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 activeTab="9"/>
  </bookViews>
  <sheets>
    <sheet name="CC11" sheetId="1" r:id="rId1"/>
    <sheet name="CC12" sheetId="2" r:id="rId2"/>
    <sheet name="CC13" sheetId="3" r:id="rId3"/>
    <sheet name="CC14" sheetId="4" r:id="rId4"/>
    <sheet name="CC15" sheetId="5" r:id="rId5"/>
    <sheet name="CC16" sheetId="6" r:id="rId6"/>
    <sheet name="DC04" sheetId="10" r:id="rId7"/>
    <sheet name="DC07" sheetId="7" r:id="rId8"/>
    <sheet name="DC06" sheetId="8" r:id="rId9"/>
    <sheet name="10T锅炉房" sheetId="12" r:id="rId10"/>
  </sheets>
  <calcPr calcId="125725"/>
</workbook>
</file>

<file path=xl/calcChain.xml><?xml version="1.0" encoding="utf-8"?>
<calcChain xmlns="http://schemas.openxmlformats.org/spreadsheetml/2006/main">
  <c r="F8" i="12"/>
  <c r="F7"/>
  <c r="F11" i="7"/>
  <c r="F4" i="12"/>
  <c r="F5" i="1"/>
  <c r="F10" i="3"/>
  <c r="F12" i="7"/>
  <c r="F10"/>
  <c r="F8"/>
  <c r="F6"/>
  <c r="F5"/>
  <c r="F6" i="1"/>
  <c r="F11"/>
  <c r="F9" i="7"/>
  <c r="H16" i="8"/>
  <c r="H13" i="10"/>
  <c r="H16" i="6"/>
  <c r="H16" i="5"/>
  <c r="H16" i="4"/>
  <c r="H18" i="3"/>
  <c r="H16" i="2"/>
  <c r="H18" i="1"/>
  <c r="F9" i="8"/>
  <c r="F7" i="7"/>
  <c r="F12" i="3"/>
  <c r="F11"/>
  <c r="F14" i="1"/>
  <c r="F13"/>
  <c r="F12"/>
  <c r="F9"/>
  <c r="F8"/>
  <c r="F7"/>
  <c r="F9" i="3"/>
  <c r="F10" i="8"/>
  <c r="F8"/>
  <c r="F7"/>
  <c r="F5"/>
  <c r="F6"/>
  <c r="F4" i="10"/>
  <c r="F10" i="6"/>
  <c r="F9"/>
  <c r="F8"/>
  <c r="F7"/>
  <c r="F9" i="5"/>
  <c r="F5" i="6"/>
  <c r="F6"/>
  <c r="F10" i="5"/>
  <c r="F8"/>
  <c r="F6"/>
  <c r="F5"/>
  <c r="F4"/>
  <c r="F10" i="4"/>
  <c r="F9"/>
  <c r="F8"/>
  <c r="F5"/>
  <c r="F4"/>
  <c r="F6"/>
  <c r="F8" i="3"/>
  <c r="F5"/>
  <c r="F4"/>
  <c r="F10" i="2"/>
  <c r="F9"/>
  <c r="F8"/>
  <c r="F7"/>
  <c r="F6"/>
  <c r="F5"/>
  <c r="F6" i="3"/>
  <c r="J4" i="7"/>
  <c r="H17" i="12" l="1"/>
  <c r="H18" i="7"/>
</calcChain>
</file>

<file path=xl/sharedStrings.xml><?xml version="1.0" encoding="utf-8"?>
<sst xmlns="http://schemas.openxmlformats.org/spreadsheetml/2006/main" count="348" uniqueCount="94">
  <si>
    <t>工程量清单表</t>
  </si>
  <si>
    <t>编号：CC11</t>
  </si>
  <si>
    <t>序号</t>
  </si>
  <si>
    <t>编码</t>
  </si>
  <si>
    <t>项 目 名 称</t>
  </si>
  <si>
    <t>项目特征描述</t>
  </si>
  <si>
    <t>单位</t>
  </si>
  <si>
    <t>工程量</t>
  </si>
  <si>
    <t>综合单价（元）</t>
  </si>
  <si>
    <t>合计（元）</t>
  </si>
  <si>
    <t>砖混结构建筑物拆除</t>
  </si>
  <si>
    <t>㎡</t>
  </si>
  <si>
    <t>B-1</t>
  </si>
  <si>
    <t>钢筋砼中的钢筋回收</t>
  </si>
  <si>
    <t>t</t>
  </si>
  <si>
    <r>
      <t>m</t>
    </r>
    <r>
      <rPr>
        <vertAlign val="superscript"/>
        <sz val="12"/>
        <color indexed="0"/>
        <rFont val="宋体"/>
        <charset val="134"/>
      </rPr>
      <t>3</t>
    </r>
  </si>
  <si>
    <t>拆除砼地坪</t>
  </si>
  <si>
    <t>钢结构拆除</t>
  </si>
  <si>
    <t>垃圾外运</t>
  </si>
  <si>
    <t>合计</t>
  </si>
  <si>
    <t>TJ-340402</t>
    <phoneticPr fontId="22" type="noConversion"/>
  </si>
  <si>
    <t>TJ-340301</t>
    <phoneticPr fontId="22" type="noConversion"/>
  </si>
  <si>
    <t>m3</t>
    <phoneticPr fontId="22" type="noConversion"/>
  </si>
  <si>
    <t>TJ-340305</t>
    <phoneticPr fontId="22" type="noConversion"/>
  </si>
  <si>
    <t>拆除钢筋砼基础</t>
    <phoneticPr fontId="22" type="noConversion"/>
  </si>
  <si>
    <t>TJ-340601</t>
    <phoneticPr fontId="22" type="noConversion"/>
  </si>
  <si>
    <t>扣除原清单项目已包括10km运输费用</t>
    <phoneticPr fontId="22" type="noConversion"/>
  </si>
  <si>
    <r>
      <t>TJ-</t>
    </r>
    <r>
      <rPr>
        <sz val="12"/>
        <color indexed="0"/>
        <rFont val="宋体"/>
        <family val="3"/>
        <charset val="134"/>
      </rPr>
      <t>340801</t>
    </r>
    <phoneticPr fontId="22" type="noConversion"/>
  </si>
  <si>
    <t>m³</t>
    <phoneticPr fontId="22" type="noConversion"/>
  </si>
  <si>
    <t>m³</t>
    <phoneticPr fontId="22" type="noConversion"/>
  </si>
  <si>
    <t>TJ-340801</t>
    <phoneticPr fontId="22" type="noConversion"/>
  </si>
  <si>
    <r>
      <t>工程名称：二车间 镧段厂房</t>
    </r>
    <r>
      <rPr>
        <sz val="12"/>
        <rFont val="宋体"/>
        <family val="3"/>
        <charset val="134"/>
      </rPr>
      <t>1</t>
    </r>
    <r>
      <rPr>
        <sz val="12"/>
        <rFont val="宋体"/>
        <charset val="134"/>
      </rPr>
      <t>拆除工程（土建）</t>
    </r>
    <phoneticPr fontId="22" type="noConversion"/>
  </si>
  <si>
    <r>
      <t>编号：CC1</t>
    </r>
    <r>
      <rPr>
        <sz val="12"/>
        <rFont val="宋体"/>
        <family val="3"/>
        <charset val="134"/>
      </rPr>
      <t>2</t>
    </r>
    <phoneticPr fontId="22" type="noConversion"/>
  </si>
  <si>
    <t>工程名称：二车间 镧段休息室拆除工程（土建）</t>
    <phoneticPr fontId="22" type="noConversion"/>
  </si>
  <si>
    <t>工程名称：二车间 镧段厂房2拆除工程（土建）</t>
    <phoneticPr fontId="22" type="noConversion"/>
  </si>
  <si>
    <t>编号：CC13</t>
    <phoneticPr fontId="22" type="noConversion"/>
  </si>
  <si>
    <t>框架结构建筑物拆除</t>
    <phoneticPr fontId="22" type="noConversion"/>
  </si>
  <si>
    <r>
      <t>TJ-34040</t>
    </r>
    <r>
      <rPr>
        <sz val="12"/>
        <color indexed="0"/>
        <rFont val="宋体"/>
        <family val="3"/>
        <charset val="134"/>
      </rPr>
      <t>3</t>
    </r>
    <phoneticPr fontId="22" type="noConversion"/>
  </si>
  <si>
    <t>编号：CC14</t>
    <phoneticPr fontId="22" type="noConversion"/>
  </si>
  <si>
    <t>工程名称：二车间 镧段厂房3拆除工程（土建）</t>
    <phoneticPr fontId="22" type="noConversion"/>
  </si>
  <si>
    <t>工程名称：二车间 镧段厂房4拆除工程（土建）</t>
    <phoneticPr fontId="22" type="noConversion"/>
  </si>
  <si>
    <t>编号：CC16</t>
    <phoneticPr fontId="22" type="noConversion"/>
  </si>
  <si>
    <t>工程名称：二车间 镧段浴池拆除工程（土建）</t>
    <phoneticPr fontId="22" type="noConversion"/>
  </si>
  <si>
    <t>编号：DC06</t>
    <phoneticPr fontId="22" type="noConversion"/>
  </si>
  <si>
    <t>工程名称：二车间 重选浴池、泵房拆除工程（土建）</t>
    <phoneticPr fontId="22" type="noConversion"/>
  </si>
  <si>
    <t>TJ-340303</t>
    <phoneticPr fontId="22" type="noConversion"/>
  </si>
  <si>
    <t>砖混结构建筑物拆除</t>
    <phoneticPr fontId="22" type="noConversion"/>
  </si>
  <si>
    <t>TJ-340402</t>
    <phoneticPr fontId="22" type="noConversion"/>
  </si>
  <si>
    <t>砖混结构建筑物拆除（配电室）</t>
    <phoneticPr fontId="22" type="noConversion"/>
  </si>
  <si>
    <t>砖混结构建筑物拆除（主厂房）</t>
    <phoneticPr fontId="22" type="noConversion"/>
  </si>
  <si>
    <t>TJ-340301</t>
    <phoneticPr fontId="22" type="noConversion"/>
  </si>
  <si>
    <t>拆除钢筋砼基础</t>
    <phoneticPr fontId="22" type="noConversion"/>
  </si>
  <si>
    <t>拆除毛石基础</t>
    <phoneticPr fontId="22" type="noConversion"/>
  </si>
  <si>
    <r>
      <t>TJ-34030</t>
    </r>
    <r>
      <rPr>
        <sz val="12"/>
        <color indexed="0"/>
        <rFont val="宋体"/>
        <family val="3"/>
        <charset val="134"/>
      </rPr>
      <t>4</t>
    </r>
    <phoneticPr fontId="22" type="noConversion"/>
  </si>
  <si>
    <r>
      <t>m</t>
    </r>
    <r>
      <rPr>
        <vertAlign val="superscript"/>
        <sz val="12"/>
        <color indexed="0"/>
        <rFont val="宋体"/>
        <charset val="134"/>
      </rPr>
      <t>3</t>
    </r>
    <phoneticPr fontId="22" type="noConversion"/>
  </si>
  <si>
    <t>m³</t>
    <phoneticPr fontId="22" type="noConversion"/>
  </si>
  <si>
    <t>m³</t>
    <phoneticPr fontId="22" type="noConversion"/>
  </si>
  <si>
    <t>编号：CC15</t>
    <phoneticPr fontId="22" type="noConversion"/>
  </si>
  <si>
    <r>
      <t>TJ-34040</t>
    </r>
    <r>
      <rPr>
        <sz val="12"/>
        <color indexed="0"/>
        <rFont val="宋体"/>
        <family val="3"/>
        <charset val="134"/>
      </rPr>
      <t>3</t>
    </r>
    <phoneticPr fontId="22" type="noConversion"/>
  </si>
  <si>
    <t>编号：DC04</t>
    <phoneticPr fontId="22" type="noConversion"/>
  </si>
  <si>
    <t>工程名称：重选西浮选厂房拆除工程（土建）</t>
    <phoneticPr fontId="22" type="noConversion"/>
  </si>
  <si>
    <t>m³</t>
    <phoneticPr fontId="22" type="noConversion"/>
  </si>
  <si>
    <t>TJ-340304</t>
    <phoneticPr fontId="22" type="noConversion"/>
  </si>
  <si>
    <t>TJ-340801</t>
    <phoneticPr fontId="22" type="noConversion"/>
  </si>
  <si>
    <t>扣除原清单项目已包括10km运输费用</t>
    <phoneticPr fontId="22" type="noConversion"/>
  </si>
  <si>
    <t>TJ-340402</t>
    <phoneticPr fontId="22" type="noConversion"/>
  </si>
  <si>
    <t>拆除砖砌地坑</t>
    <phoneticPr fontId="22" type="noConversion"/>
  </si>
  <si>
    <t>TJ-340301</t>
    <phoneticPr fontId="22" type="noConversion"/>
  </si>
  <si>
    <t>拆除钢筋砼带式机回收池</t>
    <phoneticPr fontId="22" type="noConversion"/>
  </si>
  <si>
    <t>拆除钢筋混凝土地坑</t>
    <phoneticPr fontId="22" type="noConversion"/>
  </si>
  <si>
    <t>TJ-340301</t>
    <phoneticPr fontId="22" type="noConversion"/>
  </si>
  <si>
    <t>TJ-340301</t>
    <phoneticPr fontId="22" type="noConversion"/>
  </si>
  <si>
    <t>m³</t>
    <phoneticPr fontId="22" type="noConversion"/>
  </si>
  <si>
    <t>m³</t>
    <phoneticPr fontId="22" type="noConversion"/>
  </si>
  <si>
    <t>编号：DC07</t>
    <phoneticPr fontId="22" type="noConversion"/>
  </si>
  <si>
    <t>拆除钢筋砼基础</t>
    <phoneticPr fontId="22" type="noConversion"/>
  </si>
  <si>
    <t>工程名称：机关 原稀选五车间4T锅炉房及稀选休息室拆除工程（土建）</t>
    <phoneticPr fontId="22" type="noConversion"/>
  </si>
  <si>
    <t>砖混结构建筑物拆除（稀选休息室）</t>
    <phoneticPr fontId="22" type="noConversion"/>
  </si>
  <si>
    <t>拆除钢筋砼基础（4T锅炉房设备基础）</t>
    <phoneticPr fontId="22" type="noConversion"/>
  </si>
  <si>
    <t>复合保温彩板房拆除</t>
    <phoneticPr fontId="22" type="noConversion"/>
  </si>
  <si>
    <t>㎡</t>
    <phoneticPr fontId="22" type="noConversion"/>
  </si>
  <si>
    <t>拆除钢筋砼设备基础</t>
    <phoneticPr fontId="22" type="noConversion"/>
  </si>
  <si>
    <t>TJ-340401</t>
    <phoneticPr fontId="22" type="noConversion"/>
  </si>
  <si>
    <t>1、拆除、运输、清理现场等全部过程内容
2、砖混结构建筑物拆除（主厂房屋面为彩钢板）
3、±0.00以上全部拆除,±0.00以下砼地面拆除150mm，钢筋砼基础及毛石基础拆除
4、钢结构外运10km运至指定地点，其他垃圾外运20km
5、檐高：主厂房6.4m，配电室2.4m</t>
    <phoneticPr fontId="22" type="noConversion"/>
  </si>
  <si>
    <t>1、拆除、运输、清理现场等全部过程内容
2、框架结构厂房及砖混配电室拆除
3、±0.00以上全部拆除,±0.00以下砼地面拆除150mm，基础拆除
4、钢结构外运10km运至指定地点，其他垃圾外运20km
5、檐高：主厂房9m，配电室3.6m内</t>
    <phoneticPr fontId="22" type="noConversion"/>
  </si>
  <si>
    <t>1、拆除、运输、清理现场等全部过程内容
2、框架结构建筑物拆除(屋面为槽形板)
3、±0.00以上全部拆除,±0.00以下砼地面拆除150mm，基础拆除
4、钢结构外运10km运至指定地点，其他垃圾外运20km
5、檐高：6.6m</t>
    <phoneticPr fontId="22" type="noConversion"/>
  </si>
  <si>
    <t>1、拆除、运输、清理现场等全部过程内容
2、框架结构建筑物拆除
3、±0.00以上全部拆除,±0.00以下砼地面拆除150mm，基础拆除
4、钢结构外运10km运至指定地点，其他垃圾外运20km
5、檐高：12.7m</t>
    <phoneticPr fontId="22" type="noConversion"/>
  </si>
  <si>
    <t>1、拆除、运输、清理现场等全部过程内容
2、砖混结构建筑物拆除
3、±0.00以上全部拆除,±0.00以下砼地面拆除150mm，基础拆除
4、垃圾外运20km
5、檐高：4.8m</t>
    <phoneticPr fontId="22" type="noConversion"/>
  </si>
  <si>
    <t>1、拆除、运输、清理现场等全部过程内容
2、砖混结构建筑物拆除
3、±0.00以上全部拆除,±0.00以下砼地面拆除150mm，基础拆除
4、垃圾外运20km
5、檐高：3.6m以内</t>
    <phoneticPr fontId="22" type="noConversion"/>
  </si>
  <si>
    <t xml:space="preserve">1、拆除、运输、清理现场等全部过程内容
2、设备拆除，钢结构拆除，钢筋砼基础拆除
3、钢结构外运10km运至指定地点，其他垃圾外运20km
</t>
    <phoneticPr fontId="22" type="noConversion"/>
  </si>
  <si>
    <t>工程名称：10T锅炉房拆除工程（土建）</t>
    <phoneticPr fontId="22" type="noConversion"/>
  </si>
  <si>
    <t>1、拆除、运输、清理现场等全部过程内容
2、稀选休息室砖混结构建筑物拆除；4T锅炉房设备基础拆除；6m*7m复合保温彩板房拆除
3、±0.00以下砼地面拆除150mm
4、垃圾外运20km
5、檐高：稀选休息室3.6m，彩板房4m</t>
    <phoneticPr fontId="22" type="noConversion"/>
  </si>
  <si>
    <t>彩板房拆除</t>
    <phoneticPr fontId="22" type="noConversion"/>
  </si>
  <si>
    <t xml:space="preserve">1、拆除、运输、清理现场等全部过程内容
2、钢结构拆除，钢筋砼基础拆除，彩板房拆除
3、钢结构外运10km运至指定地点，其他垃圾外运20km
</t>
    <phoneticPr fontId="22" type="noConversion"/>
  </si>
</sst>
</file>

<file path=xl/styles.xml><?xml version="1.0" encoding="utf-8"?>
<styleSheet xmlns="http://schemas.openxmlformats.org/spreadsheetml/2006/main">
  <numFmts count="4">
    <numFmt numFmtId="176" formatCode="0_ "/>
    <numFmt numFmtId="177" formatCode="0.00_ "/>
    <numFmt numFmtId="178" formatCode="0.00_);[Red]\(0.00\)"/>
    <numFmt numFmtId="179" formatCode="0_);[Red]\(0\)"/>
  </numFmts>
  <fonts count="27">
    <font>
      <sz val="11"/>
      <color theme="1"/>
      <name val="Tahoma"/>
      <family val="2"/>
      <charset val="134"/>
    </font>
    <font>
      <sz val="12"/>
      <name val="宋体"/>
      <charset val="134"/>
    </font>
    <font>
      <b/>
      <sz val="18"/>
      <name val="宋体"/>
      <charset val="134"/>
    </font>
    <font>
      <sz val="12"/>
      <color indexed="0"/>
      <name val="宋体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6"/>
      <name val="宋体"/>
      <charset val="134"/>
    </font>
    <font>
      <sz val="11"/>
      <color indexed="8"/>
      <name val="宋体"/>
      <charset val="134"/>
    </font>
    <font>
      <sz val="11"/>
      <color indexed="52"/>
      <name val="宋体"/>
      <charset val="134"/>
    </font>
    <font>
      <b/>
      <sz val="18"/>
      <color indexed="56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5"/>
      <color indexed="56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vertAlign val="superscript"/>
      <sz val="12"/>
      <color indexed="0"/>
      <name val="宋体"/>
      <charset val="134"/>
    </font>
    <font>
      <sz val="9"/>
      <name val="Tahoma"/>
      <family val="2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indexed="0"/>
      <name val="宋体"/>
      <family val="3"/>
      <charset val="134"/>
    </font>
    <font>
      <sz val="11"/>
      <name val="Tahoma"/>
      <family val="2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44">
    <xf numFmtId="0" fontId="0" fillId="0" borderId="0"/>
    <xf numFmtId="0" fontId="1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6" fillId="16" borderId="5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16" borderId="8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" fillId="23" borderId="9" applyNumberFormat="0" applyFont="0" applyAlignment="0" applyProtection="0">
      <alignment vertical="center"/>
    </xf>
    <xf numFmtId="0" fontId="11" fillId="0" borderId="0">
      <alignment vertical="center"/>
    </xf>
  </cellStyleXfs>
  <cellXfs count="100">
    <xf numFmtId="0" fontId="0" fillId="0" borderId="0" xfId="0"/>
    <xf numFmtId="0" fontId="1" fillId="0" borderId="0" xfId="1">
      <alignment vertical="center"/>
    </xf>
    <xf numFmtId="0" fontId="1" fillId="0" borderId="10" xfId="1" applyBorder="1" applyAlignment="1">
      <alignment horizontal="center" vertical="center" wrapText="1"/>
    </xf>
    <xf numFmtId="0" fontId="1" fillId="0" borderId="10" xfId="1" applyNumberFormat="1" applyFont="1" applyFill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176" fontId="1" fillId="0" borderId="10" xfId="1" applyNumberFormat="1" applyFill="1" applyBorder="1" applyAlignment="1">
      <alignment horizontal="center" vertical="center" wrapText="1"/>
    </xf>
    <xf numFmtId="176" fontId="3" fillId="0" borderId="12" xfId="1" applyNumberFormat="1" applyFont="1" applyBorder="1" applyAlignment="1">
      <alignment horizontal="center" vertical="center" wrapText="1"/>
    </xf>
    <xf numFmtId="0" fontId="1" fillId="0" borderId="10" xfId="1" applyBorder="1">
      <alignment vertical="center"/>
    </xf>
    <xf numFmtId="0" fontId="1" fillId="0" borderId="10" xfId="1" applyNumberFormat="1" applyFill="1" applyBorder="1" applyAlignment="1">
      <alignment vertical="center" wrapText="1"/>
    </xf>
    <xf numFmtId="176" fontId="1" fillId="0" borderId="10" xfId="1" applyNumberFormat="1" applyFill="1" applyBorder="1">
      <alignment vertical="center"/>
    </xf>
    <xf numFmtId="0" fontId="1" fillId="0" borderId="10" xfId="1" applyNumberFormat="1" applyFill="1" applyBorder="1" applyAlignment="1">
      <alignment horizontal="center" vertical="center" wrapText="1"/>
    </xf>
    <xf numFmtId="176" fontId="1" fillId="0" borderId="10" xfId="1" applyNumberFormat="1" applyFill="1" applyBorder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0" fontId="1" fillId="0" borderId="0" xfId="1">
      <alignment vertical="center"/>
    </xf>
    <xf numFmtId="0" fontId="1" fillId="0" borderId="10" xfId="1" applyBorder="1" applyAlignment="1">
      <alignment horizontal="center" vertical="center" wrapText="1"/>
    </xf>
    <xf numFmtId="0" fontId="1" fillId="0" borderId="10" xfId="1" applyNumberFormat="1" applyFont="1" applyFill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176" fontId="1" fillId="0" borderId="10" xfId="1" applyNumberFormat="1" applyFill="1" applyBorder="1" applyAlignment="1">
      <alignment horizontal="center" vertical="center" wrapText="1"/>
    </xf>
    <xf numFmtId="176" fontId="3" fillId="0" borderId="12" xfId="1" applyNumberFormat="1" applyFont="1" applyBorder="1" applyAlignment="1">
      <alignment horizontal="center" vertical="center" wrapText="1"/>
    </xf>
    <xf numFmtId="0" fontId="1" fillId="0" borderId="10" xfId="1" applyBorder="1">
      <alignment vertical="center"/>
    </xf>
    <xf numFmtId="0" fontId="1" fillId="0" borderId="10" xfId="1" applyNumberFormat="1" applyFill="1" applyBorder="1" applyAlignment="1">
      <alignment vertical="center" wrapText="1"/>
    </xf>
    <xf numFmtId="176" fontId="1" fillId="0" borderId="10" xfId="1" applyNumberFormat="1" applyFill="1" applyBorder="1">
      <alignment vertical="center"/>
    </xf>
    <xf numFmtId="0" fontId="1" fillId="0" borderId="10" xfId="1" applyNumberFormat="1" applyFill="1" applyBorder="1" applyAlignment="1">
      <alignment horizontal="center" vertical="center" wrapText="1"/>
    </xf>
    <xf numFmtId="176" fontId="1" fillId="0" borderId="10" xfId="1" applyNumberFormat="1" applyFill="1" applyBorder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0" fontId="1" fillId="0" borderId="19" xfId="1" applyBorder="1" applyAlignment="1">
      <alignment vertical="center" wrapText="1"/>
    </xf>
    <xf numFmtId="0" fontId="3" fillId="24" borderId="12" xfId="1" applyFont="1" applyFill="1" applyBorder="1" applyAlignment="1">
      <alignment horizontal="center" vertical="center"/>
    </xf>
    <xf numFmtId="0" fontId="3" fillId="24" borderId="16" xfId="1" applyNumberFormat="1" applyFont="1" applyFill="1" applyBorder="1" applyAlignment="1">
      <alignment horizontal="center" vertical="center" wrapText="1"/>
    </xf>
    <xf numFmtId="0" fontId="1" fillId="24" borderId="18" xfId="1" applyFont="1" applyFill="1" applyBorder="1" applyAlignment="1">
      <alignment horizontal="center" vertical="center"/>
    </xf>
    <xf numFmtId="0" fontId="3" fillId="24" borderId="18" xfId="1" applyFont="1" applyFill="1" applyBorder="1" applyAlignment="1">
      <alignment horizontal="center" vertical="center"/>
    </xf>
    <xf numFmtId="176" fontId="3" fillId="24" borderId="12" xfId="1" applyNumberFormat="1" applyFont="1" applyFill="1" applyBorder="1" applyAlignment="1">
      <alignment horizontal="center" vertical="center" wrapText="1"/>
    </xf>
    <xf numFmtId="0" fontId="1" fillId="24" borderId="0" xfId="1" applyFill="1">
      <alignment vertical="center"/>
    </xf>
    <xf numFmtId="0" fontId="0" fillId="24" borderId="0" xfId="0" applyFill="1"/>
    <xf numFmtId="0" fontId="3" fillId="24" borderId="12" xfId="1" applyFont="1" applyFill="1" applyBorder="1" applyAlignment="1">
      <alignment horizontal="center" vertical="center" wrapText="1"/>
    </xf>
    <xf numFmtId="0" fontId="3" fillId="24" borderId="17" xfId="1" applyNumberFormat="1" applyFont="1" applyFill="1" applyBorder="1" applyAlignment="1">
      <alignment horizontal="center" vertical="center" wrapText="1"/>
    </xf>
    <xf numFmtId="0" fontId="3" fillId="24" borderId="17" xfId="1" applyFont="1" applyFill="1" applyBorder="1" applyAlignment="1">
      <alignment horizontal="center" vertical="center"/>
    </xf>
    <xf numFmtId="0" fontId="3" fillId="24" borderId="10" xfId="1" applyFont="1" applyFill="1" applyBorder="1" applyAlignment="1">
      <alignment horizontal="center" vertical="center"/>
    </xf>
    <xf numFmtId="0" fontId="3" fillId="24" borderId="14" xfId="1" applyFont="1" applyFill="1" applyBorder="1" applyAlignment="1">
      <alignment horizontal="center" vertical="center" wrapText="1"/>
    </xf>
    <xf numFmtId="0" fontId="3" fillId="24" borderId="17" xfId="1" applyFont="1" applyFill="1" applyBorder="1" applyAlignment="1">
      <alignment horizontal="center" vertical="center" wrapText="1"/>
    </xf>
    <xf numFmtId="0" fontId="1" fillId="24" borderId="0" xfId="1" applyFill="1" applyAlignment="1">
      <alignment horizontal="center" vertical="center" wrapText="1"/>
    </xf>
    <xf numFmtId="0" fontId="25" fillId="24" borderId="14" xfId="1" applyFont="1" applyFill="1" applyBorder="1" applyAlignment="1">
      <alignment horizontal="center" vertical="center" wrapText="1"/>
    </xf>
    <xf numFmtId="0" fontId="25" fillId="24" borderId="17" xfId="1" applyFont="1" applyFill="1" applyBorder="1" applyAlignment="1">
      <alignment horizontal="center" vertical="center" wrapText="1"/>
    </xf>
    <xf numFmtId="176" fontId="1" fillId="24" borderId="10" xfId="1" applyNumberFormat="1" applyFont="1" applyFill="1" applyBorder="1" applyAlignment="1">
      <alignment horizontal="center" vertical="center"/>
    </xf>
    <xf numFmtId="177" fontId="1" fillId="24" borderId="21" xfId="1" applyNumberFormat="1" applyFill="1" applyBorder="1" applyAlignment="1">
      <alignment horizontal="center" vertical="center"/>
    </xf>
    <xf numFmtId="0" fontId="25" fillId="24" borderId="16" xfId="1" applyNumberFormat="1" applyFont="1" applyFill="1" applyBorder="1" applyAlignment="1">
      <alignment horizontal="center" vertical="center" wrapText="1"/>
    </xf>
    <xf numFmtId="0" fontId="25" fillId="24" borderId="12" xfId="1" applyFont="1" applyFill="1" applyBorder="1" applyAlignment="1">
      <alignment horizontal="center" vertical="center"/>
    </xf>
    <xf numFmtId="0" fontId="25" fillId="24" borderId="17" xfId="1" applyNumberFormat="1" applyFont="1" applyFill="1" applyBorder="1" applyAlignment="1">
      <alignment horizontal="center" vertical="center" wrapText="1"/>
    </xf>
    <xf numFmtId="0" fontId="25" fillId="24" borderId="17" xfId="1" applyFont="1" applyFill="1" applyBorder="1" applyAlignment="1">
      <alignment horizontal="center" vertical="center"/>
    </xf>
    <xf numFmtId="0" fontId="25" fillId="24" borderId="12" xfId="1" applyFont="1" applyFill="1" applyBorder="1" applyAlignment="1">
      <alignment horizontal="center" vertical="center" wrapText="1"/>
    </xf>
    <xf numFmtId="178" fontId="1" fillId="24" borderId="18" xfId="1" applyNumberFormat="1" applyFont="1" applyFill="1" applyBorder="1" applyAlignment="1">
      <alignment horizontal="center" vertical="center"/>
    </xf>
    <xf numFmtId="178" fontId="1" fillId="24" borderId="21" xfId="1" applyNumberFormat="1" applyFill="1" applyBorder="1" applyAlignment="1">
      <alignment horizontal="center" vertical="center"/>
    </xf>
    <xf numFmtId="178" fontId="3" fillId="24" borderId="14" xfId="1" applyNumberFormat="1" applyFont="1" applyFill="1" applyBorder="1" applyAlignment="1">
      <alignment horizontal="center" vertical="center" wrapText="1"/>
    </xf>
    <xf numFmtId="178" fontId="1" fillId="0" borderId="10" xfId="1" applyNumberFormat="1" applyFill="1" applyBorder="1" applyAlignment="1">
      <alignment horizontal="center" vertical="center"/>
    </xf>
    <xf numFmtId="178" fontId="1" fillId="0" borderId="10" xfId="1" applyNumberFormat="1" applyFill="1" applyBorder="1">
      <alignment vertical="center"/>
    </xf>
    <xf numFmtId="178" fontId="1" fillId="24" borderId="10" xfId="1" applyNumberFormat="1" applyFont="1" applyFill="1" applyBorder="1" applyAlignment="1">
      <alignment horizontal="center" vertical="center"/>
    </xf>
    <xf numFmtId="178" fontId="1" fillId="24" borderId="21" xfId="1" applyNumberFormat="1" applyFont="1" applyFill="1" applyBorder="1" applyAlignment="1">
      <alignment horizontal="center" vertical="center"/>
    </xf>
    <xf numFmtId="0" fontId="23" fillId="24" borderId="17" xfId="1" applyFont="1" applyFill="1" applyBorder="1" applyAlignment="1">
      <alignment horizontal="center" vertical="center"/>
    </xf>
    <xf numFmtId="178" fontId="23" fillId="24" borderId="21" xfId="1" applyNumberFormat="1" applyFont="1" applyFill="1" applyBorder="1" applyAlignment="1">
      <alignment horizontal="center" vertical="center"/>
    </xf>
    <xf numFmtId="0" fontId="23" fillId="24" borderId="10" xfId="1" applyFont="1" applyFill="1" applyBorder="1" applyAlignment="1">
      <alignment horizontal="center" vertical="center"/>
    </xf>
    <xf numFmtId="176" fontId="23" fillId="24" borderId="12" xfId="1" applyNumberFormat="1" applyFont="1" applyFill="1" applyBorder="1" applyAlignment="1">
      <alignment horizontal="center" vertical="center" wrapText="1"/>
    </xf>
    <xf numFmtId="0" fontId="3" fillId="24" borderId="11" xfId="1" applyFont="1" applyFill="1" applyBorder="1" applyAlignment="1">
      <alignment horizontal="center" vertical="center"/>
    </xf>
    <xf numFmtId="0" fontId="3" fillId="24" borderId="13" xfId="1" applyFont="1" applyFill="1" applyBorder="1" applyAlignment="1">
      <alignment horizontal="center" vertical="center"/>
    </xf>
    <xf numFmtId="0" fontId="1" fillId="24" borderId="10" xfId="1" applyFill="1" applyBorder="1" applyAlignment="1">
      <alignment horizontal="center" vertical="center"/>
    </xf>
    <xf numFmtId="0" fontId="23" fillId="24" borderId="12" xfId="1" applyFont="1" applyFill="1" applyBorder="1" applyAlignment="1">
      <alignment horizontal="center" vertical="center" wrapText="1"/>
    </xf>
    <xf numFmtId="0" fontId="23" fillId="24" borderId="17" xfId="1" applyNumberFormat="1" applyFont="1" applyFill="1" applyBorder="1" applyAlignment="1">
      <alignment horizontal="center" vertical="center" wrapText="1"/>
    </xf>
    <xf numFmtId="178" fontId="23" fillId="24" borderId="10" xfId="1" applyNumberFormat="1" applyFont="1" applyFill="1" applyBorder="1" applyAlignment="1">
      <alignment horizontal="center" vertical="center"/>
    </xf>
    <xf numFmtId="0" fontId="23" fillId="24" borderId="0" xfId="1" applyFont="1" applyFill="1">
      <alignment vertical="center"/>
    </xf>
    <xf numFmtId="0" fontId="26" fillId="24" borderId="0" xfId="0" applyFont="1" applyFill="1"/>
    <xf numFmtId="0" fontId="23" fillId="24" borderId="14" xfId="1" applyFont="1" applyFill="1" applyBorder="1" applyAlignment="1">
      <alignment horizontal="center" vertical="center" wrapText="1"/>
    </xf>
    <xf numFmtId="0" fontId="23" fillId="24" borderId="17" xfId="1" applyFont="1" applyFill="1" applyBorder="1" applyAlignment="1">
      <alignment horizontal="center" vertical="center" wrapText="1"/>
    </xf>
    <xf numFmtId="178" fontId="23" fillId="24" borderId="14" xfId="1" applyNumberFormat="1" applyFont="1" applyFill="1" applyBorder="1" applyAlignment="1">
      <alignment horizontal="center" vertical="center" wrapText="1"/>
    </xf>
    <xf numFmtId="0" fontId="23" fillId="24" borderId="0" xfId="1" applyFont="1" applyFill="1" applyAlignment="1">
      <alignment horizontal="center" vertical="center" wrapText="1"/>
    </xf>
    <xf numFmtId="0" fontId="23" fillId="24" borderId="13" xfId="1" applyFont="1" applyFill="1" applyBorder="1" applyAlignment="1">
      <alignment horizontal="center" vertical="center"/>
    </xf>
    <xf numFmtId="0" fontId="23" fillId="24" borderId="11" xfId="1" applyFont="1" applyFill="1" applyBorder="1" applyAlignment="1">
      <alignment horizontal="center" vertical="center"/>
    </xf>
    <xf numFmtId="0" fontId="25" fillId="24" borderId="14" xfId="1" applyFont="1" applyFill="1" applyBorder="1" applyAlignment="1">
      <alignment horizontal="center" vertical="center"/>
    </xf>
    <xf numFmtId="0" fontId="3" fillId="24" borderId="16" xfId="1" applyFont="1" applyFill="1" applyBorder="1" applyAlignment="1">
      <alignment horizontal="center" vertical="center"/>
    </xf>
    <xf numFmtId="178" fontId="3" fillId="24" borderId="22" xfId="1" applyNumberFormat="1" applyFont="1" applyFill="1" applyBorder="1" applyAlignment="1">
      <alignment horizontal="center" vertical="center" wrapText="1"/>
    </xf>
    <xf numFmtId="0" fontId="3" fillId="24" borderId="22" xfId="1" applyFont="1" applyFill="1" applyBorder="1" applyAlignment="1">
      <alignment horizontal="center" vertical="center" wrapText="1"/>
    </xf>
    <xf numFmtId="178" fontId="3" fillId="24" borderId="10" xfId="1" applyNumberFormat="1" applyFont="1" applyFill="1" applyBorder="1" applyAlignment="1">
      <alignment horizontal="center" vertical="center" wrapText="1"/>
    </xf>
    <xf numFmtId="0" fontId="3" fillId="24" borderId="10" xfId="1" applyFont="1" applyFill="1" applyBorder="1" applyAlignment="1">
      <alignment horizontal="center" vertical="center" wrapText="1"/>
    </xf>
    <xf numFmtId="178" fontId="23" fillId="24" borderId="18" xfId="1" applyNumberFormat="1" applyFont="1" applyFill="1" applyBorder="1" applyAlignment="1">
      <alignment horizontal="center" vertical="center"/>
    </xf>
    <xf numFmtId="179" fontId="23" fillId="24" borderId="21" xfId="1" applyNumberFormat="1" applyFont="1" applyFill="1" applyBorder="1" applyAlignment="1">
      <alignment horizontal="center" vertical="center"/>
    </xf>
    <xf numFmtId="176" fontId="3" fillId="24" borderId="18" xfId="1" applyNumberFormat="1" applyFont="1" applyFill="1" applyBorder="1" applyAlignment="1">
      <alignment horizontal="center" vertical="center" wrapText="1"/>
    </xf>
    <xf numFmtId="176" fontId="3" fillId="0" borderId="10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NumberFormat="1" applyFont="1" applyFill="1" applyAlignment="1">
      <alignment horizontal="center" vertical="center" wrapText="1"/>
    </xf>
    <xf numFmtId="176" fontId="2" fillId="0" borderId="0" xfId="1" applyNumberFormat="1" applyFont="1" applyFill="1" applyAlignment="1">
      <alignment horizontal="center" vertical="center"/>
    </xf>
    <xf numFmtId="0" fontId="1" fillId="0" borderId="19" xfId="1" applyBorder="1" applyAlignment="1">
      <alignment horizontal="left" vertical="center"/>
    </xf>
    <xf numFmtId="0" fontId="1" fillId="0" borderId="19" xfId="1" applyFont="1" applyBorder="1" applyAlignment="1">
      <alignment horizontal="left" vertical="center"/>
    </xf>
    <xf numFmtId="0" fontId="1" fillId="0" borderId="19" xfId="1" applyNumberFormat="1" applyFont="1" applyFill="1" applyBorder="1" applyAlignment="1">
      <alignment horizontal="left" vertical="center" wrapText="1"/>
    </xf>
    <xf numFmtId="0" fontId="23" fillId="0" borderId="19" xfId="1" applyFont="1" applyBorder="1" applyAlignment="1">
      <alignment horizontal="left" vertical="center"/>
    </xf>
    <xf numFmtId="176" fontId="1" fillId="0" borderId="19" xfId="1" applyNumberFormat="1" applyFont="1" applyFill="1" applyBorder="1" applyAlignment="1">
      <alignment horizontal="left" vertical="center"/>
    </xf>
    <xf numFmtId="0" fontId="24" fillId="24" borderId="15" xfId="1" applyFont="1" applyFill="1" applyBorder="1" applyAlignment="1">
      <alignment horizontal="left" vertical="center" wrapText="1"/>
    </xf>
    <xf numFmtId="0" fontId="24" fillId="24" borderId="20" xfId="1" applyFont="1" applyFill="1" applyBorder="1" applyAlignment="1">
      <alignment horizontal="left" vertical="center" wrapText="1"/>
    </xf>
    <xf numFmtId="0" fontId="24" fillId="24" borderId="21" xfId="1" applyFont="1" applyFill="1" applyBorder="1" applyAlignment="1">
      <alignment horizontal="left" vertical="center" wrapText="1"/>
    </xf>
    <xf numFmtId="0" fontId="23" fillId="0" borderId="19" xfId="1" applyFont="1" applyBorder="1" applyAlignment="1">
      <alignment horizontal="left" vertical="center" wrapText="1"/>
    </xf>
    <xf numFmtId="0" fontId="1" fillId="0" borderId="19" xfId="1" applyFont="1" applyBorder="1" applyAlignment="1">
      <alignment horizontal="left" vertical="center" wrapText="1"/>
    </xf>
    <xf numFmtId="176" fontId="1" fillId="0" borderId="19" xfId="1" applyNumberFormat="1" applyFont="1" applyFill="1" applyBorder="1" applyAlignment="1">
      <alignment horizontal="left" vertical="center" wrapText="1"/>
    </xf>
  </cellXfs>
  <cellStyles count="44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1"/>
    <cellStyle name="标题 2 2" xfId="22"/>
    <cellStyle name="标题 3 2" xfId="23"/>
    <cellStyle name="标题 4 2" xfId="24"/>
    <cellStyle name="标题 5" xfId="20"/>
    <cellStyle name="差 2" xfId="25"/>
    <cellStyle name="常规" xfId="0" builtinId="0"/>
    <cellStyle name="常规 2" xfId="1"/>
    <cellStyle name="常规 3" xfId="43"/>
    <cellStyle name="好 2" xfId="26"/>
    <cellStyle name="汇总 2" xfId="27"/>
    <cellStyle name="计算 2" xfId="28"/>
    <cellStyle name="检查单元格 2" xfId="29"/>
    <cellStyle name="解释性文本 2" xfId="30"/>
    <cellStyle name="警告文本 2" xfId="31"/>
    <cellStyle name="链接单元格 2" xfId="32"/>
    <cellStyle name="强调文字颜色 1 2" xfId="33"/>
    <cellStyle name="强调文字颜色 2 2" xfId="34"/>
    <cellStyle name="强调文字颜色 3 2" xfId="35"/>
    <cellStyle name="强调文字颜色 4 2" xfId="36"/>
    <cellStyle name="强调文字颜色 5 2" xfId="37"/>
    <cellStyle name="强调文字颜色 6 2" xfId="38"/>
    <cellStyle name="适中 2" xfId="39"/>
    <cellStyle name="输出 2" xfId="40"/>
    <cellStyle name="输入 2" xfId="41"/>
    <cellStyle name="注释 2" xfId="42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N6" sqref="N6"/>
    </sheetView>
  </sheetViews>
  <sheetFormatPr defaultRowHeight="14.25"/>
  <cols>
    <col min="1" max="1" width="6.375" customWidth="1"/>
    <col min="2" max="2" width="11.75" customWidth="1"/>
    <col min="3" max="3" width="18.75" customWidth="1"/>
    <col min="4" max="4" width="15" customWidth="1"/>
    <col min="5" max="5" width="8" customWidth="1"/>
    <col min="6" max="8" width="10" customWidth="1"/>
  </cols>
  <sheetData>
    <row r="1" spans="1:11" ht="22.5">
      <c r="A1" s="86" t="s">
        <v>0</v>
      </c>
      <c r="B1" s="86"/>
      <c r="C1" s="87"/>
      <c r="D1" s="86"/>
      <c r="E1" s="86"/>
      <c r="F1" s="88"/>
      <c r="G1" s="88"/>
      <c r="H1" s="88"/>
      <c r="I1" s="1"/>
      <c r="J1" s="1"/>
      <c r="K1" s="1"/>
    </row>
    <row r="2" spans="1:11">
      <c r="A2" s="89" t="s">
        <v>1</v>
      </c>
      <c r="B2" s="90"/>
      <c r="C2" s="91"/>
      <c r="D2" s="92" t="s">
        <v>31</v>
      </c>
      <c r="E2" s="90"/>
      <c r="F2" s="93"/>
      <c r="G2" s="93"/>
      <c r="H2" s="93"/>
      <c r="I2" s="1"/>
      <c r="J2" s="1"/>
      <c r="K2" s="1"/>
    </row>
    <row r="3" spans="1:11" ht="28.5">
      <c r="A3" s="2" t="s">
        <v>2</v>
      </c>
      <c r="B3" s="2" t="s">
        <v>3</v>
      </c>
      <c r="C3" s="3" t="s">
        <v>4</v>
      </c>
      <c r="D3" s="4" t="s">
        <v>5</v>
      </c>
      <c r="E3" s="2" t="s">
        <v>6</v>
      </c>
      <c r="F3" s="5" t="s">
        <v>7</v>
      </c>
      <c r="G3" s="5" t="s">
        <v>8</v>
      </c>
      <c r="H3" s="5" t="s">
        <v>9</v>
      </c>
      <c r="I3" s="12"/>
      <c r="J3" s="1"/>
      <c r="K3" s="1"/>
    </row>
    <row r="4" spans="1:11" s="34" customFormat="1" ht="37.5" customHeight="1">
      <c r="A4" s="62">
        <v>1</v>
      </c>
      <c r="B4" s="28" t="s">
        <v>20</v>
      </c>
      <c r="C4" s="29" t="s">
        <v>49</v>
      </c>
      <c r="D4" s="94" t="s">
        <v>83</v>
      </c>
      <c r="E4" s="28" t="s">
        <v>11</v>
      </c>
      <c r="F4" s="82">
        <v>1492.3</v>
      </c>
      <c r="G4" s="31"/>
      <c r="H4" s="32"/>
      <c r="I4" s="33"/>
      <c r="J4" s="33"/>
      <c r="K4" s="33"/>
    </row>
    <row r="5" spans="1:11" s="34" customFormat="1" ht="37.5" customHeight="1">
      <c r="A5" s="63">
        <v>2</v>
      </c>
      <c r="B5" s="28" t="s">
        <v>47</v>
      </c>
      <c r="C5" s="46" t="s">
        <v>48</v>
      </c>
      <c r="D5" s="95"/>
      <c r="E5" s="28" t="s">
        <v>11</v>
      </c>
      <c r="F5" s="51">
        <f>6*2.2</f>
        <v>13.200000000000001</v>
      </c>
      <c r="G5" s="31"/>
      <c r="H5" s="32"/>
      <c r="I5" s="33"/>
      <c r="J5" s="33"/>
      <c r="K5" s="33"/>
    </row>
    <row r="6" spans="1:11" s="34" customFormat="1" ht="37.5" customHeight="1">
      <c r="A6" s="62">
        <v>3</v>
      </c>
      <c r="B6" s="50" t="s">
        <v>67</v>
      </c>
      <c r="C6" s="48" t="s">
        <v>51</v>
      </c>
      <c r="D6" s="95"/>
      <c r="E6" s="49" t="s">
        <v>56</v>
      </c>
      <c r="F6" s="56">
        <f>20*4+0.3*0.3*0.5*22</f>
        <v>80.989999999999995</v>
      </c>
      <c r="G6" s="38"/>
      <c r="H6" s="32"/>
      <c r="I6" s="33"/>
      <c r="J6" s="33"/>
      <c r="K6" s="33"/>
    </row>
    <row r="7" spans="1:11" s="34" customFormat="1" ht="37.5" customHeight="1">
      <c r="A7" s="62">
        <v>4</v>
      </c>
      <c r="B7" s="50" t="s">
        <v>53</v>
      </c>
      <c r="C7" s="48" t="s">
        <v>52</v>
      </c>
      <c r="D7" s="95"/>
      <c r="E7" s="49" t="s">
        <v>55</v>
      </c>
      <c r="F7" s="57">
        <f>61.791*2*0.1</f>
        <v>12.3582</v>
      </c>
      <c r="G7" s="38"/>
      <c r="H7" s="32"/>
      <c r="I7" s="33"/>
      <c r="J7" s="33"/>
      <c r="K7" s="33"/>
    </row>
    <row r="8" spans="1:11" s="34" customFormat="1" ht="37.5" customHeight="1">
      <c r="A8" s="63">
        <v>5</v>
      </c>
      <c r="B8" s="39" t="s">
        <v>12</v>
      </c>
      <c r="C8" s="36" t="s">
        <v>13</v>
      </c>
      <c r="D8" s="95"/>
      <c r="E8" s="39" t="s">
        <v>14</v>
      </c>
      <c r="F8" s="52">
        <f>1492.3*22*0.001</f>
        <v>32.830599999999997</v>
      </c>
      <c r="G8" s="39"/>
      <c r="H8" s="32"/>
      <c r="I8" s="33"/>
      <c r="J8" s="33"/>
      <c r="K8" s="33"/>
    </row>
    <row r="9" spans="1:11" s="34" customFormat="1" ht="37.5" customHeight="1">
      <c r="A9" s="62">
        <v>6</v>
      </c>
      <c r="B9" s="39" t="s">
        <v>23</v>
      </c>
      <c r="C9" s="40" t="s">
        <v>16</v>
      </c>
      <c r="D9" s="95"/>
      <c r="E9" s="42" t="s">
        <v>54</v>
      </c>
      <c r="F9" s="53">
        <f>1492.3*0.15</f>
        <v>223.845</v>
      </c>
      <c r="G9" s="39"/>
      <c r="H9" s="32"/>
      <c r="I9" s="33"/>
      <c r="J9" s="33"/>
      <c r="K9" s="33"/>
    </row>
    <row r="10" spans="1:11" s="34" customFormat="1" ht="37.5" customHeight="1">
      <c r="A10" s="62">
        <v>7</v>
      </c>
      <c r="B10" s="39" t="s">
        <v>25</v>
      </c>
      <c r="C10" s="40" t="s">
        <v>17</v>
      </c>
      <c r="D10" s="95"/>
      <c r="E10" s="39" t="s">
        <v>14</v>
      </c>
      <c r="F10" s="53">
        <v>20.97</v>
      </c>
      <c r="G10" s="39"/>
      <c r="H10" s="32"/>
      <c r="I10" s="41"/>
      <c r="J10" s="33"/>
      <c r="K10" s="33"/>
    </row>
    <row r="11" spans="1:11" s="34" customFormat="1" ht="37.5" customHeight="1">
      <c r="A11" s="63">
        <v>8</v>
      </c>
      <c r="B11" s="47" t="s">
        <v>45</v>
      </c>
      <c r="C11" s="46" t="s">
        <v>66</v>
      </c>
      <c r="D11" s="95"/>
      <c r="E11" s="42" t="s">
        <v>54</v>
      </c>
      <c r="F11" s="53">
        <f>2*1.5*0.24*4</f>
        <v>2.88</v>
      </c>
      <c r="G11" s="39"/>
      <c r="H11" s="32"/>
      <c r="I11" s="41"/>
      <c r="J11" s="33"/>
      <c r="K11" s="33"/>
    </row>
    <row r="12" spans="1:11" s="34" customFormat="1" ht="37.5" customHeight="1">
      <c r="A12" s="62">
        <v>9</v>
      </c>
      <c r="B12" s="76" t="s">
        <v>70</v>
      </c>
      <c r="C12" s="48" t="s">
        <v>68</v>
      </c>
      <c r="D12" s="95"/>
      <c r="E12" s="49" t="s">
        <v>56</v>
      </c>
      <c r="F12" s="56">
        <f>13*3*0.2*2+2*3*0.2*2</f>
        <v>18</v>
      </c>
      <c r="G12" s="38"/>
      <c r="H12" s="32"/>
      <c r="I12" s="41"/>
      <c r="J12" s="33"/>
      <c r="K12" s="33"/>
    </row>
    <row r="13" spans="1:11" s="34" customFormat="1" ht="45" customHeight="1">
      <c r="A13" s="62">
        <v>10</v>
      </c>
      <c r="B13" s="42" t="s">
        <v>27</v>
      </c>
      <c r="C13" s="43" t="s">
        <v>26</v>
      </c>
      <c r="D13" s="95"/>
      <c r="E13" s="42" t="s">
        <v>29</v>
      </c>
      <c r="F13" s="53">
        <f>1492.3*0.5+13.2*0.5+80+12.36+223.85+2.88+18</f>
        <v>1089.8400000000001</v>
      </c>
      <c r="G13" s="39"/>
      <c r="H13" s="32"/>
      <c r="I13" s="41"/>
      <c r="J13" s="33"/>
      <c r="K13" s="33"/>
    </row>
    <row r="14" spans="1:11" s="34" customFormat="1" ht="37.5" customHeight="1">
      <c r="A14" s="63">
        <v>11</v>
      </c>
      <c r="B14" s="42" t="s">
        <v>30</v>
      </c>
      <c r="C14" s="40" t="s">
        <v>18</v>
      </c>
      <c r="D14" s="96"/>
      <c r="E14" s="42" t="s">
        <v>28</v>
      </c>
      <c r="F14" s="53">
        <f>1492.3*0.5+13.2*0.5+80+12.36+223.85+2.88+18</f>
        <v>1089.8400000000001</v>
      </c>
      <c r="G14" s="39"/>
      <c r="H14" s="32"/>
      <c r="I14" s="33"/>
      <c r="J14" s="33"/>
      <c r="K14" s="33"/>
    </row>
    <row r="15" spans="1:11" ht="37.5" customHeight="1">
      <c r="A15" s="13"/>
      <c r="B15" s="13"/>
      <c r="C15" s="10"/>
      <c r="D15" s="27"/>
      <c r="E15" s="13"/>
      <c r="F15" s="11"/>
      <c r="G15" s="11"/>
      <c r="H15" s="6"/>
      <c r="I15" s="1"/>
      <c r="J15" s="1"/>
      <c r="K15" s="1"/>
    </row>
    <row r="16" spans="1:11" ht="37.5" customHeight="1">
      <c r="A16" s="7"/>
      <c r="B16" s="7"/>
      <c r="C16" s="8"/>
      <c r="D16" s="7"/>
      <c r="E16" s="7"/>
      <c r="F16" s="9"/>
      <c r="G16" s="9"/>
      <c r="H16" s="9"/>
    </row>
    <row r="17" spans="1:8" ht="37.5" customHeight="1">
      <c r="A17" s="7"/>
      <c r="B17" s="7"/>
      <c r="C17" s="8"/>
      <c r="D17" s="7"/>
      <c r="E17" s="7"/>
      <c r="F17" s="9"/>
      <c r="G17" s="9"/>
      <c r="H17" s="9"/>
    </row>
    <row r="18" spans="1:8" ht="37.5" customHeight="1">
      <c r="A18" s="7"/>
      <c r="B18" s="7"/>
      <c r="C18" s="10" t="s">
        <v>19</v>
      </c>
      <c r="D18" s="7"/>
      <c r="E18" s="7"/>
      <c r="F18" s="9"/>
      <c r="G18" s="9"/>
      <c r="H18" s="9">
        <f>SUM(H4:H17)</f>
        <v>0</v>
      </c>
    </row>
  </sheetData>
  <mergeCells count="4">
    <mergeCell ref="A1:H1"/>
    <mergeCell ref="A2:C2"/>
    <mergeCell ref="D2:H2"/>
    <mergeCell ref="D4:D14"/>
  </mergeCells>
  <phoneticPr fontId="22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J9" sqref="J9"/>
    </sheetView>
  </sheetViews>
  <sheetFormatPr defaultRowHeight="14.25"/>
  <cols>
    <col min="1" max="1" width="6.375" customWidth="1"/>
    <col min="2" max="2" width="10.625" customWidth="1"/>
    <col min="3" max="3" width="16.25" customWidth="1"/>
    <col min="4" max="4" width="15" customWidth="1"/>
    <col min="5" max="8" width="10" customWidth="1"/>
  </cols>
  <sheetData>
    <row r="1" spans="1:11" ht="22.5">
      <c r="A1" s="86" t="s">
        <v>0</v>
      </c>
      <c r="B1" s="86"/>
      <c r="C1" s="87"/>
      <c r="D1" s="86"/>
      <c r="E1" s="86"/>
      <c r="F1" s="88"/>
      <c r="G1" s="88"/>
      <c r="H1" s="88"/>
      <c r="I1" s="14"/>
      <c r="J1" s="14"/>
      <c r="K1" s="14"/>
    </row>
    <row r="2" spans="1:11">
      <c r="A2" s="92"/>
      <c r="B2" s="90"/>
      <c r="C2" s="91"/>
      <c r="D2" s="92" t="s">
        <v>90</v>
      </c>
      <c r="E2" s="90"/>
      <c r="F2" s="93"/>
      <c r="G2" s="93"/>
      <c r="H2" s="93"/>
      <c r="I2" s="14"/>
      <c r="J2" s="14"/>
      <c r="K2" s="14"/>
    </row>
    <row r="3" spans="1:11" ht="28.5">
      <c r="A3" s="15" t="s">
        <v>2</v>
      </c>
      <c r="B3" s="15" t="s">
        <v>3</v>
      </c>
      <c r="C3" s="16" t="s">
        <v>4</v>
      </c>
      <c r="D3" s="17" t="s">
        <v>5</v>
      </c>
      <c r="E3" s="15" t="s">
        <v>6</v>
      </c>
      <c r="F3" s="18" t="s">
        <v>7</v>
      </c>
      <c r="G3" s="18" t="s">
        <v>8</v>
      </c>
      <c r="H3" s="18" t="s">
        <v>9</v>
      </c>
      <c r="I3" s="25"/>
      <c r="J3" s="14"/>
      <c r="K3" s="14"/>
    </row>
    <row r="4" spans="1:11" s="34" customFormat="1" ht="37.5" customHeight="1">
      <c r="A4" s="63">
        <v>1</v>
      </c>
      <c r="B4" s="35" t="s">
        <v>21</v>
      </c>
      <c r="C4" s="48" t="s">
        <v>81</v>
      </c>
      <c r="D4" s="95" t="s">
        <v>93</v>
      </c>
      <c r="E4" s="37" t="s">
        <v>22</v>
      </c>
      <c r="F4" s="44">
        <f>2*2+2.1*2+0.225*2+0.6*2+1.5*4+0.48*2+16.8</f>
        <v>33.61</v>
      </c>
      <c r="G4" s="38"/>
      <c r="H4" s="32"/>
      <c r="I4" s="33"/>
      <c r="J4" s="33"/>
      <c r="K4" s="33"/>
    </row>
    <row r="5" spans="1:11" s="34" customFormat="1" ht="37.5" customHeight="1">
      <c r="A5" s="63">
        <v>2</v>
      </c>
      <c r="B5" s="39" t="s">
        <v>25</v>
      </c>
      <c r="C5" s="40" t="s">
        <v>17</v>
      </c>
      <c r="D5" s="95"/>
      <c r="E5" s="39" t="s">
        <v>14</v>
      </c>
      <c r="F5" s="53">
        <v>9</v>
      </c>
      <c r="G5" s="39"/>
      <c r="H5" s="32"/>
      <c r="I5" s="33"/>
      <c r="J5" s="33"/>
      <c r="K5" s="33"/>
    </row>
    <row r="6" spans="1:11" s="34" customFormat="1" ht="37.5" customHeight="1">
      <c r="A6" s="62">
        <v>7</v>
      </c>
      <c r="B6" s="50" t="s">
        <v>82</v>
      </c>
      <c r="C6" s="43" t="s">
        <v>92</v>
      </c>
      <c r="D6" s="95"/>
      <c r="E6" s="42" t="s">
        <v>80</v>
      </c>
      <c r="F6" s="39">
        <v>36</v>
      </c>
      <c r="G6" s="39"/>
      <c r="H6" s="32"/>
      <c r="I6" s="33"/>
      <c r="J6" s="33"/>
      <c r="K6" s="33"/>
    </row>
    <row r="7" spans="1:11" s="34" customFormat="1" ht="45" customHeight="1">
      <c r="A7" s="63">
        <v>3</v>
      </c>
      <c r="B7" s="42" t="s">
        <v>27</v>
      </c>
      <c r="C7" s="43" t="s">
        <v>26</v>
      </c>
      <c r="D7" s="95"/>
      <c r="E7" s="42" t="s">
        <v>29</v>
      </c>
      <c r="F7" s="39">
        <f>34+36*0.25</f>
        <v>43</v>
      </c>
      <c r="G7" s="39"/>
      <c r="H7" s="32"/>
      <c r="I7" s="41"/>
      <c r="J7" s="33"/>
      <c r="K7" s="33"/>
    </row>
    <row r="8" spans="1:11" s="34" customFormat="1" ht="37.5" customHeight="1">
      <c r="A8" s="63">
        <v>4</v>
      </c>
      <c r="B8" s="42" t="s">
        <v>30</v>
      </c>
      <c r="C8" s="40" t="s">
        <v>18</v>
      </c>
      <c r="D8" s="96"/>
      <c r="E8" s="42" t="s">
        <v>28</v>
      </c>
      <c r="F8" s="39">
        <f>34+36*0.25</f>
        <v>43</v>
      </c>
      <c r="G8" s="39"/>
      <c r="H8" s="84"/>
      <c r="I8" s="33"/>
      <c r="J8" s="33"/>
      <c r="K8" s="33"/>
    </row>
    <row r="9" spans="1:11" ht="37.5" customHeight="1">
      <c r="A9" s="26"/>
      <c r="B9" s="26"/>
      <c r="C9" s="23"/>
      <c r="D9" s="27"/>
      <c r="E9" s="26"/>
      <c r="F9" s="24"/>
      <c r="G9" s="24"/>
      <c r="H9" s="85"/>
      <c r="I9" s="14"/>
      <c r="J9" s="14"/>
      <c r="K9" s="14"/>
    </row>
    <row r="10" spans="1:11" ht="37.5" customHeight="1">
      <c r="A10" s="26"/>
      <c r="B10" s="26"/>
      <c r="C10" s="23"/>
      <c r="D10" s="27"/>
      <c r="E10" s="26"/>
      <c r="F10" s="24"/>
      <c r="G10" s="24"/>
      <c r="H10" s="85"/>
      <c r="I10" s="14"/>
      <c r="J10" s="14"/>
      <c r="K10" s="14"/>
    </row>
    <row r="11" spans="1:11" ht="37.5" customHeight="1">
      <c r="A11" s="26"/>
      <c r="B11" s="26"/>
      <c r="C11" s="23"/>
      <c r="D11" s="27"/>
      <c r="E11" s="26"/>
      <c r="F11" s="24"/>
      <c r="G11" s="24"/>
      <c r="H11" s="85"/>
      <c r="I11" s="14"/>
      <c r="J11" s="14"/>
      <c r="K11" s="14"/>
    </row>
    <row r="12" spans="1:11" ht="37.5" customHeight="1">
      <c r="A12" s="26"/>
      <c r="B12" s="26"/>
      <c r="C12" s="23"/>
      <c r="D12" s="27"/>
      <c r="E12" s="26"/>
      <c r="F12" s="24"/>
      <c r="G12" s="24"/>
      <c r="H12" s="85"/>
      <c r="I12" s="14"/>
      <c r="J12" s="14"/>
      <c r="K12" s="14"/>
    </row>
    <row r="13" spans="1:11" ht="37.5" customHeight="1">
      <c r="A13" s="20"/>
      <c r="B13" s="20"/>
      <c r="C13" s="21"/>
      <c r="D13" s="20"/>
      <c r="E13" s="20"/>
      <c r="F13" s="22"/>
      <c r="G13" s="22"/>
      <c r="H13" s="22"/>
      <c r="I13" s="14"/>
      <c r="J13" s="14"/>
      <c r="K13" s="14"/>
    </row>
    <row r="14" spans="1:11" ht="37.5" customHeight="1">
      <c r="A14" s="20"/>
      <c r="B14" s="20"/>
      <c r="C14" s="21"/>
      <c r="D14" s="20"/>
      <c r="E14" s="20"/>
      <c r="F14" s="22"/>
      <c r="G14" s="22"/>
      <c r="H14" s="22"/>
      <c r="I14" s="14"/>
      <c r="J14" s="14"/>
      <c r="K14" s="14"/>
    </row>
    <row r="15" spans="1:11" ht="37.5" customHeight="1">
      <c r="A15" s="20"/>
      <c r="B15" s="20"/>
      <c r="C15" s="21"/>
      <c r="D15" s="20"/>
      <c r="E15" s="20"/>
      <c r="F15" s="22"/>
      <c r="G15" s="22"/>
      <c r="H15" s="22"/>
    </row>
    <row r="16" spans="1:11" ht="37.5" customHeight="1">
      <c r="A16" s="20"/>
      <c r="B16" s="20"/>
      <c r="C16" s="21"/>
      <c r="D16" s="20"/>
      <c r="E16" s="20"/>
      <c r="F16" s="22"/>
      <c r="G16" s="22"/>
      <c r="H16" s="22"/>
    </row>
    <row r="17" spans="1:8" ht="37.5" customHeight="1">
      <c r="A17" s="20"/>
      <c r="B17" s="20"/>
      <c r="C17" s="23" t="s">
        <v>19</v>
      </c>
      <c r="D17" s="20"/>
      <c r="E17" s="20"/>
      <c r="F17" s="22"/>
      <c r="G17" s="22"/>
      <c r="H17" s="22">
        <f>SUM(H4:H16)</f>
        <v>0</v>
      </c>
    </row>
  </sheetData>
  <mergeCells count="4">
    <mergeCell ref="A1:H1"/>
    <mergeCell ref="A2:C2"/>
    <mergeCell ref="D2:H2"/>
    <mergeCell ref="D4:D8"/>
  </mergeCells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L7" sqref="L7"/>
    </sheetView>
  </sheetViews>
  <sheetFormatPr defaultRowHeight="14.25"/>
  <cols>
    <col min="1" max="1" width="6.375" customWidth="1"/>
    <col min="2" max="2" width="14.5" customWidth="1"/>
    <col min="3" max="3" width="16.25" customWidth="1"/>
    <col min="4" max="4" width="15" customWidth="1"/>
    <col min="5" max="8" width="10" customWidth="1"/>
  </cols>
  <sheetData>
    <row r="1" spans="1:11" ht="22.5">
      <c r="A1" s="86" t="s">
        <v>0</v>
      </c>
      <c r="B1" s="86"/>
      <c r="C1" s="87"/>
      <c r="D1" s="86"/>
      <c r="E1" s="86"/>
      <c r="F1" s="88"/>
      <c r="G1" s="88"/>
      <c r="H1" s="88"/>
      <c r="I1" s="14"/>
      <c r="J1" s="14"/>
      <c r="K1" s="14"/>
    </row>
    <row r="2" spans="1:11">
      <c r="A2" s="92" t="s">
        <v>32</v>
      </c>
      <c r="B2" s="90"/>
      <c r="C2" s="91"/>
      <c r="D2" s="92" t="s">
        <v>33</v>
      </c>
      <c r="E2" s="90"/>
      <c r="F2" s="93"/>
      <c r="G2" s="93"/>
      <c r="H2" s="93"/>
      <c r="I2" s="14"/>
      <c r="J2" s="14"/>
      <c r="K2" s="14"/>
    </row>
    <row r="3" spans="1:11" ht="28.5">
      <c r="A3" s="15" t="s">
        <v>2</v>
      </c>
      <c r="B3" s="15" t="s">
        <v>3</v>
      </c>
      <c r="C3" s="16" t="s">
        <v>4</v>
      </c>
      <c r="D3" s="17" t="s">
        <v>5</v>
      </c>
      <c r="E3" s="15" t="s">
        <v>6</v>
      </c>
      <c r="F3" s="18" t="s">
        <v>7</v>
      </c>
      <c r="G3" s="18" t="s">
        <v>8</v>
      </c>
      <c r="H3" s="18" t="s">
        <v>9</v>
      </c>
      <c r="I3" s="25"/>
      <c r="J3" s="14"/>
      <c r="K3" s="14"/>
    </row>
    <row r="4" spans="1:11" s="34" customFormat="1" ht="37.5" customHeight="1">
      <c r="A4" s="62">
        <v>1</v>
      </c>
      <c r="B4" s="47" t="s">
        <v>65</v>
      </c>
      <c r="C4" s="46" t="s">
        <v>46</v>
      </c>
      <c r="D4" s="94" t="s">
        <v>88</v>
      </c>
      <c r="E4" s="28" t="s">
        <v>11</v>
      </c>
      <c r="F4" s="51">
        <v>105.49</v>
      </c>
      <c r="G4" s="31"/>
      <c r="H4" s="32"/>
      <c r="I4" s="33"/>
      <c r="J4" s="33"/>
      <c r="K4" s="33"/>
    </row>
    <row r="5" spans="1:11" s="69" customFormat="1" ht="37.5" customHeight="1">
      <c r="A5" s="74">
        <v>2</v>
      </c>
      <c r="B5" s="65" t="s">
        <v>50</v>
      </c>
      <c r="C5" s="66" t="s">
        <v>51</v>
      </c>
      <c r="D5" s="95"/>
      <c r="E5" s="58" t="s">
        <v>56</v>
      </c>
      <c r="F5" s="67">
        <f>8*4</f>
        <v>32</v>
      </c>
      <c r="G5" s="60"/>
      <c r="H5" s="61"/>
      <c r="I5" s="68"/>
      <c r="J5" s="68"/>
      <c r="K5" s="68"/>
    </row>
    <row r="6" spans="1:11" s="69" customFormat="1" ht="37.5" customHeight="1">
      <c r="A6" s="75">
        <v>3</v>
      </c>
      <c r="B6" s="65" t="s">
        <v>62</v>
      </c>
      <c r="C6" s="66" t="s">
        <v>52</v>
      </c>
      <c r="D6" s="95"/>
      <c r="E6" s="58" t="s">
        <v>55</v>
      </c>
      <c r="F6" s="59">
        <f>23.284*2*1</f>
        <v>46.567999999999998</v>
      </c>
      <c r="G6" s="60"/>
      <c r="H6" s="61"/>
      <c r="I6" s="68"/>
      <c r="J6" s="68"/>
      <c r="K6" s="68"/>
    </row>
    <row r="7" spans="1:11" s="69" customFormat="1" ht="37.5" customHeight="1">
      <c r="A7" s="74">
        <v>4</v>
      </c>
      <c r="B7" s="70" t="s">
        <v>12</v>
      </c>
      <c r="C7" s="66" t="s">
        <v>13</v>
      </c>
      <c r="D7" s="95"/>
      <c r="E7" s="70" t="s">
        <v>14</v>
      </c>
      <c r="F7" s="59">
        <f>105.49*30*0.001</f>
        <v>3.1646999999999998</v>
      </c>
      <c r="G7" s="70"/>
      <c r="H7" s="61"/>
      <c r="I7" s="68"/>
      <c r="J7" s="68"/>
      <c r="K7" s="68"/>
    </row>
    <row r="8" spans="1:11" s="34" customFormat="1" ht="37.5" customHeight="1">
      <c r="A8" s="62">
        <v>5</v>
      </c>
      <c r="B8" s="39" t="s">
        <v>23</v>
      </c>
      <c r="C8" s="40" t="s">
        <v>16</v>
      </c>
      <c r="D8" s="95"/>
      <c r="E8" s="42" t="s">
        <v>54</v>
      </c>
      <c r="F8" s="53">
        <f>105.49*0.15</f>
        <v>15.823499999999999</v>
      </c>
      <c r="G8" s="39"/>
      <c r="H8" s="32"/>
      <c r="I8" s="33"/>
      <c r="J8" s="33"/>
      <c r="K8" s="33"/>
    </row>
    <row r="9" spans="1:11" s="69" customFormat="1" ht="45" customHeight="1">
      <c r="A9" s="74">
        <v>6</v>
      </c>
      <c r="B9" s="70" t="s">
        <v>63</v>
      </c>
      <c r="C9" s="71" t="s">
        <v>64</v>
      </c>
      <c r="D9" s="95"/>
      <c r="E9" s="70" t="s">
        <v>56</v>
      </c>
      <c r="F9" s="72">
        <f>105.49*0.5+32+47+15.82</f>
        <v>147.565</v>
      </c>
      <c r="G9" s="70"/>
      <c r="H9" s="61"/>
      <c r="I9" s="73"/>
      <c r="J9" s="68"/>
      <c r="K9" s="68"/>
    </row>
    <row r="10" spans="1:11" s="34" customFormat="1" ht="37.5" customHeight="1">
      <c r="A10" s="62">
        <v>7</v>
      </c>
      <c r="B10" s="42" t="s">
        <v>30</v>
      </c>
      <c r="C10" s="40" t="s">
        <v>18</v>
      </c>
      <c r="D10" s="96"/>
      <c r="E10" s="42" t="s">
        <v>28</v>
      </c>
      <c r="F10" s="53">
        <f>105.49*0.5+32+47+15.82</f>
        <v>147.565</v>
      </c>
      <c r="G10" s="39"/>
      <c r="H10" s="32"/>
      <c r="I10" s="33"/>
      <c r="J10" s="33"/>
      <c r="K10" s="33"/>
    </row>
    <row r="11" spans="1:11" ht="37.5" customHeight="1">
      <c r="A11" s="26"/>
      <c r="B11" s="26"/>
      <c r="C11" s="23"/>
      <c r="D11" s="27"/>
      <c r="E11" s="26"/>
      <c r="F11" s="54"/>
      <c r="G11" s="24"/>
      <c r="H11" s="19"/>
      <c r="I11" s="14"/>
      <c r="J11" s="14"/>
      <c r="K11" s="14"/>
    </row>
    <row r="12" spans="1:11" ht="37.5" customHeight="1">
      <c r="A12" s="20"/>
      <c r="B12" s="20"/>
      <c r="C12" s="21"/>
      <c r="D12" s="20"/>
      <c r="E12" s="20"/>
      <c r="F12" s="55"/>
      <c r="G12" s="22"/>
      <c r="H12" s="22"/>
      <c r="I12" s="14"/>
      <c r="J12" s="14"/>
      <c r="K12" s="14"/>
    </row>
    <row r="13" spans="1:11" ht="37.5" customHeight="1">
      <c r="A13" s="20"/>
      <c r="B13" s="20"/>
      <c r="C13" s="21"/>
      <c r="D13" s="20"/>
      <c r="E13" s="20"/>
      <c r="F13" s="55"/>
      <c r="G13" s="22"/>
      <c r="H13" s="22"/>
      <c r="I13" s="14"/>
      <c r="J13" s="14"/>
      <c r="K13" s="14"/>
    </row>
    <row r="14" spans="1:11" ht="37.5" customHeight="1">
      <c r="A14" s="20"/>
      <c r="B14" s="20"/>
      <c r="C14" s="21"/>
      <c r="D14" s="20"/>
      <c r="E14" s="20"/>
      <c r="F14" s="22"/>
      <c r="G14" s="22"/>
      <c r="H14" s="22"/>
    </row>
    <row r="15" spans="1:11" ht="37.5" customHeight="1">
      <c r="A15" s="20"/>
      <c r="B15" s="20"/>
      <c r="C15" s="21"/>
      <c r="D15" s="20"/>
      <c r="E15" s="20"/>
      <c r="F15" s="22"/>
      <c r="G15" s="22"/>
      <c r="H15" s="22"/>
    </row>
    <row r="16" spans="1:11" ht="37.5" customHeight="1">
      <c r="A16" s="20"/>
      <c r="B16" s="20"/>
      <c r="C16" s="23" t="s">
        <v>19</v>
      </c>
      <c r="D16" s="20"/>
      <c r="E16" s="20"/>
      <c r="F16" s="22"/>
      <c r="G16" s="22"/>
      <c r="H16" s="22">
        <f>SUM(H4:H15)</f>
        <v>0</v>
      </c>
    </row>
  </sheetData>
  <mergeCells count="4">
    <mergeCell ref="A1:H1"/>
    <mergeCell ref="A2:C2"/>
    <mergeCell ref="D2:H2"/>
    <mergeCell ref="D4:D10"/>
  </mergeCells>
  <phoneticPr fontId="2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K11" sqref="K11"/>
    </sheetView>
  </sheetViews>
  <sheetFormatPr defaultRowHeight="14.25"/>
  <cols>
    <col min="1" max="1" width="6.375" customWidth="1"/>
    <col min="2" max="2" width="14.5" customWidth="1"/>
    <col min="3" max="3" width="16.25" customWidth="1"/>
    <col min="4" max="4" width="15" customWidth="1"/>
    <col min="5" max="8" width="10" customWidth="1"/>
  </cols>
  <sheetData>
    <row r="1" spans="1:11" ht="22.5">
      <c r="A1" s="86" t="s">
        <v>0</v>
      </c>
      <c r="B1" s="86"/>
      <c r="C1" s="86"/>
      <c r="D1" s="86"/>
      <c r="E1" s="86"/>
      <c r="F1" s="86"/>
      <c r="G1" s="86"/>
      <c r="H1" s="86"/>
      <c r="I1" s="14"/>
      <c r="J1" s="14"/>
      <c r="K1" s="14"/>
    </row>
    <row r="2" spans="1:11">
      <c r="A2" s="92" t="s">
        <v>35</v>
      </c>
      <c r="B2" s="92"/>
      <c r="C2" s="92"/>
      <c r="D2" s="92" t="s">
        <v>34</v>
      </c>
      <c r="E2" s="92"/>
      <c r="F2" s="92"/>
      <c r="G2" s="92"/>
      <c r="H2" s="92"/>
      <c r="I2" s="14"/>
      <c r="J2" s="14"/>
      <c r="K2" s="14"/>
    </row>
    <row r="3" spans="1:11" ht="28.5">
      <c r="A3" s="15" t="s">
        <v>2</v>
      </c>
      <c r="B3" s="15" t="s">
        <v>3</v>
      </c>
      <c r="C3" s="16" t="s">
        <v>4</v>
      </c>
      <c r="D3" s="17" t="s">
        <v>5</v>
      </c>
      <c r="E3" s="15" t="s">
        <v>6</v>
      </c>
      <c r="F3" s="18" t="s">
        <v>7</v>
      </c>
      <c r="G3" s="18" t="s">
        <v>8</v>
      </c>
      <c r="H3" s="18" t="s">
        <v>9</v>
      </c>
      <c r="I3" s="25"/>
      <c r="J3" s="14"/>
      <c r="K3" s="14"/>
    </row>
    <row r="4" spans="1:11" s="34" customFormat="1" ht="37.5" customHeight="1">
      <c r="A4" s="62">
        <v>1</v>
      </c>
      <c r="B4" s="47" t="s">
        <v>37</v>
      </c>
      <c r="C4" s="46" t="s">
        <v>36</v>
      </c>
      <c r="D4" s="94" t="s">
        <v>84</v>
      </c>
      <c r="E4" s="28" t="s">
        <v>11</v>
      </c>
      <c r="F4" s="51">
        <f>464.21*2</f>
        <v>928.42</v>
      </c>
      <c r="G4" s="31"/>
      <c r="H4" s="32"/>
      <c r="I4" s="33"/>
      <c r="J4" s="33"/>
      <c r="K4" s="33"/>
    </row>
    <row r="5" spans="1:11" s="34" customFormat="1" ht="37.5" customHeight="1">
      <c r="A5" s="63">
        <v>2</v>
      </c>
      <c r="B5" s="35" t="s">
        <v>21</v>
      </c>
      <c r="C5" s="36" t="s">
        <v>24</v>
      </c>
      <c r="D5" s="95"/>
      <c r="E5" s="49" t="s">
        <v>56</v>
      </c>
      <c r="F5" s="56">
        <f>464.21*0.5</f>
        <v>232.10499999999999</v>
      </c>
      <c r="G5" s="38"/>
      <c r="H5" s="32"/>
      <c r="I5" s="33"/>
      <c r="J5" s="33"/>
      <c r="K5" s="33"/>
    </row>
    <row r="6" spans="1:11" s="34" customFormat="1" ht="37.5" customHeight="1">
      <c r="A6" s="62">
        <v>3</v>
      </c>
      <c r="B6" s="39" t="s">
        <v>12</v>
      </c>
      <c r="C6" s="36" t="s">
        <v>13</v>
      </c>
      <c r="D6" s="95"/>
      <c r="E6" s="39" t="s">
        <v>14</v>
      </c>
      <c r="F6" s="52">
        <f>464.21*45*0.001</f>
        <v>20.88945</v>
      </c>
      <c r="G6" s="39"/>
      <c r="H6" s="32"/>
      <c r="I6" s="33"/>
      <c r="J6" s="33"/>
      <c r="K6" s="33"/>
    </row>
    <row r="7" spans="1:11" s="34" customFormat="1" ht="37.5" customHeight="1">
      <c r="A7" s="62">
        <v>4</v>
      </c>
      <c r="B7" s="39" t="s">
        <v>25</v>
      </c>
      <c r="C7" s="40" t="s">
        <v>17</v>
      </c>
      <c r="D7" s="95"/>
      <c r="E7" s="39" t="s">
        <v>14</v>
      </c>
      <c r="F7" s="78">
        <v>58.26</v>
      </c>
      <c r="G7" s="79"/>
      <c r="H7" s="32"/>
      <c r="I7" s="33"/>
      <c r="J7" s="33"/>
      <c r="K7" s="33"/>
    </row>
    <row r="8" spans="1:11" s="34" customFormat="1" ht="37.5" customHeight="1">
      <c r="A8" s="63">
        <v>5</v>
      </c>
      <c r="B8" s="39" t="s">
        <v>23</v>
      </c>
      <c r="C8" s="40" t="s">
        <v>16</v>
      </c>
      <c r="D8" s="95"/>
      <c r="E8" s="40" t="s">
        <v>15</v>
      </c>
      <c r="F8" s="80">
        <f>464.21*0.15</f>
        <v>69.631499999999988</v>
      </c>
      <c r="G8" s="81"/>
      <c r="H8" s="32"/>
      <c r="I8" s="33"/>
      <c r="J8" s="33"/>
      <c r="K8" s="33"/>
    </row>
    <row r="9" spans="1:11" s="34" customFormat="1" ht="37.5" customHeight="1">
      <c r="A9" s="62">
        <v>6</v>
      </c>
      <c r="B9" s="28" t="s">
        <v>47</v>
      </c>
      <c r="C9" s="46" t="s">
        <v>48</v>
      </c>
      <c r="D9" s="95"/>
      <c r="E9" s="77" t="s">
        <v>11</v>
      </c>
      <c r="F9" s="56">
        <f>8.331*6.253</f>
        <v>52.093742999999996</v>
      </c>
      <c r="G9" s="38"/>
      <c r="H9" s="32"/>
      <c r="I9" s="33"/>
      <c r="J9" s="33"/>
      <c r="K9" s="33"/>
    </row>
    <row r="10" spans="1:11" s="34" customFormat="1" ht="37.5" customHeight="1">
      <c r="A10" s="62">
        <v>7</v>
      </c>
      <c r="B10" s="76" t="s">
        <v>71</v>
      </c>
      <c r="C10" s="48" t="s">
        <v>69</v>
      </c>
      <c r="D10" s="95"/>
      <c r="E10" s="49" t="s">
        <v>73</v>
      </c>
      <c r="F10" s="56">
        <f>24*3*0.5+8*4*0.5</f>
        <v>52</v>
      </c>
      <c r="G10" s="38"/>
      <c r="H10" s="32"/>
      <c r="I10" s="33"/>
      <c r="J10" s="33"/>
      <c r="K10" s="33"/>
    </row>
    <row r="11" spans="1:11" s="34" customFormat="1" ht="45" customHeight="1">
      <c r="A11" s="63">
        <v>8</v>
      </c>
      <c r="B11" s="42" t="s">
        <v>30</v>
      </c>
      <c r="C11" s="43" t="s">
        <v>26</v>
      </c>
      <c r="D11" s="95"/>
      <c r="E11" s="43" t="s">
        <v>72</v>
      </c>
      <c r="F11" s="80">
        <f>928.42*0.56+232+69.63+52.09*0.5+52</f>
        <v>899.59019999999998</v>
      </c>
      <c r="G11" s="81"/>
      <c r="H11" s="32"/>
      <c r="I11" s="41"/>
      <c r="J11" s="33"/>
      <c r="K11" s="33"/>
    </row>
    <row r="12" spans="1:11" s="34" customFormat="1" ht="37.5" customHeight="1">
      <c r="A12" s="62">
        <v>9</v>
      </c>
      <c r="B12" s="42" t="s">
        <v>30</v>
      </c>
      <c r="C12" s="40" t="s">
        <v>18</v>
      </c>
      <c r="D12" s="96"/>
      <c r="E12" s="42" t="s">
        <v>28</v>
      </c>
      <c r="F12" s="80">
        <f>928.42*0.56+232+69.63+52.09*0.5+52</f>
        <v>899.59019999999998</v>
      </c>
      <c r="G12" s="39"/>
      <c r="H12" s="32"/>
      <c r="I12" s="33"/>
      <c r="J12" s="33"/>
      <c r="K12" s="33"/>
    </row>
    <row r="13" spans="1:11" ht="37.5" customHeight="1">
      <c r="A13" s="26"/>
      <c r="B13" s="26"/>
      <c r="C13" s="23"/>
      <c r="D13" s="27"/>
      <c r="E13" s="26"/>
      <c r="F13" s="24"/>
      <c r="G13" s="24"/>
      <c r="H13" s="19"/>
      <c r="I13" s="14"/>
      <c r="J13" s="14"/>
      <c r="K13" s="14"/>
    </row>
    <row r="14" spans="1:11" ht="37.5" customHeight="1">
      <c r="A14" s="20"/>
      <c r="B14" s="20"/>
      <c r="C14" s="21"/>
      <c r="D14" s="20"/>
      <c r="E14" s="20"/>
      <c r="F14" s="22"/>
      <c r="G14" s="22"/>
      <c r="H14" s="22"/>
      <c r="I14" s="14"/>
      <c r="J14" s="14"/>
      <c r="K14" s="14"/>
    </row>
    <row r="15" spans="1:11" ht="37.5" customHeight="1">
      <c r="A15" s="20"/>
      <c r="B15" s="20"/>
      <c r="C15" s="21"/>
      <c r="D15" s="20"/>
      <c r="E15" s="20"/>
      <c r="F15" s="22"/>
      <c r="G15" s="22"/>
      <c r="H15" s="22"/>
      <c r="I15" s="14"/>
      <c r="J15" s="14"/>
      <c r="K15" s="14"/>
    </row>
    <row r="16" spans="1:11" ht="37.5" customHeight="1">
      <c r="A16" s="20"/>
      <c r="B16" s="20"/>
      <c r="C16" s="21"/>
      <c r="D16" s="20"/>
      <c r="E16" s="20"/>
      <c r="F16" s="22"/>
      <c r="G16" s="22"/>
      <c r="H16" s="22"/>
    </row>
    <row r="17" spans="1:8" ht="37.5" customHeight="1">
      <c r="A17" s="20"/>
      <c r="B17" s="20"/>
      <c r="C17" s="21"/>
      <c r="D17" s="20"/>
      <c r="E17" s="20"/>
      <c r="F17" s="22"/>
      <c r="G17" s="22"/>
      <c r="H17" s="22"/>
    </row>
    <row r="18" spans="1:8" ht="37.5" customHeight="1">
      <c r="A18" s="20"/>
      <c r="B18" s="20"/>
      <c r="C18" s="23" t="s">
        <v>19</v>
      </c>
      <c r="D18" s="20"/>
      <c r="E18" s="20"/>
      <c r="F18" s="22"/>
      <c r="G18" s="22"/>
      <c r="H18" s="22">
        <f>SUM(H4:H17)</f>
        <v>0</v>
      </c>
    </row>
  </sheetData>
  <mergeCells count="4">
    <mergeCell ref="A1:H1"/>
    <mergeCell ref="A2:C2"/>
    <mergeCell ref="D2:H2"/>
    <mergeCell ref="D4:D12"/>
  </mergeCells>
  <phoneticPr fontId="2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K10" sqref="K10"/>
    </sheetView>
  </sheetViews>
  <sheetFormatPr defaultRowHeight="14.25"/>
  <cols>
    <col min="1" max="1" width="6.375" customWidth="1"/>
    <col min="2" max="2" width="14.5" customWidth="1"/>
    <col min="3" max="3" width="16.25" customWidth="1"/>
    <col min="4" max="4" width="15" customWidth="1"/>
    <col min="5" max="8" width="10" customWidth="1"/>
  </cols>
  <sheetData>
    <row r="1" spans="1:11" ht="22.5">
      <c r="A1" s="86" t="s">
        <v>0</v>
      </c>
      <c r="B1" s="86"/>
      <c r="C1" s="86"/>
      <c r="D1" s="86"/>
      <c r="E1" s="86"/>
      <c r="F1" s="86"/>
      <c r="G1" s="86"/>
      <c r="H1" s="86"/>
      <c r="I1" s="14"/>
      <c r="J1" s="14"/>
      <c r="K1" s="14"/>
    </row>
    <row r="2" spans="1:11">
      <c r="A2" s="92" t="s">
        <v>38</v>
      </c>
      <c r="B2" s="92"/>
      <c r="C2" s="92"/>
      <c r="D2" s="92" t="s">
        <v>39</v>
      </c>
      <c r="E2" s="92"/>
      <c r="F2" s="92"/>
      <c r="G2" s="92"/>
      <c r="H2" s="92"/>
      <c r="I2" s="14"/>
      <c r="J2" s="14"/>
      <c r="K2" s="14"/>
    </row>
    <row r="3" spans="1:11" ht="28.5">
      <c r="A3" s="15" t="s">
        <v>2</v>
      </c>
      <c r="B3" s="15" t="s">
        <v>3</v>
      </c>
      <c r="C3" s="16" t="s">
        <v>4</v>
      </c>
      <c r="D3" s="17" t="s">
        <v>5</v>
      </c>
      <c r="E3" s="15" t="s">
        <v>6</v>
      </c>
      <c r="F3" s="18" t="s">
        <v>7</v>
      </c>
      <c r="G3" s="18" t="s">
        <v>8</v>
      </c>
      <c r="H3" s="18" t="s">
        <v>9</v>
      </c>
      <c r="I3" s="25"/>
      <c r="J3" s="14"/>
      <c r="K3" s="14"/>
    </row>
    <row r="4" spans="1:11" s="34" customFormat="1" ht="37.5" customHeight="1">
      <c r="A4" s="62">
        <v>1</v>
      </c>
      <c r="B4" s="47" t="s">
        <v>37</v>
      </c>
      <c r="C4" s="46" t="s">
        <v>36</v>
      </c>
      <c r="D4" s="94" t="s">
        <v>85</v>
      </c>
      <c r="E4" s="28" t="s">
        <v>11</v>
      </c>
      <c r="F4" s="51">
        <f>490.51*2</f>
        <v>981.02</v>
      </c>
      <c r="G4" s="31"/>
      <c r="H4" s="32"/>
      <c r="I4" s="33"/>
      <c r="J4" s="33"/>
      <c r="K4" s="33"/>
    </row>
    <row r="5" spans="1:11" s="34" customFormat="1" ht="37.5" customHeight="1">
      <c r="A5" s="63">
        <v>2</v>
      </c>
      <c r="B5" s="35" t="s">
        <v>21</v>
      </c>
      <c r="C5" s="36" t="s">
        <v>24</v>
      </c>
      <c r="D5" s="95"/>
      <c r="E5" s="49" t="s">
        <v>56</v>
      </c>
      <c r="F5" s="56">
        <f>490.51*0.5</f>
        <v>245.255</v>
      </c>
      <c r="G5" s="38"/>
      <c r="H5" s="32"/>
      <c r="I5" s="33"/>
      <c r="J5" s="33"/>
      <c r="K5" s="33"/>
    </row>
    <row r="6" spans="1:11" s="34" customFormat="1" ht="37.5" customHeight="1">
      <c r="A6" s="62">
        <v>3</v>
      </c>
      <c r="B6" s="39" t="s">
        <v>12</v>
      </c>
      <c r="C6" s="36" t="s">
        <v>13</v>
      </c>
      <c r="D6" s="95"/>
      <c r="E6" s="39" t="s">
        <v>14</v>
      </c>
      <c r="F6" s="52">
        <f>981.02*45*0.001</f>
        <v>44.145900000000005</v>
      </c>
      <c r="G6" s="39"/>
      <c r="H6" s="32"/>
      <c r="I6" s="33"/>
      <c r="J6" s="33"/>
      <c r="K6" s="33"/>
    </row>
    <row r="7" spans="1:11" s="34" customFormat="1" ht="37.5" customHeight="1">
      <c r="A7" s="62">
        <v>4</v>
      </c>
      <c r="B7" s="39" t="s">
        <v>25</v>
      </c>
      <c r="C7" s="40" t="s">
        <v>17</v>
      </c>
      <c r="D7" s="95"/>
      <c r="E7" s="39" t="s">
        <v>14</v>
      </c>
      <c r="F7" s="53">
        <v>8</v>
      </c>
      <c r="G7" s="39"/>
      <c r="H7" s="32"/>
      <c r="I7" s="33"/>
      <c r="J7" s="33"/>
      <c r="K7" s="33"/>
    </row>
    <row r="8" spans="1:11" s="34" customFormat="1" ht="37.5" customHeight="1">
      <c r="A8" s="63">
        <v>5</v>
      </c>
      <c r="B8" s="39" t="s">
        <v>23</v>
      </c>
      <c r="C8" s="40" t="s">
        <v>16</v>
      </c>
      <c r="D8" s="95"/>
      <c r="E8" s="39" t="s">
        <v>15</v>
      </c>
      <c r="F8" s="53">
        <f>490.51*0.15</f>
        <v>73.576499999999996</v>
      </c>
      <c r="G8" s="39"/>
      <c r="H8" s="32"/>
      <c r="I8" s="33"/>
      <c r="J8" s="33"/>
      <c r="K8" s="33"/>
    </row>
    <row r="9" spans="1:11" s="34" customFormat="1" ht="45" customHeight="1">
      <c r="A9" s="62">
        <v>6</v>
      </c>
      <c r="B9" s="42" t="s">
        <v>30</v>
      </c>
      <c r="C9" s="43" t="s">
        <v>26</v>
      </c>
      <c r="D9" s="95"/>
      <c r="E9" s="42" t="s">
        <v>29</v>
      </c>
      <c r="F9" s="53">
        <f>981.02*0.56+245.26+73.58</f>
        <v>868.21120000000008</v>
      </c>
      <c r="G9" s="39"/>
      <c r="H9" s="32"/>
      <c r="I9" s="41"/>
      <c r="J9" s="33"/>
      <c r="K9" s="33"/>
    </row>
    <row r="10" spans="1:11" s="34" customFormat="1" ht="37.5" customHeight="1">
      <c r="A10" s="62">
        <v>7</v>
      </c>
      <c r="B10" s="42" t="s">
        <v>30</v>
      </c>
      <c r="C10" s="40" t="s">
        <v>18</v>
      </c>
      <c r="D10" s="96"/>
      <c r="E10" s="42" t="s">
        <v>28</v>
      </c>
      <c r="F10" s="53">
        <f>981.02*0.56+245.26+73.58</f>
        <v>868.21120000000008</v>
      </c>
      <c r="G10" s="39"/>
      <c r="H10" s="32"/>
      <c r="I10" s="33"/>
      <c r="J10" s="33"/>
      <c r="K10" s="33"/>
    </row>
    <row r="11" spans="1:11" ht="37.5" customHeight="1">
      <c r="A11" s="64"/>
      <c r="B11" s="26"/>
      <c r="C11" s="23"/>
      <c r="D11" s="27"/>
      <c r="E11" s="26"/>
      <c r="F11" s="24"/>
      <c r="G11" s="24"/>
      <c r="H11" s="19"/>
      <c r="I11" s="14"/>
      <c r="J11" s="14"/>
      <c r="K11" s="14"/>
    </row>
    <row r="12" spans="1:11" ht="37.5" customHeight="1">
      <c r="A12" s="20"/>
      <c r="B12" s="20"/>
      <c r="C12" s="21"/>
      <c r="D12" s="20"/>
      <c r="E12" s="20"/>
      <c r="F12" s="22"/>
      <c r="G12" s="22"/>
      <c r="H12" s="22"/>
      <c r="I12" s="14"/>
      <c r="J12" s="14"/>
      <c r="K12" s="14"/>
    </row>
    <row r="13" spans="1:11" ht="37.5" customHeight="1">
      <c r="A13" s="20"/>
      <c r="B13" s="20"/>
      <c r="C13" s="21"/>
      <c r="D13" s="20"/>
      <c r="E13" s="20"/>
      <c r="F13" s="22"/>
      <c r="G13" s="22"/>
      <c r="H13" s="22"/>
      <c r="I13" s="14"/>
      <c r="J13" s="14"/>
      <c r="K13" s="14"/>
    </row>
    <row r="14" spans="1:11" ht="37.5" customHeight="1">
      <c r="A14" s="20"/>
      <c r="B14" s="20"/>
      <c r="C14" s="21"/>
      <c r="D14" s="20"/>
      <c r="E14" s="20"/>
      <c r="F14" s="22"/>
      <c r="G14" s="22"/>
      <c r="H14" s="22"/>
    </row>
    <row r="15" spans="1:11" ht="37.5" customHeight="1">
      <c r="A15" s="20"/>
      <c r="B15" s="20"/>
      <c r="C15" s="21"/>
      <c r="D15" s="20"/>
      <c r="E15" s="20"/>
      <c r="F15" s="22"/>
      <c r="G15" s="22"/>
      <c r="H15" s="22"/>
    </row>
    <row r="16" spans="1:11" ht="37.5" customHeight="1">
      <c r="A16" s="20"/>
      <c r="B16" s="20"/>
      <c r="C16" s="23" t="s">
        <v>19</v>
      </c>
      <c r="D16" s="20"/>
      <c r="E16" s="20"/>
      <c r="F16" s="22"/>
      <c r="G16" s="22"/>
      <c r="H16" s="22">
        <f>SUM(H4:H15)</f>
        <v>0</v>
      </c>
    </row>
  </sheetData>
  <mergeCells count="4">
    <mergeCell ref="A1:H1"/>
    <mergeCell ref="A2:C2"/>
    <mergeCell ref="D2:H2"/>
    <mergeCell ref="D4:D10"/>
  </mergeCells>
  <phoneticPr fontId="2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K8" sqref="K8"/>
    </sheetView>
  </sheetViews>
  <sheetFormatPr defaultRowHeight="14.25"/>
  <cols>
    <col min="1" max="1" width="6.375" customWidth="1"/>
    <col min="2" max="2" width="14.5" customWidth="1"/>
    <col min="3" max="3" width="16.25" customWidth="1"/>
    <col min="4" max="4" width="15" customWidth="1"/>
    <col min="5" max="8" width="10" customWidth="1"/>
  </cols>
  <sheetData>
    <row r="1" spans="1:11" ht="22.5">
      <c r="A1" s="86" t="s">
        <v>0</v>
      </c>
      <c r="B1" s="86"/>
      <c r="C1" s="86"/>
      <c r="D1" s="86"/>
      <c r="E1" s="86"/>
      <c r="F1" s="86"/>
      <c r="G1" s="86"/>
      <c r="H1" s="86"/>
      <c r="I1" s="14"/>
      <c r="J1" s="14"/>
      <c r="K1" s="14"/>
    </row>
    <row r="2" spans="1:11">
      <c r="A2" s="92" t="s">
        <v>57</v>
      </c>
      <c r="B2" s="92"/>
      <c r="C2" s="92"/>
      <c r="D2" s="92" t="s">
        <v>40</v>
      </c>
      <c r="E2" s="92"/>
      <c r="F2" s="92"/>
      <c r="G2" s="92"/>
      <c r="H2" s="92"/>
      <c r="I2" s="14"/>
      <c r="J2" s="14"/>
      <c r="K2" s="14"/>
    </row>
    <row r="3" spans="1:11" ht="28.5">
      <c r="A3" s="15" t="s">
        <v>2</v>
      </c>
      <c r="B3" s="15" t="s">
        <v>3</v>
      </c>
      <c r="C3" s="16" t="s">
        <v>4</v>
      </c>
      <c r="D3" s="17" t="s">
        <v>5</v>
      </c>
      <c r="E3" s="15" t="s">
        <v>6</v>
      </c>
      <c r="F3" s="18" t="s">
        <v>7</v>
      </c>
      <c r="G3" s="18" t="s">
        <v>8</v>
      </c>
      <c r="H3" s="18" t="s">
        <v>9</v>
      </c>
      <c r="I3" s="25"/>
      <c r="J3" s="14"/>
      <c r="K3" s="14"/>
    </row>
    <row r="4" spans="1:11" s="34" customFormat="1" ht="37.5" customHeight="1">
      <c r="A4" s="62">
        <v>1</v>
      </c>
      <c r="B4" s="47" t="s">
        <v>58</v>
      </c>
      <c r="C4" s="46" t="s">
        <v>36</v>
      </c>
      <c r="D4" s="94" t="s">
        <v>86</v>
      </c>
      <c r="E4" s="28" t="s">
        <v>11</v>
      </c>
      <c r="F4" s="51">
        <f>19.921*13.719*3</f>
        <v>819.888597</v>
      </c>
      <c r="G4" s="31"/>
      <c r="H4" s="32"/>
      <c r="I4" s="33"/>
      <c r="J4" s="33"/>
      <c r="K4" s="33"/>
    </row>
    <row r="5" spans="1:11" s="34" customFormat="1" ht="37.5" customHeight="1">
      <c r="A5" s="63">
        <v>2</v>
      </c>
      <c r="B5" s="35" t="s">
        <v>21</v>
      </c>
      <c r="C5" s="36" t="s">
        <v>24</v>
      </c>
      <c r="D5" s="95"/>
      <c r="E5" s="49" t="s">
        <v>56</v>
      </c>
      <c r="F5" s="56">
        <f>19.921*13.719*0.5</f>
        <v>136.6480995</v>
      </c>
      <c r="G5" s="38"/>
      <c r="H5" s="32"/>
      <c r="I5" s="33"/>
      <c r="J5" s="33"/>
      <c r="K5" s="33"/>
    </row>
    <row r="6" spans="1:11" s="34" customFormat="1" ht="37.5" customHeight="1">
      <c r="A6" s="62">
        <v>3</v>
      </c>
      <c r="B6" s="39" t="s">
        <v>12</v>
      </c>
      <c r="C6" s="36" t="s">
        <v>13</v>
      </c>
      <c r="D6" s="95"/>
      <c r="E6" s="39" t="s">
        <v>14</v>
      </c>
      <c r="F6" s="52">
        <f>1093.18*45*0.001</f>
        <v>49.193100000000008</v>
      </c>
      <c r="G6" s="39"/>
      <c r="H6" s="32"/>
      <c r="I6" s="33"/>
      <c r="J6" s="33"/>
      <c r="K6" s="33"/>
    </row>
    <row r="7" spans="1:11" s="34" customFormat="1" ht="37.5" customHeight="1">
      <c r="A7" s="62">
        <v>4</v>
      </c>
      <c r="B7" s="39" t="s">
        <v>25</v>
      </c>
      <c r="C7" s="40" t="s">
        <v>17</v>
      </c>
      <c r="D7" s="95"/>
      <c r="E7" s="39" t="s">
        <v>14</v>
      </c>
      <c r="F7" s="53">
        <v>2.6240000000000001</v>
      </c>
      <c r="G7" s="39"/>
      <c r="H7" s="32"/>
      <c r="I7" s="33"/>
      <c r="J7" s="33"/>
      <c r="K7" s="33"/>
    </row>
    <row r="8" spans="1:11" s="34" customFormat="1" ht="37.5" customHeight="1">
      <c r="A8" s="63">
        <v>5</v>
      </c>
      <c r="B8" s="39" t="s">
        <v>23</v>
      </c>
      <c r="C8" s="40" t="s">
        <v>16</v>
      </c>
      <c r="D8" s="95"/>
      <c r="E8" s="39" t="s">
        <v>15</v>
      </c>
      <c r="F8" s="53">
        <f>19.921*13.719*0.15</f>
        <v>40.994429849999996</v>
      </c>
      <c r="G8" s="39"/>
      <c r="H8" s="32"/>
      <c r="I8" s="33"/>
      <c r="J8" s="33"/>
      <c r="K8" s="33"/>
    </row>
    <row r="9" spans="1:11" s="34" customFormat="1" ht="45" customHeight="1">
      <c r="A9" s="62">
        <v>6</v>
      </c>
      <c r="B9" s="42" t="s">
        <v>30</v>
      </c>
      <c r="C9" s="43" t="s">
        <v>26</v>
      </c>
      <c r="D9" s="95"/>
      <c r="E9" s="42" t="s">
        <v>29</v>
      </c>
      <c r="F9" s="53">
        <f>819.89*0.56+136.65+40.99</f>
        <v>636.77840000000003</v>
      </c>
      <c r="G9" s="39"/>
      <c r="H9" s="32"/>
      <c r="I9" s="41"/>
      <c r="J9" s="33"/>
      <c r="K9" s="33"/>
    </row>
    <row r="10" spans="1:11" s="34" customFormat="1" ht="37.5" customHeight="1">
      <c r="A10" s="62">
        <v>7</v>
      </c>
      <c r="B10" s="42" t="s">
        <v>30</v>
      </c>
      <c r="C10" s="40" t="s">
        <v>18</v>
      </c>
      <c r="D10" s="96"/>
      <c r="E10" s="42" t="s">
        <v>28</v>
      </c>
      <c r="F10" s="53">
        <f>819.89*0.56+136.65+40.99</f>
        <v>636.77840000000003</v>
      </c>
      <c r="G10" s="39"/>
      <c r="H10" s="32"/>
      <c r="I10" s="33"/>
      <c r="J10" s="33"/>
      <c r="K10" s="33"/>
    </row>
    <row r="11" spans="1:11" ht="37.5" customHeight="1">
      <c r="A11" s="26"/>
      <c r="B11" s="26"/>
      <c r="C11" s="23"/>
      <c r="D11" s="27"/>
      <c r="E11" s="26"/>
      <c r="F11" s="54"/>
      <c r="G11" s="24"/>
      <c r="H11" s="19"/>
      <c r="I11" s="14"/>
      <c r="J11" s="14"/>
      <c r="K11" s="14"/>
    </row>
    <row r="12" spans="1:11" ht="37.5" customHeight="1">
      <c r="A12" s="20"/>
      <c r="B12" s="20"/>
      <c r="C12" s="21"/>
      <c r="D12" s="20"/>
      <c r="E12" s="20"/>
      <c r="F12" s="22"/>
      <c r="G12" s="22"/>
      <c r="H12" s="22"/>
      <c r="I12" s="14"/>
      <c r="J12" s="14"/>
      <c r="K12" s="14"/>
    </row>
    <row r="13" spans="1:11" ht="37.5" customHeight="1">
      <c r="A13" s="20"/>
      <c r="B13" s="20"/>
      <c r="C13" s="21"/>
      <c r="D13" s="20"/>
      <c r="E13" s="20"/>
      <c r="F13" s="22"/>
      <c r="G13" s="22"/>
      <c r="H13" s="22"/>
      <c r="I13" s="14"/>
      <c r="J13" s="14"/>
      <c r="K13" s="14"/>
    </row>
    <row r="14" spans="1:11" ht="37.5" customHeight="1">
      <c r="A14" s="20"/>
      <c r="B14" s="20"/>
      <c r="C14" s="21"/>
      <c r="D14" s="20"/>
      <c r="E14" s="20"/>
      <c r="F14" s="22"/>
      <c r="G14" s="22"/>
      <c r="H14" s="22"/>
    </row>
    <row r="15" spans="1:11" ht="37.5" customHeight="1">
      <c r="A15" s="20"/>
      <c r="B15" s="20"/>
      <c r="C15" s="21"/>
      <c r="D15" s="20"/>
      <c r="E15" s="20"/>
      <c r="F15" s="22"/>
      <c r="G15" s="22"/>
      <c r="H15" s="22"/>
    </row>
    <row r="16" spans="1:11" ht="37.5" customHeight="1">
      <c r="A16" s="20"/>
      <c r="B16" s="20"/>
      <c r="C16" s="23" t="s">
        <v>19</v>
      </c>
      <c r="D16" s="20"/>
      <c r="E16" s="20"/>
      <c r="F16" s="22"/>
      <c r="G16" s="22"/>
      <c r="H16" s="22">
        <f>SUM(H4:H15)</f>
        <v>0</v>
      </c>
    </row>
  </sheetData>
  <mergeCells count="4">
    <mergeCell ref="A1:H1"/>
    <mergeCell ref="A2:C2"/>
    <mergeCell ref="D2:H2"/>
    <mergeCell ref="D4:D10"/>
  </mergeCells>
  <phoneticPr fontId="2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J10" sqref="J10"/>
    </sheetView>
  </sheetViews>
  <sheetFormatPr defaultRowHeight="14.25"/>
  <cols>
    <col min="1" max="1" width="6.375" customWidth="1"/>
    <col min="2" max="2" width="10.5" customWidth="1"/>
    <col min="3" max="3" width="16.25" customWidth="1"/>
    <col min="4" max="4" width="15" customWidth="1"/>
    <col min="5" max="8" width="10" customWidth="1"/>
  </cols>
  <sheetData>
    <row r="1" spans="1:11" ht="22.5">
      <c r="A1" s="86" t="s">
        <v>0</v>
      </c>
      <c r="B1" s="86"/>
      <c r="C1" s="87"/>
      <c r="D1" s="86"/>
      <c r="E1" s="86"/>
      <c r="F1" s="88"/>
      <c r="G1" s="88"/>
      <c r="H1" s="88"/>
      <c r="I1" s="14"/>
      <c r="J1" s="14"/>
      <c r="K1" s="14"/>
    </row>
    <row r="2" spans="1:11">
      <c r="A2" s="92" t="s">
        <v>41</v>
      </c>
      <c r="B2" s="90"/>
      <c r="C2" s="91"/>
      <c r="D2" s="92" t="s">
        <v>42</v>
      </c>
      <c r="E2" s="90"/>
      <c r="F2" s="93"/>
      <c r="G2" s="93"/>
      <c r="H2" s="93"/>
      <c r="I2" s="14"/>
      <c r="J2" s="14"/>
      <c r="K2" s="14"/>
    </row>
    <row r="3" spans="1:11" ht="28.5">
      <c r="A3" s="15" t="s">
        <v>2</v>
      </c>
      <c r="B3" s="15" t="s">
        <v>3</v>
      </c>
      <c r="C3" s="16" t="s">
        <v>4</v>
      </c>
      <c r="D3" s="17" t="s">
        <v>5</v>
      </c>
      <c r="E3" s="15" t="s">
        <v>6</v>
      </c>
      <c r="F3" s="18" t="s">
        <v>7</v>
      </c>
      <c r="G3" s="18" t="s">
        <v>8</v>
      </c>
      <c r="H3" s="18" t="s">
        <v>9</v>
      </c>
      <c r="I3" s="25"/>
      <c r="J3" s="14"/>
      <c r="K3" s="14"/>
    </row>
    <row r="4" spans="1:11" s="34" customFormat="1" ht="37.5" customHeight="1">
      <c r="A4" s="62">
        <v>1</v>
      </c>
      <c r="B4" s="28" t="s">
        <v>20</v>
      </c>
      <c r="C4" s="29" t="s">
        <v>10</v>
      </c>
      <c r="D4" s="94" t="s">
        <v>88</v>
      </c>
      <c r="E4" s="28" t="s">
        <v>11</v>
      </c>
      <c r="F4" s="51">
        <v>89.1</v>
      </c>
      <c r="G4" s="31"/>
      <c r="H4" s="32"/>
      <c r="I4" s="33"/>
      <c r="J4" s="33"/>
      <c r="K4" s="33"/>
    </row>
    <row r="5" spans="1:11" s="34" customFormat="1" ht="37.5" customHeight="1">
      <c r="A5" s="63">
        <v>2</v>
      </c>
      <c r="B5" s="35" t="s">
        <v>21</v>
      </c>
      <c r="C5" s="36" t="s">
        <v>24</v>
      </c>
      <c r="D5" s="95"/>
      <c r="E5" s="49" t="s">
        <v>56</v>
      </c>
      <c r="F5" s="56">
        <f>8*4</f>
        <v>32</v>
      </c>
      <c r="G5" s="38"/>
      <c r="H5" s="32"/>
      <c r="I5" s="33"/>
      <c r="J5" s="33"/>
      <c r="K5" s="33"/>
    </row>
    <row r="6" spans="1:11" s="34" customFormat="1" ht="37.5" customHeight="1">
      <c r="A6" s="62">
        <v>3</v>
      </c>
      <c r="B6" s="50" t="s">
        <v>53</v>
      </c>
      <c r="C6" s="48" t="s">
        <v>52</v>
      </c>
      <c r="D6" s="95"/>
      <c r="E6" s="58" t="s">
        <v>55</v>
      </c>
      <c r="F6" s="59">
        <f>25.455*2*1</f>
        <v>50.91</v>
      </c>
      <c r="G6" s="60"/>
      <c r="H6" s="61"/>
      <c r="I6" s="33"/>
      <c r="J6" s="33"/>
      <c r="K6" s="33"/>
    </row>
    <row r="7" spans="1:11" s="34" customFormat="1" ht="37.5" customHeight="1">
      <c r="A7" s="63">
        <v>4</v>
      </c>
      <c r="B7" s="39" t="s">
        <v>12</v>
      </c>
      <c r="C7" s="36" t="s">
        <v>13</v>
      </c>
      <c r="D7" s="95"/>
      <c r="E7" s="39" t="s">
        <v>14</v>
      </c>
      <c r="F7" s="52">
        <f>89.1*30*0.001</f>
        <v>2.673</v>
      </c>
      <c r="G7" s="39"/>
      <c r="H7" s="32"/>
      <c r="I7" s="33"/>
      <c r="J7" s="33"/>
      <c r="K7" s="33"/>
    </row>
    <row r="8" spans="1:11" s="34" customFormat="1" ht="37.5" customHeight="1">
      <c r="A8" s="62">
        <v>5</v>
      </c>
      <c r="B8" s="39" t="s">
        <v>23</v>
      </c>
      <c r="C8" s="40" t="s">
        <v>16</v>
      </c>
      <c r="D8" s="95"/>
      <c r="E8" s="39" t="s">
        <v>15</v>
      </c>
      <c r="F8" s="53">
        <f>89.1*0.15</f>
        <v>13.364999999999998</v>
      </c>
      <c r="G8" s="39"/>
      <c r="H8" s="32"/>
      <c r="I8" s="33"/>
      <c r="J8" s="33"/>
      <c r="K8" s="33"/>
    </row>
    <row r="9" spans="1:11" s="34" customFormat="1" ht="45" customHeight="1">
      <c r="A9" s="63">
        <v>6</v>
      </c>
      <c r="B9" s="42" t="s">
        <v>27</v>
      </c>
      <c r="C9" s="43" t="s">
        <v>26</v>
      </c>
      <c r="D9" s="95"/>
      <c r="E9" s="42" t="s">
        <v>29</v>
      </c>
      <c r="F9" s="53">
        <f>89.1*0.5+32+50.91+13.37</f>
        <v>140.82999999999998</v>
      </c>
      <c r="G9" s="39"/>
      <c r="H9" s="32"/>
      <c r="I9" s="41"/>
      <c r="J9" s="33"/>
      <c r="K9" s="33"/>
    </row>
    <row r="10" spans="1:11" s="34" customFormat="1" ht="37.5" customHeight="1">
      <c r="A10" s="62">
        <v>7</v>
      </c>
      <c r="B10" s="42" t="s">
        <v>30</v>
      </c>
      <c r="C10" s="40" t="s">
        <v>18</v>
      </c>
      <c r="D10" s="96"/>
      <c r="E10" s="42" t="s">
        <v>28</v>
      </c>
      <c r="F10" s="53">
        <f>89.1*0.5+32+50.91+13.37</f>
        <v>140.82999999999998</v>
      </c>
      <c r="G10" s="39"/>
      <c r="H10" s="32"/>
      <c r="I10" s="33"/>
      <c r="J10" s="33"/>
      <c r="K10" s="33"/>
    </row>
    <row r="11" spans="1:11" ht="37.5" customHeight="1">
      <c r="A11" s="26"/>
      <c r="B11" s="26"/>
      <c r="C11" s="23"/>
      <c r="D11" s="27"/>
      <c r="E11" s="26"/>
      <c r="F11" s="24"/>
      <c r="G11" s="24"/>
      <c r="H11" s="19"/>
      <c r="I11" s="14"/>
      <c r="J11" s="14"/>
      <c r="K11" s="14"/>
    </row>
    <row r="12" spans="1:11" ht="37.5" customHeight="1">
      <c r="A12" s="20"/>
      <c r="B12" s="20"/>
      <c r="C12" s="21"/>
      <c r="D12" s="20"/>
      <c r="E12" s="20"/>
      <c r="F12" s="22"/>
      <c r="G12" s="22"/>
      <c r="H12" s="22"/>
      <c r="I12" s="14"/>
      <c r="J12" s="14"/>
      <c r="K12" s="14"/>
    </row>
    <row r="13" spans="1:11" ht="37.5" customHeight="1">
      <c r="A13" s="20"/>
      <c r="B13" s="20"/>
      <c r="C13" s="21"/>
      <c r="D13" s="20"/>
      <c r="E13" s="20"/>
      <c r="F13" s="22"/>
      <c r="G13" s="22"/>
      <c r="H13" s="22"/>
      <c r="I13" s="14"/>
      <c r="J13" s="14"/>
      <c r="K13" s="14"/>
    </row>
    <row r="14" spans="1:11" ht="37.5" customHeight="1">
      <c r="A14" s="20"/>
      <c r="B14" s="20"/>
      <c r="C14" s="21"/>
      <c r="D14" s="20"/>
      <c r="E14" s="20"/>
      <c r="F14" s="22"/>
      <c r="G14" s="22"/>
      <c r="H14" s="22"/>
    </row>
    <row r="15" spans="1:11" ht="37.5" customHeight="1">
      <c r="A15" s="20"/>
      <c r="B15" s="20"/>
      <c r="C15" s="21"/>
      <c r="D15" s="20"/>
      <c r="E15" s="20"/>
      <c r="F15" s="22"/>
      <c r="G15" s="22"/>
      <c r="H15" s="22"/>
    </row>
    <row r="16" spans="1:11" ht="37.5" customHeight="1">
      <c r="A16" s="20"/>
      <c r="B16" s="20"/>
      <c r="C16" s="23" t="s">
        <v>19</v>
      </c>
      <c r="D16" s="20"/>
      <c r="E16" s="20"/>
      <c r="F16" s="22"/>
      <c r="G16" s="22"/>
      <c r="H16" s="22">
        <f>SUM(H4:H15)</f>
        <v>0</v>
      </c>
    </row>
  </sheetData>
  <mergeCells count="4">
    <mergeCell ref="A1:H1"/>
    <mergeCell ref="A2:C2"/>
    <mergeCell ref="D2:H2"/>
    <mergeCell ref="D4:D10"/>
  </mergeCells>
  <phoneticPr fontId="2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J9" sqref="J9"/>
    </sheetView>
  </sheetViews>
  <sheetFormatPr defaultRowHeight="14.25"/>
  <cols>
    <col min="1" max="1" width="6.375" customWidth="1"/>
    <col min="2" max="2" width="10.625" customWidth="1"/>
    <col min="3" max="3" width="16.25" customWidth="1"/>
    <col min="4" max="4" width="15" customWidth="1"/>
    <col min="5" max="8" width="10" customWidth="1"/>
  </cols>
  <sheetData>
    <row r="1" spans="1:11" ht="22.5">
      <c r="A1" s="86" t="s">
        <v>0</v>
      </c>
      <c r="B1" s="86"/>
      <c r="C1" s="87"/>
      <c r="D1" s="86"/>
      <c r="E1" s="86"/>
      <c r="F1" s="88"/>
      <c r="G1" s="88"/>
      <c r="H1" s="88"/>
      <c r="I1" s="14"/>
      <c r="J1" s="14"/>
      <c r="K1" s="14"/>
    </row>
    <row r="2" spans="1:11">
      <c r="A2" s="92" t="s">
        <v>59</v>
      </c>
      <c r="B2" s="90"/>
      <c r="C2" s="91"/>
      <c r="D2" s="92" t="s">
        <v>60</v>
      </c>
      <c r="E2" s="90"/>
      <c r="F2" s="93"/>
      <c r="G2" s="93"/>
      <c r="H2" s="93"/>
      <c r="I2" s="14"/>
      <c r="J2" s="14"/>
      <c r="K2" s="14"/>
    </row>
    <row r="3" spans="1:11" ht="28.5">
      <c r="A3" s="15" t="s">
        <v>2</v>
      </c>
      <c r="B3" s="15" t="s">
        <v>3</v>
      </c>
      <c r="C3" s="16" t="s">
        <v>4</v>
      </c>
      <c r="D3" s="17" t="s">
        <v>5</v>
      </c>
      <c r="E3" s="15" t="s">
        <v>6</v>
      </c>
      <c r="F3" s="18" t="s">
        <v>7</v>
      </c>
      <c r="G3" s="18" t="s">
        <v>8</v>
      </c>
      <c r="H3" s="18" t="s">
        <v>9</v>
      </c>
      <c r="I3" s="25"/>
      <c r="J3" s="14"/>
      <c r="K3" s="14"/>
    </row>
    <row r="4" spans="1:11" s="34" customFormat="1" ht="37.5" customHeight="1">
      <c r="A4" s="63">
        <v>1</v>
      </c>
      <c r="B4" s="35" t="s">
        <v>21</v>
      </c>
      <c r="C4" s="48" t="s">
        <v>81</v>
      </c>
      <c r="D4" s="95" t="s">
        <v>89</v>
      </c>
      <c r="E4" s="37" t="s">
        <v>22</v>
      </c>
      <c r="F4" s="44">
        <f>85*33*0.5</f>
        <v>1402.5</v>
      </c>
      <c r="G4" s="38"/>
      <c r="H4" s="32"/>
      <c r="I4" s="33"/>
      <c r="J4" s="33"/>
      <c r="K4" s="33"/>
    </row>
    <row r="5" spans="1:11" s="34" customFormat="1" ht="37.5" customHeight="1">
      <c r="A5" s="63">
        <v>2</v>
      </c>
      <c r="B5" s="39" t="s">
        <v>25</v>
      </c>
      <c r="C5" s="40" t="s">
        <v>17</v>
      </c>
      <c r="D5" s="95"/>
      <c r="E5" s="39" t="s">
        <v>14</v>
      </c>
      <c r="F5" s="53">
        <v>15.5</v>
      </c>
      <c r="G5" s="39"/>
      <c r="H5" s="32"/>
      <c r="I5" s="33"/>
      <c r="J5" s="33"/>
      <c r="K5" s="33"/>
    </row>
    <row r="6" spans="1:11" s="34" customFormat="1" ht="45" customHeight="1">
      <c r="A6" s="63">
        <v>3</v>
      </c>
      <c r="B6" s="42" t="s">
        <v>27</v>
      </c>
      <c r="C6" s="43" t="s">
        <v>26</v>
      </c>
      <c r="D6" s="95"/>
      <c r="E6" s="42" t="s">
        <v>29</v>
      </c>
      <c r="F6" s="39">
        <v>1403</v>
      </c>
      <c r="G6" s="39"/>
      <c r="H6" s="32"/>
      <c r="I6" s="41"/>
      <c r="J6" s="33"/>
      <c r="K6" s="33"/>
    </row>
    <row r="7" spans="1:11" s="34" customFormat="1" ht="37.5" customHeight="1">
      <c r="A7" s="63">
        <v>4</v>
      </c>
      <c r="B7" s="42" t="s">
        <v>30</v>
      </c>
      <c r="C7" s="40" t="s">
        <v>18</v>
      </c>
      <c r="D7" s="96"/>
      <c r="E7" s="42" t="s">
        <v>28</v>
      </c>
      <c r="F7" s="39">
        <v>1403</v>
      </c>
      <c r="G7" s="39"/>
      <c r="H7" s="32"/>
      <c r="I7" s="33"/>
      <c r="J7" s="33"/>
      <c r="K7" s="33"/>
    </row>
    <row r="8" spans="1:11" ht="37.5" customHeight="1">
      <c r="A8" s="26"/>
      <c r="B8" s="26"/>
      <c r="C8" s="23"/>
      <c r="D8" s="27"/>
      <c r="E8" s="26"/>
      <c r="F8" s="24"/>
      <c r="G8" s="24"/>
      <c r="H8" s="19"/>
      <c r="I8" s="14"/>
      <c r="J8" s="14"/>
      <c r="K8" s="14"/>
    </row>
    <row r="9" spans="1:11" ht="37.5" customHeight="1">
      <c r="A9" s="20"/>
      <c r="B9" s="20"/>
      <c r="C9" s="21"/>
      <c r="D9" s="20"/>
      <c r="E9" s="20"/>
      <c r="F9" s="22"/>
      <c r="G9" s="22"/>
      <c r="H9" s="22"/>
      <c r="I9" s="14"/>
      <c r="J9" s="14"/>
      <c r="K9" s="14"/>
    </row>
    <row r="10" spans="1:11" ht="37.5" customHeight="1">
      <c r="A10" s="20"/>
      <c r="B10" s="20"/>
      <c r="C10" s="21"/>
      <c r="D10" s="20"/>
      <c r="E10" s="20"/>
      <c r="F10" s="22"/>
      <c r="G10" s="22"/>
      <c r="H10" s="22"/>
      <c r="I10" s="14"/>
      <c r="J10" s="14"/>
      <c r="K10" s="14"/>
    </row>
    <row r="11" spans="1:11" ht="37.5" customHeight="1">
      <c r="A11" s="20"/>
      <c r="B11" s="20"/>
      <c r="C11" s="21"/>
      <c r="D11" s="20"/>
      <c r="E11" s="20"/>
      <c r="F11" s="22"/>
      <c r="G11" s="22"/>
      <c r="H11" s="22"/>
    </row>
    <row r="12" spans="1:11" ht="37.5" customHeight="1">
      <c r="A12" s="20"/>
      <c r="B12" s="20"/>
      <c r="C12" s="21"/>
      <c r="D12" s="20"/>
      <c r="E12" s="20"/>
      <c r="F12" s="22"/>
      <c r="G12" s="22"/>
      <c r="H12" s="22"/>
    </row>
    <row r="13" spans="1:11" ht="37.5" customHeight="1">
      <c r="A13" s="20"/>
      <c r="B13" s="20"/>
      <c r="C13" s="23" t="s">
        <v>19</v>
      </c>
      <c r="D13" s="20"/>
      <c r="E13" s="20"/>
      <c r="F13" s="22"/>
      <c r="G13" s="22"/>
      <c r="H13" s="22">
        <f>SUM(H4:H12)</f>
        <v>0</v>
      </c>
    </row>
  </sheetData>
  <mergeCells count="4">
    <mergeCell ref="A1:H1"/>
    <mergeCell ref="A2:C2"/>
    <mergeCell ref="D2:H2"/>
    <mergeCell ref="D4:D7"/>
  </mergeCells>
  <phoneticPr fontId="2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8"/>
  <sheetViews>
    <sheetView topLeftCell="A2" workbookViewId="0">
      <selection activeCell="K12" sqref="K12"/>
    </sheetView>
  </sheetViews>
  <sheetFormatPr defaultRowHeight="14.25"/>
  <cols>
    <col min="1" max="1" width="6.375" customWidth="1"/>
    <col min="2" max="2" width="11" customWidth="1"/>
    <col min="3" max="3" width="17.75" customWidth="1"/>
    <col min="4" max="4" width="15" customWidth="1"/>
    <col min="5" max="5" width="8.625" customWidth="1"/>
    <col min="6" max="8" width="8.75" customWidth="1"/>
  </cols>
  <sheetData>
    <row r="1" spans="1:11" ht="22.5">
      <c r="A1" s="86" t="s">
        <v>0</v>
      </c>
      <c r="B1" s="86"/>
      <c r="C1" s="87"/>
      <c r="D1" s="86"/>
      <c r="E1" s="86"/>
      <c r="F1" s="88"/>
      <c r="G1" s="88"/>
      <c r="H1" s="88"/>
      <c r="I1" s="14"/>
      <c r="J1" s="14"/>
      <c r="K1" s="14"/>
    </row>
    <row r="2" spans="1:11" ht="30" customHeight="1">
      <c r="A2" s="92" t="s">
        <v>74</v>
      </c>
      <c r="B2" s="90"/>
      <c r="C2" s="91"/>
      <c r="D2" s="97" t="s">
        <v>76</v>
      </c>
      <c r="E2" s="98"/>
      <c r="F2" s="99"/>
      <c r="G2" s="99"/>
      <c r="H2" s="99"/>
      <c r="I2" s="14"/>
      <c r="J2" s="14"/>
      <c r="K2" s="14"/>
    </row>
    <row r="3" spans="1:11" ht="28.5">
      <c r="A3" s="15" t="s">
        <v>2</v>
      </c>
      <c r="B3" s="15" t="s">
        <v>3</v>
      </c>
      <c r="C3" s="16" t="s">
        <v>4</v>
      </c>
      <c r="D3" s="17" t="s">
        <v>5</v>
      </c>
      <c r="E3" s="15" t="s">
        <v>6</v>
      </c>
      <c r="F3" s="18" t="s">
        <v>7</v>
      </c>
      <c r="G3" s="18" t="s">
        <v>8</v>
      </c>
      <c r="H3" s="18" t="s">
        <v>9</v>
      </c>
      <c r="I3" s="25"/>
      <c r="J3" s="14"/>
      <c r="K3" s="14"/>
    </row>
    <row r="4" spans="1:11" s="34" customFormat="1" ht="37.5" customHeight="1">
      <c r="A4" s="62">
        <v>1</v>
      </c>
      <c r="B4" s="28" t="s">
        <v>20</v>
      </c>
      <c r="C4" s="46" t="s">
        <v>77</v>
      </c>
      <c r="D4" s="94" t="s">
        <v>91</v>
      </c>
      <c r="E4" s="47" t="s">
        <v>80</v>
      </c>
      <c r="F4" s="30">
        <v>243</v>
      </c>
      <c r="G4" s="31"/>
      <c r="H4" s="32"/>
      <c r="I4" s="33"/>
      <c r="J4" s="33">
        <f>6.4/3.6</f>
        <v>1.7777777777777779</v>
      </c>
      <c r="K4" s="33">
        <v>2270.1239999999998</v>
      </c>
    </row>
    <row r="5" spans="1:11" s="34" customFormat="1" ht="37.5" customHeight="1">
      <c r="A5" s="63">
        <v>2</v>
      </c>
      <c r="B5" s="35" t="s">
        <v>21</v>
      </c>
      <c r="C5" s="48" t="s">
        <v>75</v>
      </c>
      <c r="D5" s="95"/>
      <c r="E5" s="49" t="s">
        <v>56</v>
      </c>
      <c r="F5" s="44">
        <f>12*4</f>
        <v>48</v>
      </c>
      <c r="G5" s="38"/>
      <c r="H5" s="32"/>
      <c r="I5" s="33"/>
      <c r="J5" s="33"/>
      <c r="K5" s="33"/>
    </row>
    <row r="6" spans="1:11" s="34" customFormat="1" ht="37.5" customHeight="1">
      <c r="A6" s="62">
        <v>3</v>
      </c>
      <c r="B6" s="50" t="s">
        <v>53</v>
      </c>
      <c r="C6" s="48" t="s">
        <v>52</v>
      </c>
      <c r="D6" s="95"/>
      <c r="E6" s="58" t="s">
        <v>55</v>
      </c>
      <c r="F6" s="83">
        <f>34*2*1</f>
        <v>68</v>
      </c>
      <c r="G6" s="60"/>
      <c r="H6" s="61"/>
      <c r="I6" s="33"/>
      <c r="J6" s="33"/>
      <c r="K6" s="33"/>
    </row>
    <row r="7" spans="1:11" s="34" customFormat="1" ht="37.5" customHeight="1">
      <c r="A7" s="63">
        <v>4</v>
      </c>
      <c r="B7" s="39" t="s">
        <v>12</v>
      </c>
      <c r="C7" s="36" t="s">
        <v>13</v>
      </c>
      <c r="D7" s="95"/>
      <c r="E7" s="39" t="s">
        <v>14</v>
      </c>
      <c r="F7" s="45">
        <f>243*30*0.001</f>
        <v>7.29</v>
      </c>
      <c r="G7" s="39"/>
      <c r="H7" s="32"/>
      <c r="I7" s="33"/>
      <c r="J7" s="33"/>
      <c r="K7" s="33"/>
    </row>
    <row r="8" spans="1:11" s="34" customFormat="1" ht="37.5" customHeight="1">
      <c r="A8" s="62">
        <v>5</v>
      </c>
      <c r="B8" s="39" t="s">
        <v>23</v>
      </c>
      <c r="C8" s="40" t="s">
        <v>16</v>
      </c>
      <c r="D8" s="95"/>
      <c r="E8" s="39" t="s">
        <v>15</v>
      </c>
      <c r="F8" s="39">
        <f>243*0.15</f>
        <v>36.449999999999996</v>
      </c>
      <c r="G8" s="39"/>
      <c r="H8" s="32"/>
      <c r="I8" s="33"/>
      <c r="J8" s="33"/>
      <c r="K8" s="33"/>
    </row>
    <row r="9" spans="1:11" s="34" customFormat="1" ht="48" customHeight="1">
      <c r="A9" s="63">
        <v>6</v>
      </c>
      <c r="B9" s="35" t="s">
        <v>21</v>
      </c>
      <c r="C9" s="48" t="s">
        <v>78</v>
      </c>
      <c r="D9" s="95"/>
      <c r="E9" s="49" t="s">
        <v>56</v>
      </c>
      <c r="F9" s="44">
        <f>500*0.5</f>
        <v>250</v>
      </c>
      <c r="G9" s="38"/>
      <c r="H9" s="32"/>
      <c r="I9" s="33"/>
      <c r="J9" s="33"/>
      <c r="K9" s="33"/>
    </row>
    <row r="10" spans="1:11" s="34" customFormat="1" ht="37.5" customHeight="1">
      <c r="A10" s="62">
        <v>7</v>
      </c>
      <c r="B10" s="50" t="s">
        <v>82</v>
      </c>
      <c r="C10" s="43" t="s">
        <v>79</v>
      </c>
      <c r="D10" s="95"/>
      <c r="E10" s="42" t="s">
        <v>80</v>
      </c>
      <c r="F10" s="39">
        <f>6*7</f>
        <v>42</v>
      </c>
      <c r="G10" s="39"/>
      <c r="H10" s="32"/>
      <c r="I10" s="33"/>
      <c r="J10" s="33"/>
      <c r="K10" s="33"/>
    </row>
    <row r="11" spans="1:11" s="34" customFormat="1" ht="45" customHeight="1">
      <c r="A11" s="63">
        <v>8</v>
      </c>
      <c r="B11" s="42" t="s">
        <v>27</v>
      </c>
      <c r="C11" s="43" t="s">
        <v>26</v>
      </c>
      <c r="D11" s="95"/>
      <c r="E11" s="42" t="s">
        <v>29</v>
      </c>
      <c r="F11" s="39">
        <f>243*0.5+48+68+36.45+250+42*0.25</f>
        <v>534.45000000000005</v>
      </c>
      <c r="G11" s="39"/>
      <c r="H11" s="32"/>
      <c r="I11" s="41"/>
      <c r="J11" s="33"/>
      <c r="K11" s="33"/>
    </row>
    <row r="12" spans="1:11" s="34" customFormat="1" ht="37.5" customHeight="1">
      <c r="A12" s="62">
        <v>9</v>
      </c>
      <c r="B12" s="42" t="s">
        <v>30</v>
      </c>
      <c r="C12" s="40" t="s">
        <v>18</v>
      </c>
      <c r="D12" s="96"/>
      <c r="E12" s="42" t="s">
        <v>28</v>
      </c>
      <c r="F12" s="39">
        <f>243*0.5+48+68+36.45+250+42*0.25</f>
        <v>534.45000000000005</v>
      </c>
      <c r="G12" s="39"/>
      <c r="H12" s="32"/>
      <c r="I12" s="33"/>
      <c r="J12" s="33"/>
      <c r="K12" s="33"/>
    </row>
    <row r="13" spans="1:11" ht="37.5" customHeight="1">
      <c r="A13" s="26"/>
      <c r="B13" s="26"/>
      <c r="C13" s="23"/>
      <c r="D13" s="27"/>
      <c r="E13" s="26"/>
      <c r="F13" s="24"/>
      <c r="G13" s="24"/>
      <c r="H13" s="19"/>
      <c r="I13" s="14"/>
      <c r="J13" s="14"/>
      <c r="K13" s="14"/>
    </row>
    <row r="14" spans="1:11" ht="37.5" customHeight="1">
      <c r="A14" s="20"/>
      <c r="B14" s="20"/>
      <c r="C14" s="21"/>
      <c r="D14" s="20"/>
      <c r="E14" s="20"/>
      <c r="F14" s="22"/>
      <c r="G14" s="22"/>
      <c r="H14" s="22"/>
      <c r="I14" s="14"/>
      <c r="J14" s="14"/>
      <c r="K14" s="14"/>
    </row>
    <row r="15" spans="1:11" ht="37.5" customHeight="1">
      <c r="A15" s="20"/>
      <c r="B15" s="20"/>
      <c r="C15" s="21"/>
      <c r="D15" s="20"/>
      <c r="E15" s="20"/>
      <c r="F15" s="22"/>
      <c r="G15" s="22"/>
      <c r="H15" s="22"/>
      <c r="I15" s="14"/>
      <c r="J15" s="14"/>
      <c r="K15" s="14"/>
    </row>
    <row r="16" spans="1:11" ht="37.5" customHeight="1">
      <c r="A16" s="20"/>
      <c r="B16" s="20"/>
      <c r="C16" s="21"/>
      <c r="D16" s="20"/>
      <c r="E16" s="20"/>
      <c r="F16" s="22"/>
      <c r="G16" s="22"/>
      <c r="H16" s="22"/>
    </row>
    <row r="17" spans="1:8" ht="37.5" customHeight="1">
      <c r="A17" s="20"/>
      <c r="B17" s="20"/>
      <c r="C17" s="21"/>
      <c r="D17" s="20"/>
      <c r="E17" s="20"/>
      <c r="F17" s="22"/>
      <c r="G17" s="22"/>
      <c r="H17" s="22"/>
    </row>
    <row r="18" spans="1:8" ht="37.5" customHeight="1">
      <c r="A18" s="20"/>
      <c r="B18" s="20"/>
      <c r="C18" s="23" t="s">
        <v>19</v>
      </c>
      <c r="D18" s="20"/>
      <c r="E18" s="20"/>
      <c r="F18" s="22"/>
      <c r="G18" s="22"/>
      <c r="H18" s="22">
        <f>SUM(H4:H17)</f>
        <v>0</v>
      </c>
    </row>
  </sheetData>
  <mergeCells count="4">
    <mergeCell ref="A1:H1"/>
    <mergeCell ref="A2:C2"/>
    <mergeCell ref="D2:H2"/>
    <mergeCell ref="D4:D12"/>
  </mergeCells>
  <phoneticPr fontId="22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K10" sqref="K10"/>
    </sheetView>
  </sheetViews>
  <sheetFormatPr defaultRowHeight="14.25"/>
  <cols>
    <col min="1" max="1" width="6.375" customWidth="1"/>
    <col min="2" max="2" width="10.25" customWidth="1"/>
    <col min="3" max="3" width="16.25" customWidth="1"/>
    <col min="4" max="4" width="15" customWidth="1"/>
    <col min="5" max="8" width="10" customWidth="1"/>
  </cols>
  <sheetData>
    <row r="1" spans="1:11" ht="22.5">
      <c r="A1" s="86" t="s">
        <v>0</v>
      </c>
      <c r="B1" s="86"/>
      <c r="C1" s="87"/>
      <c r="D1" s="86"/>
      <c r="E1" s="86"/>
      <c r="F1" s="88"/>
      <c r="G1" s="88"/>
      <c r="H1" s="88"/>
      <c r="I1" s="14"/>
      <c r="J1" s="14"/>
      <c r="K1" s="14"/>
    </row>
    <row r="2" spans="1:11">
      <c r="A2" s="92" t="s">
        <v>43</v>
      </c>
      <c r="B2" s="90"/>
      <c r="C2" s="91"/>
      <c r="D2" s="92" t="s">
        <v>44</v>
      </c>
      <c r="E2" s="90"/>
      <c r="F2" s="93"/>
      <c r="G2" s="93"/>
      <c r="H2" s="93"/>
      <c r="I2" s="14"/>
      <c r="J2" s="14"/>
      <c r="K2" s="14"/>
    </row>
    <row r="3" spans="1:11" ht="28.5">
      <c r="A3" s="15" t="s">
        <v>2</v>
      </c>
      <c r="B3" s="15" t="s">
        <v>3</v>
      </c>
      <c r="C3" s="16" t="s">
        <v>4</v>
      </c>
      <c r="D3" s="17" t="s">
        <v>5</v>
      </c>
      <c r="E3" s="15" t="s">
        <v>6</v>
      </c>
      <c r="F3" s="18" t="s">
        <v>7</v>
      </c>
      <c r="G3" s="18" t="s">
        <v>8</v>
      </c>
      <c r="H3" s="18" t="s">
        <v>9</v>
      </c>
      <c r="I3" s="25"/>
      <c r="J3" s="14"/>
      <c r="K3" s="14"/>
    </row>
    <row r="4" spans="1:11" s="34" customFormat="1" ht="37.5" customHeight="1">
      <c r="A4" s="62">
        <v>1</v>
      </c>
      <c r="B4" s="28" t="s">
        <v>20</v>
      </c>
      <c r="C4" s="29" t="s">
        <v>10</v>
      </c>
      <c r="D4" s="94" t="s">
        <v>87</v>
      </c>
      <c r="E4" s="28" t="s">
        <v>11</v>
      </c>
      <c r="F4" s="51">
        <v>230.22</v>
      </c>
      <c r="G4" s="31"/>
      <c r="H4" s="32"/>
      <c r="I4" s="33"/>
      <c r="J4" s="33"/>
      <c r="K4" s="33"/>
    </row>
    <row r="5" spans="1:11" s="34" customFormat="1" ht="37.5" customHeight="1">
      <c r="A5" s="63">
        <v>2</v>
      </c>
      <c r="B5" s="35" t="s">
        <v>21</v>
      </c>
      <c r="C5" s="36" t="s">
        <v>24</v>
      </c>
      <c r="D5" s="95"/>
      <c r="E5" s="49" t="s">
        <v>56</v>
      </c>
      <c r="F5" s="56">
        <f>19*4</f>
        <v>76</v>
      </c>
      <c r="G5" s="38"/>
      <c r="H5" s="32"/>
      <c r="I5" s="33"/>
      <c r="J5" s="33"/>
      <c r="K5" s="33"/>
    </row>
    <row r="6" spans="1:11" s="34" customFormat="1" ht="37.5" customHeight="1">
      <c r="A6" s="62">
        <v>3</v>
      </c>
      <c r="B6" s="50" t="s">
        <v>53</v>
      </c>
      <c r="C6" s="48" t="s">
        <v>52</v>
      </c>
      <c r="D6" s="95"/>
      <c r="E6" s="58" t="s">
        <v>61</v>
      </c>
      <c r="F6" s="59">
        <f>57.345*2*1</f>
        <v>114.69</v>
      </c>
      <c r="G6" s="60"/>
      <c r="H6" s="61"/>
      <c r="I6" s="33"/>
      <c r="J6" s="33"/>
      <c r="K6" s="33"/>
    </row>
    <row r="7" spans="1:11" s="34" customFormat="1" ht="37.5" customHeight="1">
      <c r="A7" s="63">
        <v>4</v>
      </c>
      <c r="B7" s="39" t="s">
        <v>12</v>
      </c>
      <c r="C7" s="36" t="s">
        <v>13</v>
      </c>
      <c r="D7" s="95"/>
      <c r="E7" s="39" t="s">
        <v>14</v>
      </c>
      <c r="F7" s="52">
        <f>230.22*30*0.001</f>
        <v>6.9066000000000001</v>
      </c>
      <c r="G7" s="39"/>
      <c r="H7" s="32"/>
      <c r="I7" s="33"/>
      <c r="J7" s="33"/>
      <c r="K7" s="33"/>
    </row>
    <row r="8" spans="1:11" s="34" customFormat="1" ht="37.5" customHeight="1">
      <c r="A8" s="62">
        <v>5</v>
      </c>
      <c r="B8" s="39" t="s">
        <v>23</v>
      </c>
      <c r="C8" s="40" t="s">
        <v>16</v>
      </c>
      <c r="D8" s="95"/>
      <c r="E8" s="39" t="s">
        <v>15</v>
      </c>
      <c r="F8" s="53">
        <f>230.22*0.15</f>
        <v>34.533000000000001</v>
      </c>
      <c r="G8" s="39"/>
      <c r="H8" s="32"/>
      <c r="I8" s="33"/>
      <c r="J8" s="33"/>
      <c r="K8" s="33"/>
    </row>
    <row r="9" spans="1:11" s="34" customFormat="1" ht="45" customHeight="1">
      <c r="A9" s="63">
        <v>6</v>
      </c>
      <c r="B9" s="42" t="s">
        <v>27</v>
      </c>
      <c r="C9" s="43" t="s">
        <v>26</v>
      </c>
      <c r="D9" s="95"/>
      <c r="E9" s="42" t="s">
        <v>29</v>
      </c>
      <c r="F9" s="53">
        <f>230.22*0.5+76+114.69+34.53</f>
        <v>340.33000000000004</v>
      </c>
      <c r="G9" s="39"/>
      <c r="H9" s="32"/>
      <c r="I9" s="41"/>
      <c r="J9" s="33"/>
      <c r="K9" s="33"/>
    </row>
    <row r="10" spans="1:11" s="34" customFormat="1" ht="37.5" customHeight="1">
      <c r="A10" s="62">
        <v>7</v>
      </c>
      <c r="B10" s="42" t="s">
        <v>30</v>
      </c>
      <c r="C10" s="40" t="s">
        <v>18</v>
      </c>
      <c r="D10" s="96"/>
      <c r="E10" s="42" t="s">
        <v>28</v>
      </c>
      <c r="F10" s="53">
        <f>230.22*0.5+76+114.69+34.53</f>
        <v>340.33000000000004</v>
      </c>
      <c r="G10" s="39"/>
      <c r="H10" s="32"/>
      <c r="I10" s="33"/>
      <c r="J10" s="33"/>
      <c r="K10" s="33"/>
    </row>
    <row r="11" spans="1:11" ht="37.5" customHeight="1">
      <c r="A11" s="64"/>
      <c r="B11" s="26"/>
      <c r="C11" s="23"/>
      <c r="D11" s="27"/>
      <c r="E11" s="26"/>
      <c r="F11" s="24"/>
      <c r="G11" s="24"/>
      <c r="H11" s="19"/>
      <c r="I11" s="14"/>
      <c r="J11" s="14"/>
      <c r="K11" s="14"/>
    </row>
    <row r="12" spans="1:11" ht="37.5" customHeight="1">
      <c r="A12" s="20"/>
      <c r="B12" s="20"/>
      <c r="C12" s="21"/>
      <c r="D12" s="20"/>
      <c r="E12" s="20"/>
      <c r="F12" s="22"/>
      <c r="G12" s="22"/>
      <c r="H12" s="22"/>
      <c r="I12" s="14"/>
      <c r="J12" s="14"/>
      <c r="K12" s="14"/>
    </row>
    <row r="13" spans="1:11" ht="37.5" customHeight="1">
      <c r="A13" s="20"/>
      <c r="B13" s="20"/>
      <c r="C13" s="21"/>
      <c r="D13" s="20"/>
      <c r="E13" s="20"/>
      <c r="F13" s="22"/>
      <c r="G13" s="22"/>
      <c r="H13" s="22"/>
      <c r="I13" s="14"/>
      <c r="J13" s="14"/>
      <c r="K13" s="14"/>
    </row>
    <row r="14" spans="1:11" ht="37.5" customHeight="1">
      <c r="A14" s="20"/>
      <c r="B14" s="20"/>
      <c r="C14" s="21"/>
      <c r="D14" s="20"/>
      <c r="E14" s="20"/>
      <c r="F14" s="22"/>
      <c r="G14" s="22"/>
      <c r="H14" s="22"/>
    </row>
    <row r="15" spans="1:11" ht="37.5" customHeight="1">
      <c r="A15" s="20"/>
      <c r="B15" s="20"/>
      <c r="C15" s="21"/>
      <c r="D15" s="20"/>
      <c r="E15" s="20"/>
      <c r="F15" s="22"/>
      <c r="G15" s="22"/>
      <c r="H15" s="22"/>
    </row>
    <row r="16" spans="1:11" ht="37.5" customHeight="1">
      <c r="A16" s="20"/>
      <c r="B16" s="20"/>
      <c r="C16" s="23" t="s">
        <v>19</v>
      </c>
      <c r="D16" s="20"/>
      <c r="E16" s="20"/>
      <c r="F16" s="22"/>
      <c r="G16" s="22"/>
      <c r="H16" s="22">
        <f>SUM(H4:H15)</f>
        <v>0</v>
      </c>
    </row>
  </sheetData>
  <mergeCells count="4">
    <mergeCell ref="A1:H1"/>
    <mergeCell ref="A2:C2"/>
    <mergeCell ref="D2:H2"/>
    <mergeCell ref="D4:D10"/>
  </mergeCells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CC11</vt:lpstr>
      <vt:lpstr>CC12</vt:lpstr>
      <vt:lpstr>CC13</vt:lpstr>
      <vt:lpstr>CC14</vt:lpstr>
      <vt:lpstr>CC15</vt:lpstr>
      <vt:lpstr>CC16</vt:lpstr>
      <vt:lpstr>DC04</vt:lpstr>
      <vt:lpstr>DC07</vt:lpstr>
      <vt:lpstr>DC06</vt:lpstr>
      <vt:lpstr>10T锅炉房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2017-05-22T06:49:21Z</cp:lastPrinted>
  <dcterms:created xsi:type="dcterms:W3CDTF">2008-09-11T17:22:52Z</dcterms:created>
  <dcterms:modified xsi:type="dcterms:W3CDTF">2017-05-24T01:56:41Z</dcterms:modified>
</cp:coreProperties>
</file>