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comments8.xml" ContentType="application/vnd.openxmlformats-officedocument.spreadsheetml.comments+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comments29.xml" ContentType="application/vnd.openxmlformats-officedocument.spreadsheetml.comments+xml"/>
  <Default Extension="xml" ContentType="application/xml"/>
  <Override PartName="/xl/drawings/drawing2.xml" ContentType="application/vnd.openxmlformats-officedocument.drawing+xml"/>
  <Override PartName="/xl/comments4.xml" ContentType="application/vnd.openxmlformats-officedocument.spreadsheetml.comments+xml"/>
  <Override PartName="/xl/comments18.xml" ContentType="application/vnd.openxmlformats-officedocument.spreadsheetml.comments+xml"/>
  <Override PartName="/xl/worksheets/sheet3.xml" ContentType="application/vnd.openxmlformats-officedocument.spreadsheetml.worksheet+xml"/>
  <Override PartName="/xl/comments25.xml" ContentType="application/vnd.openxmlformats-officedocument.spreadsheetml.comments+xml"/>
  <Override PartName="/xl/comments36.xml" ContentType="application/vnd.openxmlformats-officedocument.spreadsheetml.comments+xml"/>
  <Override PartName="/docProps/custom.xml" ContentType="application/vnd.openxmlformats-officedocument.custom-properties+xml"/>
  <Override PartName="/xl/worksheets/sheet69.xml" ContentType="application/vnd.openxmlformats-officedocument.spreadsheetml.worksheet+xml"/>
  <Override PartName="/xl/worksheets/sheet87.xml" ContentType="application/vnd.openxmlformats-officedocument.spreadsheetml.worksheet+xml"/>
  <Override PartName="/xl/comments14.xml" ContentType="application/vnd.openxmlformats-officedocument.spreadsheetml.comments+xml"/>
  <Override PartName="/xl/comments43.xml" ContentType="application/vnd.openxmlformats-officedocument.spreadsheetml.comments+xml"/>
  <Override PartName="/xl/worksheets/sheet29.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76.xml" ContentType="application/vnd.openxmlformats-officedocument.spreadsheetml.worksheet+xml"/>
  <Override PartName="/xl/sharedStrings.xml" ContentType="application/vnd.openxmlformats-officedocument.spreadsheetml.sharedStrings+xml"/>
  <Override PartName="/xl/comments21.xml" ContentType="application/vnd.openxmlformats-officedocument.spreadsheetml.comments+xml"/>
  <Override PartName="/xl/comments32.xml" ContentType="application/vnd.openxmlformats-officedocument.spreadsheetml.comments+xml"/>
  <Override PartName="/xl/worksheets/sheet18.xml" ContentType="application/vnd.openxmlformats-officedocument.spreadsheetml.worksheet+xml"/>
  <Override PartName="/xl/worksheets/sheet36.xml" ContentType="application/vnd.openxmlformats-officedocument.spreadsheetml.worksheet+xml"/>
  <Override PartName="/xl/worksheets/sheet54.xml" ContentType="application/vnd.openxmlformats-officedocument.spreadsheetml.worksheet+xml"/>
  <Override PartName="/xl/worksheets/sheet65.xml" ContentType="application/vnd.openxmlformats-officedocument.spreadsheetml.worksheet+xml"/>
  <Override PartName="/xl/worksheets/sheet83.xml" ContentType="application/vnd.openxmlformats-officedocument.spreadsheetml.worksheet+xml"/>
  <Override PartName="/xl/comments10.xml" ContentType="application/vnd.openxmlformats-officedocument.spreadsheetml.comments+xml"/>
  <Override PartName="/xl/worksheets/sheet25.xml" ContentType="application/vnd.openxmlformats-officedocument.spreadsheetml.worksheet+xml"/>
  <Override PartName="/xl/worksheets/sheet43.xml" ContentType="application/vnd.openxmlformats-officedocument.spreadsheetml.worksheet+xml"/>
  <Override PartName="/xl/worksheets/sheet72.xml" ContentType="application/vnd.openxmlformats-officedocument.spreadsheetml.worksheet+xml"/>
  <Override PartName="/xl/worksheets/sheet90.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comments9.xml" ContentType="application/vnd.openxmlformats-officedocument.spreadsheetml.comments+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comments7.xml" ContentType="application/vnd.openxmlformats-officedocument.spreadsheetml.comments+xml"/>
  <Override PartName="/xl/comments39.xml" ContentType="application/vnd.openxmlformats-officedocument.spreadsheetml.comments+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comments5.xml" ContentType="application/vnd.openxmlformats-officedocument.spreadsheetml.comments+xml"/>
  <Override PartName="/xl/comments19.xml" ContentType="application/vnd.openxmlformats-officedocument.spreadsheetml.comments+xml"/>
  <Override PartName="/xl/comments28.xml" ContentType="application/vnd.openxmlformats-officedocument.spreadsheetml.comments+xml"/>
  <Override PartName="/xl/comments37.xml" ContentType="application/vnd.openxmlformats-officedocument.spreadsheetml.comments+xml"/>
  <Override PartName="/xl/comments46.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comments17.xml" ContentType="application/vnd.openxmlformats-officedocument.spreadsheetml.comments+xml"/>
  <Override PartName="/xl/comments26.xml" ContentType="application/vnd.openxmlformats-officedocument.spreadsheetml.comments+xml"/>
  <Override PartName="/xl/comments35.xml" ContentType="application/vnd.openxmlformats-officedocument.spreadsheetml.comments+xml"/>
  <Override PartName="/xl/comments44.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omments15.xml" ContentType="application/vnd.openxmlformats-officedocument.spreadsheetml.comments+xml"/>
  <Override PartName="/xl/comments24.xml" ContentType="application/vnd.openxmlformats-officedocument.spreadsheetml.comments+xml"/>
  <Override PartName="/xl/comments33.xml" ContentType="application/vnd.openxmlformats-officedocument.spreadsheetml.comments+xml"/>
  <Override PartName="/xl/comments42.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comments13.xml" ContentType="application/vnd.openxmlformats-officedocument.spreadsheetml.comments+xml"/>
  <Override PartName="/xl/comments22.xml" ContentType="application/vnd.openxmlformats-officedocument.spreadsheetml.comments+xml"/>
  <Override PartName="/xl/comments31.xml" ContentType="application/vnd.openxmlformats-officedocument.spreadsheetml.comments+xml"/>
  <Override PartName="/xl/comments40.xml" ContentType="application/vnd.openxmlformats-officedocument.spreadsheetml.comments+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xl/comments11.xml" ContentType="application/vnd.openxmlformats-officedocument.spreadsheetml.comments+xml"/>
  <Override PartName="/xl/comments20.xml" ContentType="application/vnd.openxmlformats-officedocument.spreadsheetml.comments+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worksheets/sheet11.xml" ContentType="application/vnd.openxmlformats-officedocument.spreadsheetml.worksheet+xml"/>
  <Override PartName="/xl/worksheets/sheet40.xml" ContentType="application/vnd.openxmlformats-officedocument.spreadsheetml.worksheet+xml"/>
  <Override PartName="/xl/comments6.xml" ContentType="application/vnd.openxmlformats-officedocument.spreadsheetml.comments+xml"/>
  <Default Extension="rels" ContentType="application/vnd.openxmlformats-package.relationships+xml"/>
  <Override PartName="/xl/worksheets/sheet5.xml" ContentType="application/vnd.openxmlformats-officedocument.spreadsheetml.worksheet+xml"/>
  <Override PartName="/xl/comments27.xml" ContentType="application/vnd.openxmlformats-officedocument.spreadsheetml.comments+xml"/>
  <Override PartName="/xl/comments38.xml" ContentType="application/vnd.openxmlformats-officedocument.spreadsheetml.comments+xml"/>
  <Override PartName="/xl/worksheets/sheet89.xml" ContentType="application/vnd.openxmlformats-officedocument.spreadsheetml.worksheet+xml"/>
  <Override PartName="/xl/comments2.xml" ContentType="application/vnd.openxmlformats-officedocument.spreadsheetml.comments+xml"/>
  <Override PartName="/xl/comments16.xml" ContentType="application/vnd.openxmlformats-officedocument.spreadsheetml.comments+xml"/>
  <Override PartName="/xl/comments45.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78.xml" ContentType="application/vnd.openxmlformats-officedocument.spreadsheetml.worksheet+xml"/>
  <Override PartName="/xl/comments23.xml" ContentType="application/vnd.openxmlformats-officedocument.spreadsheetml.comments+xml"/>
  <Override PartName="/xl/comments34.xml" ContentType="application/vnd.openxmlformats-officedocument.spreadsheetml.comments+xml"/>
  <Override PartName="/xl/worksheets/sheet38.xml" ContentType="application/vnd.openxmlformats-officedocument.spreadsheetml.worksheet+xml"/>
  <Override PartName="/xl/worksheets/sheet67.xml" ContentType="application/vnd.openxmlformats-officedocument.spreadsheetml.worksheet+xml"/>
  <Override PartName="/xl/worksheets/sheet85.xml" ContentType="application/vnd.openxmlformats-officedocument.spreadsheetml.worksheet+xml"/>
  <Override PartName="/xl/comments12.xml" ContentType="application/vnd.openxmlformats-officedocument.spreadsheetml.comments+xml"/>
  <Override PartName="/xl/comments41.xml" ContentType="application/vnd.openxmlformats-officedocument.spreadsheetml.comments+xml"/>
  <Override PartName="/xl/worksheets/sheet27.xml" ContentType="application/vnd.openxmlformats-officedocument.spreadsheetml.worksheet+xml"/>
  <Override PartName="/xl/worksheets/sheet45.xml" ContentType="application/vnd.openxmlformats-officedocument.spreadsheetml.worksheet+xml"/>
  <Override PartName="/xl/worksheets/sheet56.xml" ContentType="application/vnd.openxmlformats-officedocument.spreadsheetml.worksheet+xml"/>
  <Override PartName="/xl/worksheets/sheet74.xml" ContentType="application/vnd.openxmlformats-officedocument.spreadsheetml.worksheet+xml"/>
  <Override PartName="/xl/comments30.xml" ContentType="application/vnd.openxmlformats-officedocument.spreadsheetml.comments+xml"/>
  <Override PartName="/xl/worksheets/sheet16.xml" ContentType="application/vnd.openxmlformats-officedocument.spreadsheetml.worksheet+xml"/>
  <Override PartName="/xl/worksheets/sheet34.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81.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showInkAnnotation="0"/>
  <bookViews>
    <workbookView xWindow="0" yWindow="30" windowWidth="20490" windowHeight="7920" tabRatio="814" firstSheet="89" activeTab="89"/>
  </bookViews>
  <sheets>
    <sheet name="资产负债表(旧)" sheetId="138" state="hidden" r:id="rId1"/>
    <sheet name="封面" sheetId="162" r:id="rId2"/>
    <sheet name="填表注意事项" sheetId="161" state="hidden" r:id="rId3"/>
    <sheet name="索引目录" sheetId="160" state="hidden" r:id="rId4"/>
    <sheet name="科目填表说明" sheetId="170" state="hidden" r:id="rId5"/>
    <sheet name="企业基本情况表" sheetId="166" state="hidden" r:id="rId6"/>
    <sheet name="企业报表" sheetId="164" state="hidden" r:id="rId7"/>
    <sheet name="审定报表" sheetId="165" state="hidden" r:id="rId8"/>
    <sheet name="万元汇总表(报告用表)" sheetId="171" state="hidden" r:id="rId9"/>
    <sheet name="万元汇总表(报国资委)" sheetId="167" state="hidden" r:id="rId10"/>
    <sheet name="Sheet1" sheetId="168" state="hidden" r:id="rId11"/>
    <sheet name="1-汇总表" sheetId="1" r:id="rId12"/>
    <sheet name="3-流动汇总" sheetId="3" state="hidden" r:id="rId13"/>
    <sheet name="表3-1货币汇总表" sheetId="157" state="hidden" r:id="rId14"/>
    <sheet name="3-1-1现金" sheetId="4" state="hidden" r:id="rId15"/>
    <sheet name="3-1-2银行存款" sheetId="5" state="hidden" r:id="rId16"/>
    <sheet name="3-1-3其他货币资金" sheetId="6" state="hidden" r:id="rId17"/>
    <sheet name="3-2交易性金融资产汇总" sheetId="7" state="hidden" r:id="rId18"/>
    <sheet name="3-2-1交易性-股票" sheetId="8" state="hidden" r:id="rId19"/>
    <sheet name="3-2-2交易性-债券" sheetId="9" state="hidden" r:id="rId20"/>
    <sheet name="3-2-3交易性-基金" sheetId="121" state="hidden" r:id="rId21"/>
    <sheet name="3-3应收票据" sheetId="98" state="hidden" r:id="rId22"/>
    <sheet name="3-4应收账款" sheetId="11" state="hidden" r:id="rId23"/>
    <sheet name="3-5预付账款" sheetId="14" state="hidden" r:id="rId24"/>
    <sheet name="3-6应收利息" sheetId="13" state="hidden" r:id="rId25"/>
    <sheet name="3-7应收股利" sheetId="12" state="hidden" r:id="rId26"/>
    <sheet name="3-8其他应收款" sheetId="16" state="hidden" r:id="rId27"/>
    <sheet name="3-9-1材料采购（在途物资）" sheetId="19" state="hidden" r:id="rId28"/>
    <sheet name="3-9-3在库周转材料" sheetId="20" state="hidden" r:id="rId29"/>
    <sheet name="3-9-4委托加工物资" sheetId="100" state="hidden" r:id="rId30"/>
    <sheet name="3-9-6在产品（自制半成品）" sheetId="99" state="hidden" r:id="rId31"/>
    <sheet name="3-9-7发出商品" sheetId="116" state="hidden" r:id="rId32"/>
    <sheet name="3-9-8在用周转材料" sheetId="26" state="hidden" r:id="rId33"/>
    <sheet name="3-10一年到期非流动资产" sheetId="31" state="hidden" r:id="rId34"/>
    <sheet name="3-11其他流动资产" sheetId="32" state="hidden" r:id="rId35"/>
    <sheet name="4-非流动资产汇总" sheetId="150" state="hidden" r:id="rId36"/>
    <sheet name="4-1可供出售金融资产汇总" sheetId="33" state="hidden" r:id="rId37"/>
    <sheet name="4-1-1可出售-股票" sheetId="34" state="hidden" r:id="rId38"/>
    <sheet name="4-1-2可出售-债券" sheetId="35" state="hidden" r:id="rId39"/>
    <sheet name="4-1-3可出售-其他" sheetId="123" state="hidden" r:id="rId40"/>
    <sheet name="4-2持有到期投资" sheetId="124" state="hidden" r:id="rId41"/>
    <sheet name="4-3长期应收" sheetId="127" state="hidden" r:id="rId42"/>
    <sheet name="4-4股权投资" sheetId="36" state="hidden" r:id="rId43"/>
    <sheet name="4-5投资性房地产" sheetId="158" state="hidden" r:id="rId44"/>
    <sheet name="4-5-1投资性房地产" sheetId="126" state="hidden" r:id="rId45"/>
    <sheet name="4-5-2投资性房地产" sheetId="154" state="hidden" r:id="rId46"/>
    <sheet name="4-5-3投资性地产" sheetId="156" state="hidden" r:id="rId47"/>
    <sheet name="4-5-4投资性地产" sheetId="155" state="hidden" r:id="rId48"/>
    <sheet name="4-6-2构筑物" sheetId="39" state="hidden" r:id="rId49"/>
    <sheet name="4-6-8井巷工程" sheetId="163" state="hidden" r:id="rId50"/>
    <sheet name="4-6-3管道沟槽" sheetId="40" state="hidden" r:id="rId51"/>
    <sheet name="4-6-5车辆" sheetId="42" state="hidden" r:id="rId52"/>
    <sheet name="4-6-7其他设备" sheetId="169" state="hidden" r:id="rId53"/>
    <sheet name="4-6-8土地" sheetId="120" state="hidden" r:id="rId54"/>
    <sheet name="4-7在建工程汇总" sheetId="128" state="hidden" r:id="rId55"/>
    <sheet name="4-7-1在建（土建）" sheetId="45" state="hidden" r:id="rId56"/>
    <sheet name="4-9固定资产清理" sheetId="47" state="hidden" r:id="rId57"/>
    <sheet name="4-10生产性生物资产" sheetId="129" state="hidden" r:id="rId58"/>
    <sheet name="4-11油气资产" sheetId="130" state="hidden" r:id="rId59"/>
    <sheet name="4-12无形资产汇总" sheetId="131" state="hidden" r:id="rId60"/>
    <sheet name="4-12-1无形-土地" sheetId="49" state="hidden" r:id="rId61"/>
    <sheet name="4-12-2无形-矿业权" sheetId="152" state="hidden" r:id="rId62"/>
    <sheet name="4-12-3无形-其他" sheetId="50" state="hidden" r:id="rId63"/>
    <sheet name="4-13开发支出" sheetId="151" state="hidden" r:id="rId64"/>
    <sheet name="4-14商誉" sheetId="133" state="hidden" r:id="rId65"/>
    <sheet name="4-15长期待摊费用" sheetId="52" state="hidden" r:id="rId66"/>
    <sheet name="4-16递延所得税资产" sheetId="54" state="hidden" r:id="rId67"/>
    <sheet name="4-17其他非流动资产" sheetId="53" state="hidden" r:id="rId68"/>
    <sheet name="5-流动负债汇总" sheetId="55" state="hidden" r:id="rId69"/>
    <sheet name="5-1短期借款" sheetId="56" state="hidden" r:id="rId70"/>
    <sheet name="5-2交易性金融负债" sheetId="134" state="hidden" r:id="rId71"/>
    <sheet name="5-3应付票据" sheetId="57" state="hidden" r:id="rId72"/>
    <sheet name="5-4应付账款" sheetId="58" state="hidden" r:id="rId73"/>
    <sheet name="5-5预收账款" sheetId="59" state="hidden" r:id="rId74"/>
    <sheet name="5-6职工薪酬" sheetId="62" state="hidden" r:id="rId75"/>
    <sheet name="5-7应交税费" sheetId="64" state="hidden" r:id="rId76"/>
    <sheet name="5-8应付利息" sheetId="135" state="hidden" r:id="rId77"/>
    <sheet name="5-9应付股利（利润）" sheetId="65" state="hidden" r:id="rId78"/>
    <sheet name="5-10其他应付款" sheetId="61" state="hidden" r:id="rId79"/>
    <sheet name="5-11一年到期非流动负债" sheetId="68" state="hidden" r:id="rId80"/>
    <sheet name="5-12其他流动负债" sheetId="69" state="hidden" r:id="rId81"/>
    <sheet name="6-非流动负债汇总 " sheetId="70" state="hidden" r:id="rId82"/>
    <sheet name="6-1长期借款" sheetId="71" state="hidden" r:id="rId83"/>
    <sheet name="6-2应付债券" sheetId="110" state="hidden" r:id="rId84"/>
    <sheet name="6-3长期应付款" sheetId="73" state="hidden" r:id="rId85"/>
    <sheet name="6-4专项应付款" sheetId="111" state="hidden" r:id="rId86"/>
    <sheet name="6-5预计负债" sheetId="136" state="hidden" r:id="rId87"/>
    <sheet name="6-6递延所得税负债" sheetId="76" state="hidden" r:id="rId88"/>
    <sheet name="6-7其他非流动负债" sheetId="96" state="hidden" r:id="rId89"/>
    <sheet name="恒源标的1" sheetId="172" r:id="rId90"/>
  </sheets>
  <definedNames>
    <definedName name="_xlnm._FilterDatabase" localSheetId="4" hidden="1">科目填表说明!$B$4:$B$132</definedName>
    <definedName name="_xlnm.Print_Area" localSheetId="11">'1-汇总表'!$A$1:$F$31</definedName>
    <definedName name="_xlnm.Print_Area" localSheetId="48">'4-6-2构筑物'!$A$1:$R$33</definedName>
    <definedName name="_xlnm.Print_Area" localSheetId="8">'万元汇总表(报告用表)'!$A$1:$E$29</definedName>
    <definedName name="_xlnm.Print_Area" localSheetId="9">'万元汇总表(报国资委)'!$A$1:$F$33</definedName>
    <definedName name="_xlnm.Print_Area">#REF!</definedName>
    <definedName name="_xlnm.Print_Titles" localSheetId="33">'3-10一年到期非流动资产'!$1:$5</definedName>
    <definedName name="_xlnm.Print_Titles" localSheetId="34">'3-11其他流动资产'!$1:$5</definedName>
    <definedName name="_xlnm.Print_Titles" localSheetId="22">'3-4应收账款'!$1:$6</definedName>
    <definedName name="_xlnm.Print_Titles" localSheetId="23">'3-5预付账款'!$1:$5</definedName>
    <definedName name="_xlnm.Print_Titles" localSheetId="26">'3-8其他应收款'!$1:$6</definedName>
    <definedName name="_xlnm.Print_Titles" localSheetId="27">'3-9-1材料采购（在途物资）'!$1:$6</definedName>
    <definedName name="_xlnm.Print_Titles" localSheetId="28">'3-9-3在库周转材料'!$1:$6</definedName>
    <definedName name="_xlnm.Print_Titles" localSheetId="29">'3-9-4委托加工物资'!$1:$6</definedName>
    <definedName name="_xlnm.Print_Titles" localSheetId="30">'3-9-6在产品（自制半成品）'!$1:$6</definedName>
    <definedName name="_xlnm.Print_Titles" localSheetId="31">'3-9-7发出商品'!$1:$6</definedName>
    <definedName name="_xlnm.Print_Titles" localSheetId="32">'3-9-8在用周转材料'!$1:$6</definedName>
    <definedName name="_xlnm.Print_Titles" localSheetId="48">'4-6-2构筑物'!$1:$6</definedName>
    <definedName name="_xlnm.Print_Titles" localSheetId="50">'4-6-3管道沟槽'!$1:$6</definedName>
    <definedName name="_xlnm.Print_Titles" localSheetId="51">'4-6-5车辆'!$1:$6</definedName>
    <definedName name="_xlnm.Print_Titles" localSheetId="52">'4-6-7其他设备'!$1:$6</definedName>
    <definedName name="_xlnm.Print_Titles" localSheetId="49">'4-6-8井巷工程'!$1:$6</definedName>
    <definedName name="_xlnm.Print_Titles" localSheetId="78">'5-10其他应付款'!$1:$5</definedName>
    <definedName name="_xlnm.Print_Titles" localSheetId="71">'5-3应付票据'!$1:$5</definedName>
    <definedName name="_xlnm.Print_Titles" localSheetId="72">'5-4应付账款'!$1:$5</definedName>
    <definedName name="_xlnm.Print_Titles" localSheetId="73">'5-5预收账款'!$1:$5</definedName>
  </definedNames>
  <calcPr calcId="125725" fullPrecision="0"/>
</workbook>
</file>

<file path=xl/calcChain.xml><?xml version="1.0" encoding="utf-8"?>
<calcChain xmlns="http://schemas.openxmlformats.org/spreadsheetml/2006/main">
  <c r="D313" i="172"/>
  <c r="F313" l="1"/>
  <c r="G313" l="1"/>
  <c r="C27" i="128" l="1"/>
  <c r="C7" l="1"/>
  <c r="C13" i="150" s="1"/>
  <c r="D7" i="128"/>
  <c r="D13" i="150" s="1"/>
  <c r="D15" i="1"/>
  <c r="H21" i="138"/>
  <c r="I21"/>
  <c r="C25"/>
  <c r="D25"/>
  <c r="H30"/>
  <c r="I30"/>
  <c r="C36"/>
  <c r="D36"/>
  <c r="C37"/>
  <c r="D37"/>
  <c r="C40"/>
  <c r="D40"/>
  <c r="H44"/>
  <c r="I44"/>
  <c r="A2" i="166"/>
  <c r="A2" i="171"/>
  <c r="A4"/>
  <c r="A2" i="167"/>
  <c r="A4"/>
  <c r="A5" i="168"/>
  <c r="A10"/>
  <c r="C13"/>
  <c r="A2" i="1"/>
  <c r="A2" i="96" s="1"/>
  <c r="A4" i="1"/>
  <c r="D30" i="3"/>
  <c r="D29" i="157"/>
  <c r="G6" i="4"/>
  <c r="G28" s="1"/>
  <c r="I6"/>
  <c r="F28"/>
  <c r="C6" i="157" s="1"/>
  <c r="F6" s="1"/>
  <c r="A29" i="4"/>
  <c r="A30"/>
  <c r="G30"/>
  <c r="H6" i="5"/>
  <c r="J6"/>
  <c r="H7"/>
  <c r="I7" s="1"/>
  <c r="J7"/>
  <c r="H8"/>
  <c r="I8" s="1"/>
  <c r="J8"/>
  <c r="H9"/>
  <c r="I9" s="1"/>
  <c r="J9"/>
  <c r="H10"/>
  <c r="I10" s="1"/>
  <c r="J10"/>
  <c r="H11"/>
  <c r="I11" s="1"/>
  <c r="J11"/>
  <c r="G28"/>
  <c r="J28" s="1"/>
  <c r="A29"/>
  <c r="A30"/>
  <c r="H30"/>
  <c r="H6" i="6"/>
  <c r="I6" s="1"/>
  <c r="J6"/>
  <c r="H7"/>
  <c r="I7" s="1"/>
  <c r="J7"/>
  <c r="G29"/>
  <c r="J29" s="1"/>
  <c r="A30"/>
  <c r="A31"/>
  <c r="H31"/>
  <c r="D30" i="7"/>
  <c r="I6" i="8"/>
  <c r="J6" s="1"/>
  <c r="K6"/>
  <c r="I7"/>
  <c r="J7" s="1"/>
  <c r="K7"/>
  <c r="I8"/>
  <c r="J8" s="1"/>
  <c r="K8"/>
  <c r="I9"/>
  <c r="J9" s="1"/>
  <c r="K9"/>
  <c r="I10"/>
  <c r="J10" s="1"/>
  <c r="K10"/>
  <c r="I11"/>
  <c r="J11" s="1"/>
  <c r="K11"/>
  <c r="I12"/>
  <c r="K12"/>
  <c r="I13"/>
  <c r="J13" s="1"/>
  <c r="K13"/>
  <c r="I14"/>
  <c r="J14" s="1"/>
  <c r="K14"/>
  <c r="I15"/>
  <c r="J15" s="1"/>
  <c r="K15"/>
  <c r="I16"/>
  <c r="J16" s="1"/>
  <c r="K16"/>
  <c r="I17"/>
  <c r="J17" s="1"/>
  <c r="K17"/>
  <c r="I18"/>
  <c r="J18" s="1"/>
  <c r="K18"/>
  <c r="I19"/>
  <c r="J19" s="1"/>
  <c r="K19"/>
  <c r="I20"/>
  <c r="J20" s="1"/>
  <c r="K20"/>
  <c r="I21"/>
  <c r="J21" s="1"/>
  <c r="K21"/>
  <c r="I22"/>
  <c r="J22" s="1"/>
  <c r="K22"/>
  <c r="I23"/>
  <c r="J23" s="1"/>
  <c r="K23"/>
  <c r="I24"/>
  <c r="J24" s="1"/>
  <c r="K24"/>
  <c r="I25"/>
  <c r="J25" s="1"/>
  <c r="K25"/>
  <c r="I26"/>
  <c r="J26" s="1"/>
  <c r="K26"/>
  <c r="G27"/>
  <c r="K27" s="1"/>
  <c r="A28"/>
  <c r="A29"/>
  <c r="I29"/>
  <c r="I6" i="9"/>
  <c r="J6" s="1"/>
  <c r="K6"/>
  <c r="I7"/>
  <c r="J7" s="1"/>
  <c r="K7"/>
  <c r="I8"/>
  <c r="J8" s="1"/>
  <c r="K8"/>
  <c r="I9"/>
  <c r="J9" s="1"/>
  <c r="K9"/>
  <c r="I10"/>
  <c r="J10" s="1"/>
  <c r="K10"/>
  <c r="I11"/>
  <c r="J11" s="1"/>
  <c r="K11"/>
  <c r="I12"/>
  <c r="J12" s="1"/>
  <c r="K12"/>
  <c r="I13"/>
  <c r="K13"/>
  <c r="I16"/>
  <c r="J16" s="1"/>
  <c r="K16"/>
  <c r="I17"/>
  <c r="J17" s="1"/>
  <c r="K17"/>
  <c r="I18"/>
  <c r="J18" s="1"/>
  <c r="K18"/>
  <c r="I19"/>
  <c r="J19" s="1"/>
  <c r="K19"/>
  <c r="I20"/>
  <c r="J20" s="1"/>
  <c r="K20"/>
  <c r="I21"/>
  <c r="J21" s="1"/>
  <c r="K21"/>
  <c r="I22"/>
  <c r="J22" s="1"/>
  <c r="K22"/>
  <c r="I23"/>
  <c r="J23" s="1"/>
  <c r="K23"/>
  <c r="I24"/>
  <c r="J24" s="1"/>
  <c r="K24"/>
  <c r="I25"/>
  <c r="J25" s="1"/>
  <c r="K25"/>
  <c r="I26"/>
  <c r="J26" s="1"/>
  <c r="K26"/>
  <c r="I27"/>
  <c r="J27" s="1"/>
  <c r="K27"/>
  <c r="G28"/>
  <c r="H28"/>
  <c r="K28" s="1"/>
  <c r="A29"/>
  <c r="A30"/>
  <c r="I30"/>
  <c r="I6" i="121"/>
  <c r="J6" s="1"/>
  <c r="K6"/>
  <c r="I7"/>
  <c r="J7" s="1"/>
  <c r="K7"/>
  <c r="I8"/>
  <c r="J8" s="1"/>
  <c r="K8"/>
  <c r="I9"/>
  <c r="J9" s="1"/>
  <c r="K9"/>
  <c r="I10"/>
  <c r="J10" s="1"/>
  <c r="K10"/>
  <c r="I11"/>
  <c r="J11" s="1"/>
  <c r="K11"/>
  <c r="I12"/>
  <c r="J12" s="1"/>
  <c r="K12"/>
  <c r="I13"/>
  <c r="J13" s="1"/>
  <c r="K13"/>
  <c r="I14"/>
  <c r="J14" s="1"/>
  <c r="K14"/>
  <c r="I15"/>
  <c r="J15" s="1"/>
  <c r="K15"/>
  <c r="I16"/>
  <c r="J16" s="1"/>
  <c r="K16"/>
  <c r="I17"/>
  <c r="J17" s="1"/>
  <c r="K17"/>
  <c r="I18"/>
  <c r="J18" s="1"/>
  <c r="K18"/>
  <c r="I19"/>
  <c r="J19" s="1"/>
  <c r="K19"/>
  <c r="I20"/>
  <c r="J20" s="1"/>
  <c r="K20"/>
  <c r="I21"/>
  <c r="J21" s="1"/>
  <c r="K21"/>
  <c r="I22"/>
  <c r="J22" s="1"/>
  <c r="K22"/>
  <c r="I23"/>
  <c r="J23" s="1"/>
  <c r="K23"/>
  <c r="I24"/>
  <c r="J24" s="1"/>
  <c r="K24"/>
  <c r="I25"/>
  <c r="J25" s="1"/>
  <c r="K25"/>
  <c r="I26"/>
  <c r="J26" s="1"/>
  <c r="K26"/>
  <c r="G27"/>
  <c r="K27" s="1"/>
  <c r="A28"/>
  <c r="A29"/>
  <c r="I29"/>
  <c r="G6" i="98"/>
  <c r="H6" s="1"/>
  <c r="I6"/>
  <c r="G7"/>
  <c r="I7"/>
  <c r="G8"/>
  <c r="H8" s="1"/>
  <c r="I8"/>
  <c r="G9"/>
  <c r="H9" s="1"/>
  <c r="I9"/>
  <c r="G10"/>
  <c r="H10" s="1"/>
  <c r="I10"/>
  <c r="G11"/>
  <c r="H11" s="1"/>
  <c r="I11"/>
  <c r="G12"/>
  <c r="H12" s="1"/>
  <c r="I12"/>
  <c r="G13"/>
  <c r="H13" s="1"/>
  <c r="I13"/>
  <c r="G14"/>
  <c r="H14" s="1"/>
  <c r="I14"/>
  <c r="G15"/>
  <c r="H15" s="1"/>
  <c r="I15"/>
  <c r="G16"/>
  <c r="H16" s="1"/>
  <c r="I16"/>
  <c r="G17"/>
  <c r="H17" s="1"/>
  <c r="I17"/>
  <c r="G18"/>
  <c r="H18" s="1"/>
  <c r="I18"/>
  <c r="F26"/>
  <c r="A29"/>
  <c r="A30"/>
  <c r="G30"/>
  <c r="M6" i="11"/>
  <c r="N6" s="1"/>
  <c r="O6"/>
  <c r="I7"/>
  <c r="O7" s="1"/>
  <c r="L7"/>
  <c r="I8"/>
  <c r="O8" s="1"/>
  <c r="L8"/>
  <c r="I9"/>
  <c r="O9" s="1"/>
  <c r="L9"/>
  <c r="I10"/>
  <c r="O10" s="1"/>
  <c r="L10"/>
  <c r="I11"/>
  <c r="O11" s="1"/>
  <c r="L11"/>
  <c r="I12"/>
  <c r="O12" s="1"/>
  <c r="L12"/>
  <c r="I13"/>
  <c r="O13" s="1"/>
  <c r="L13"/>
  <c r="I14"/>
  <c r="O14" s="1"/>
  <c r="L14"/>
  <c r="I15"/>
  <c r="O15" s="1"/>
  <c r="L15"/>
  <c r="I16"/>
  <c r="O16" s="1"/>
  <c r="L16"/>
  <c r="I17"/>
  <c r="L17"/>
  <c r="I18"/>
  <c r="L18"/>
  <c r="I19"/>
  <c r="O19" s="1"/>
  <c r="L19"/>
  <c r="I20"/>
  <c r="O20" s="1"/>
  <c r="L20"/>
  <c r="I21"/>
  <c r="L21"/>
  <c r="I22"/>
  <c r="L22"/>
  <c r="I23"/>
  <c r="O23" s="1"/>
  <c r="L23"/>
  <c r="I24"/>
  <c r="O24" s="1"/>
  <c r="L24"/>
  <c r="E25"/>
  <c r="E27" s="1"/>
  <c r="F25"/>
  <c r="F27" s="1"/>
  <c r="G25"/>
  <c r="G27" s="1"/>
  <c r="H25"/>
  <c r="H27" s="1"/>
  <c r="J25"/>
  <c r="K25"/>
  <c r="A28"/>
  <c r="A29"/>
  <c r="M29"/>
  <c r="G6" i="14"/>
  <c r="H6" s="1"/>
  <c r="I6"/>
  <c r="G7"/>
  <c r="H7" s="1"/>
  <c r="I7"/>
  <c r="G8"/>
  <c r="H8" s="1"/>
  <c r="I8"/>
  <c r="G9"/>
  <c r="H9" s="1"/>
  <c r="I9"/>
  <c r="G10"/>
  <c r="H10" s="1"/>
  <c r="I10"/>
  <c r="G11"/>
  <c r="H11" s="1"/>
  <c r="I11"/>
  <c r="G12"/>
  <c r="H12" s="1"/>
  <c r="I12"/>
  <c r="G13"/>
  <c r="H13" s="1"/>
  <c r="I13"/>
  <c r="G14"/>
  <c r="H14" s="1"/>
  <c r="I14"/>
  <c r="G15"/>
  <c r="H15" s="1"/>
  <c r="I15"/>
  <c r="G16"/>
  <c r="H16" s="1"/>
  <c r="I16"/>
  <c r="G17"/>
  <c r="H17" s="1"/>
  <c r="I17"/>
  <c r="G18"/>
  <c r="H18" s="1"/>
  <c r="I18"/>
  <c r="G19"/>
  <c r="H19" s="1"/>
  <c r="I19"/>
  <c r="G20"/>
  <c r="H20" s="1"/>
  <c r="I20"/>
  <c r="G21"/>
  <c r="H21" s="1"/>
  <c r="I21"/>
  <c r="G22"/>
  <c r="H22" s="1"/>
  <c r="I22"/>
  <c r="G23"/>
  <c r="H23" s="1"/>
  <c r="I23"/>
  <c r="G24"/>
  <c r="H24" s="1"/>
  <c r="I24"/>
  <c r="F25"/>
  <c r="A28"/>
  <c r="A29"/>
  <c r="G29"/>
  <c r="H6" i="13"/>
  <c r="I6" s="1"/>
  <c r="J6"/>
  <c r="H7"/>
  <c r="I7" s="1"/>
  <c r="J7"/>
  <c r="H8"/>
  <c r="I8" s="1"/>
  <c r="J8"/>
  <c r="G28"/>
  <c r="J28" s="1"/>
  <c r="A29"/>
  <c r="A30"/>
  <c r="H30"/>
  <c r="F6" i="12"/>
  <c r="G6" s="1"/>
  <c r="H6"/>
  <c r="F7"/>
  <c r="G7" s="1"/>
  <c r="H7"/>
  <c r="F8"/>
  <c r="G8" s="1"/>
  <c r="H8"/>
  <c r="E28"/>
  <c r="H28" s="1"/>
  <c r="A29"/>
  <c r="A30"/>
  <c r="F30"/>
  <c r="M6" i="16"/>
  <c r="N6" s="1"/>
  <c r="O6"/>
  <c r="I7"/>
  <c r="L7"/>
  <c r="I8"/>
  <c r="L8"/>
  <c r="I9"/>
  <c r="O9" s="1"/>
  <c r="L9"/>
  <c r="I10"/>
  <c r="O10" s="1"/>
  <c r="L10"/>
  <c r="I11"/>
  <c r="L11"/>
  <c r="I12"/>
  <c r="L12"/>
  <c r="I13"/>
  <c r="O13" s="1"/>
  <c r="L13"/>
  <c r="I14"/>
  <c r="O14" s="1"/>
  <c r="L14"/>
  <c r="I15"/>
  <c r="O15" s="1"/>
  <c r="L15"/>
  <c r="I16"/>
  <c r="O16" s="1"/>
  <c r="L16"/>
  <c r="I17"/>
  <c r="O17" s="1"/>
  <c r="L17"/>
  <c r="I18"/>
  <c r="L18"/>
  <c r="I19"/>
  <c r="O19" s="1"/>
  <c r="L19"/>
  <c r="I20"/>
  <c r="L20"/>
  <c r="I21"/>
  <c r="L21"/>
  <c r="I22"/>
  <c r="L22"/>
  <c r="I23"/>
  <c r="L23"/>
  <c r="E24"/>
  <c r="E26" s="1"/>
  <c r="F24"/>
  <c r="F26" s="1"/>
  <c r="G24"/>
  <c r="G26" s="1"/>
  <c r="H24"/>
  <c r="H26" s="1"/>
  <c r="J24"/>
  <c r="K24"/>
  <c r="A27"/>
  <c r="A28"/>
  <c r="G28"/>
  <c r="G7" i="19"/>
  <c r="I7" s="1"/>
  <c r="J7" s="1"/>
  <c r="K7"/>
  <c r="G8"/>
  <c r="I8" s="1"/>
  <c r="J8" s="1"/>
  <c r="K8"/>
  <c r="G9"/>
  <c r="I9" s="1"/>
  <c r="J9" s="1"/>
  <c r="K9"/>
  <c r="G10"/>
  <c r="I10" s="1"/>
  <c r="J10" s="1"/>
  <c r="K10"/>
  <c r="G11"/>
  <c r="I11" s="1"/>
  <c r="J11" s="1"/>
  <c r="K11"/>
  <c r="G12"/>
  <c r="I12" s="1"/>
  <c r="J12" s="1"/>
  <c r="K12"/>
  <c r="G13"/>
  <c r="I13" s="1"/>
  <c r="J13" s="1"/>
  <c r="K13"/>
  <c r="G14"/>
  <c r="I14" s="1"/>
  <c r="J14" s="1"/>
  <c r="K14"/>
  <c r="G15"/>
  <c r="I15" s="1"/>
  <c r="J15" s="1"/>
  <c r="K15"/>
  <c r="G16"/>
  <c r="I16" s="1"/>
  <c r="J16" s="1"/>
  <c r="K16"/>
  <c r="G17"/>
  <c r="I17"/>
  <c r="J17" s="1"/>
  <c r="K17"/>
  <c r="G18"/>
  <c r="I18"/>
  <c r="J18" s="1"/>
  <c r="G19"/>
  <c r="I19" s="1"/>
  <c r="J19" s="1"/>
  <c r="K19"/>
  <c r="G20"/>
  <c r="I20" s="1"/>
  <c r="J20" s="1"/>
  <c r="K20"/>
  <c r="G21"/>
  <c r="I21" s="1"/>
  <c r="K21"/>
  <c r="G22"/>
  <c r="I22" s="1"/>
  <c r="J22" s="1"/>
  <c r="K22"/>
  <c r="G23"/>
  <c r="I23" s="1"/>
  <c r="J23" s="1"/>
  <c r="K23"/>
  <c r="G24"/>
  <c r="I24" s="1"/>
  <c r="J24" s="1"/>
  <c r="K24"/>
  <c r="F28"/>
  <c r="A29"/>
  <c r="A30"/>
  <c r="I30"/>
  <c r="H7" i="20"/>
  <c r="J7" s="1"/>
  <c r="K7" s="1"/>
  <c r="L7"/>
  <c r="H8"/>
  <c r="J8" s="1"/>
  <c r="K8" s="1"/>
  <c r="L8"/>
  <c r="H9"/>
  <c r="J9" s="1"/>
  <c r="K9" s="1"/>
  <c r="L9"/>
  <c r="H10"/>
  <c r="J10" s="1"/>
  <c r="K10" s="1"/>
  <c r="L10"/>
  <c r="H11"/>
  <c r="J11" s="1"/>
  <c r="K11" s="1"/>
  <c r="L11"/>
  <c r="H12"/>
  <c r="J12" s="1"/>
  <c r="K12" s="1"/>
  <c r="L12"/>
  <c r="H13"/>
  <c r="J13" s="1"/>
  <c r="K13" s="1"/>
  <c r="L13"/>
  <c r="H14"/>
  <c r="J14" s="1"/>
  <c r="K14" s="1"/>
  <c r="L14"/>
  <c r="H15"/>
  <c r="J15" s="1"/>
  <c r="K15" s="1"/>
  <c r="L15"/>
  <c r="H16"/>
  <c r="J16" s="1"/>
  <c r="K16" s="1"/>
  <c r="H17"/>
  <c r="J17" s="1"/>
  <c r="K17" s="1"/>
  <c r="L17"/>
  <c r="H18"/>
  <c r="J18" s="1"/>
  <c r="K18" s="1"/>
  <c r="L18"/>
  <c r="H19"/>
  <c r="J19" s="1"/>
  <c r="K19" s="1"/>
  <c r="L19"/>
  <c r="H20"/>
  <c r="J20" s="1"/>
  <c r="K20" s="1"/>
  <c r="L20"/>
  <c r="H21"/>
  <c r="J21" s="1"/>
  <c r="K21" s="1"/>
  <c r="L21"/>
  <c r="H22"/>
  <c r="J22" s="1"/>
  <c r="K22" s="1"/>
  <c r="L22"/>
  <c r="H23"/>
  <c r="J23" s="1"/>
  <c r="K23" s="1"/>
  <c r="L23"/>
  <c r="H24"/>
  <c r="J24" s="1"/>
  <c r="K24" s="1"/>
  <c r="L24"/>
  <c r="G28"/>
  <c r="A29"/>
  <c r="A30"/>
  <c r="J30"/>
  <c r="H7" i="100"/>
  <c r="J7" s="1"/>
  <c r="L7"/>
  <c r="H8"/>
  <c r="J8" s="1"/>
  <c r="K8" s="1"/>
  <c r="L8"/>
  <c r="H9"/>
  <c r="J9" s="1"/>
  <c r="K9" s="1"/>
  <c r="L9"/>
  <c r="H10"/>
  <c r="J10" s="1"/>
  <c r="K10" s="1"/>
  <c r="L10"/>
  <c r="H11"/>
  <c r="J11" s="1"/>
  <c r="K11" s="1"/>
  <c r="L11"/>
  <c r="H12"/>
  <c r="J12" s="1"/>
  <c r="K12" s="1"/>
  <c r="L12"/>
  <c r="H13"/>
  <c r="J13" s="1"/>
  <c r="K13" s="1"/>
  <c r="L13"/>
  <c r="H14"/>
  <c r="J14" s="1"/>
  <c r="K14" s="1"/>
  <c r="L14"/>
  <c r="H15"/>
  <c r="J15" s="1"/>
  <c r="K15" s="1"/>
  <c r="L15"/>
  <c r="H16"/>
  <c r="J16" s="1"/>
  <c r="K16" s="1"/>
  <c r="L16"/>
  <c r="H17"/>
  <c r="J17" s="1"/>
  <c r="K17" s="1"/>
  <c r="L17"/>
  <c r="H18"/>
  <c r="J18" s="1"/>
  <c r="K18" s="1"/>
  <c r="L18"/>
  <c r="H19"/>
  <c r="J19" s="1"/>
  <c r="K19" s="1"/>
  <c r="L19"/>
  <c r="H20"/>
  <c r="J20" s="1"/>
  <c r="K20" s="1"/>
  <c r="L20"/>
  <c r="H21"/>
  <c r="J21" s="1"/>
  <c r="K21" s="1"/>
  <c r="L21"/>
  <c r="H22"/>
  <c r="J22" s="1"/>
  <c r="K22" s="1"/>
  <c r="L22"/>
  <c r="H23"/>
  <c r="J23" s="1"/>
  <c r="K23" s="1"/>
  <c r="L23"/>
  <c r="H24"/>
  <c r="J24" s="1"/>
  <c r="K24" s="1"/>
  <c r="L24"/>
  <c r="H25"/>
  <c r="J25" s="1"/>
  <c r="K25" s="1"/>
  <c r="L25"/>
  <c r="G28"/>
  <c r="A29"/>
  <c r="A30"/>
  <c r="J30"/>
  <c r="G7" i="99"/>
  <c r="I7" s="1"/>
  <c r="K7"/>
  <c r="G8"/>
  <c r="I8" s="1"/>
  <c r="J8" s="1"/>
  <c r="K8"/>
  <c r="G9"/>
  <c r="I9" s="1"/>
  <c r="J9" s="1"/>
  <c r="K9"/>
  <c r="G10"/>
  <c r="I10" s="1"/>
  <c r="J10" s="1"/>
  <c r="K10"/>
  <c r="G11"/>
  <c r="I11" s="1"/>
  <c r="J11" s="1"/>
  <c r="K11"/>
  <c r="G12"/>
  <c r="I12" s="1"/>
  <c r="J12" s="1"/>
  <c r="K12"/>
  <c r="G13"/>
  <c r="I13" s="1"/>
  <c r="J13" s="1"/>
  <c r="K13"/>
  <c r="G14"/>
  <c r="I14" s="1"/>
  <c r="J14" s="1"/>
  <c r="K14"/>
  <c r="G15"/>
  <c r="I15" s="1"/>
  <c r="J15" s="1"/>
  <c r="K15"/>
  <c r="G16"/>
  <c r="I16" s="1"/>
  <c r="J16" s="1"/>
  <c r="K16"/>
  <c r="G17"/>
  <c r="I17" s="1"/>
  <c r="J17" s="1"/>
  <c r="K17"/>
  <c r="G18"/>
  <c r="I18" s="1"/>
  <c r="J18" s="1"/>
  <c r="K18"/>
  <c r="G19"/>
  <c r="I19" s="1"/>
  <c r="J19" s="1"/>
  <c r="K19"/>
  <c r="G20"/>
  <c r="I20" s="1"/>
  <c r="J20" s="1"/>
  <c r="K20"/>
  <c r="G21"/>
  <c r="I21" s="1"/>
  <c r="J21" s="1"/>
  <c r="K21"/>
  <c r="G22"/>
  <c r="I22" s="1"/>
  <c r="J22" s="1"/>
  <c r="K22"/>
  <c r="G23"/>
  <c r="I23" s="1"/>
  <c r="J23" s="1"/>
  <c r="K23"/>
  <c r="F27"/>
  <c r="K27" s="1"/>
  <c r="A28"/>
  <c r="A29"/>
  <c r="I29"/>
  <c r="H7" i="116"/>
  <c r="J7" s="1"/>
  <c r="K7" s="1"/>
  <c r="L7"/>
  <c r="H8"/>
  <c r="J8" s="1"/>
  <c r="K8" s="1"/>
  <c r="L8"/>
  <c r="H9"/>
  <c r="J9" s="1"/>
  <c r="K9" s="1"/>
  <c r="L9"/>
  <c r="H10"/>
  <c r="J10" s="1"/>
  <c r="L10"/>
  <c r="H11"/>
  <c r="J11" s="1"/>
  <c r="K11" s="1"/>
  <c r="L11"/>
  <c r="H12"/>
  <c r="J12" s="1"/>
  <c r="K12" s="1"/>
  <c r="L12"/>
  <c r="H13"/>
  <c r="J13" s="1"/>
  <c r="K13" s="1"/>
  <c r="L13"/>
  <c r="H14"/>
  <c r="J14" s="1"/>
  <c r="K14" s="1"/>
  <c r="L14"/>
  <c r="H15"/>
  <c r="J15" s="1"/>
  <c r="K15" s="1"/>
  <c r="L15"/>
  <c r="H16"/>
  <c r="J16" s="1"/>
  <c r="K16" s="1"/>
  <c r="L16"/>
  <c r="H17"/>
  <c r="J17" s="1"/>
  <c r="K17" s="1"/>
  <c r="L17"/>
  <c r="H18"/>
  <c r="J18" s="1"/>
  <c r="K18" s="1"/>
  <c r="L18"/>
  <c r="H19"/>
  <c r="J19" s="1"/>
  <c r="K19" s="1"/>
  <c r="L19"/>
  <c r="H20"/>
  <c r="J20" s="1"/>
  <c r="K20" s="1"/>
  <c r="L20"/>
  <c r="H21"/>
  <c r="J21" s="1"/>
  <c r="K21" s="1"/>
  <c r="L21"/>
  <c r="H22"/>
  <c r="J22" s="1"/>
  <c r="K22" s="1"/>
  <c r="L22"/>
  <c r="H23"/>
  <c r="J23" s="1"/>
  <c r="K23" s="1"/>
  <c r="L23"/>
  <c r="H24"/>
  <c r="J24" s="1"/>
  <c r="K24" s="1"/>
  <c r="L24"/>
  <c r="H25"/>
  <c r="J25" s="1"/>
  <c r="K25" s="1"/>
  <c r="L25"/>
  <c r="H26"/>
  <c r="J26" s="1"/>
  <c r="K26" s="1"/>
  <c r="L26"/>
  <c r="G28"/>
  <c r="L28" s="1"/>
  <c r="A29"/>
  <c r="A30"/>
  <c r="J30"/>
  <c r="G7" i="26"/>
  <c r="J7" s="1"/>
  <c r="K7" s="1"/>
  <c r="L7"/>
  <c r="G8"/>
  <c r="J8" s="1"/>
  <c r="K8" s="1"/>
  <c r="L8"/>
  <c r="G9"/>
  <c r="J9" s="1"/>
  <c r="K9" s="1"/>
  <c r="L9"/>
  <c r="G10"/>
  <c r="J10" s="1"/>
  <c r="K10" s="1"/>
  <c r="L10"/>
  <c r="G11"/>
  <c r="J11" s="1"/>
  <c r="L11"/>
  <c r="G12"/>
  <c r="J12" s="1"/>
  <c r="K12" s="1"/>
  <c r="L12"/>
  <c r="G13"/>
  <c r="J13"/>
  <c r="K13" s="1"/>
  <c r="L13"/>
  <c r="G14"/>
  <c r="J14"/>
  <c r="K14" s="1"/>
  <c r="L14"/>
  <c r="G15"/>
  <c r="J15"/>
  <c r="K15" s="1"/>
  <c r="L15"/>
  <c r="G16"/>
  <c r="J16"/>
  <c r="K16" s="1"/>
  <c r="L16"/>
  <c r="G17"/>
  <c r="J17"/>
  <c r="K17" s="1"/>
  <c r="L17"/>
  <c r="G18"/>
  <c r="J18"/>
  <c r="K18" s="1"/>
  <c r="L18"/>
  <c r="G19"/>
  <c r="J19"/>
  <c r="K19" s="1"/>
  <c r="L19"/>
  <c r="G20"/>
  <c r="J20"/>
  <c r="K20" s="1"/>
  <c r="L20"/>
  <c r="G21"/>
  <c r="J21"/>
  <c r="K21" s="1"/>
  <c r="L21"/>
  <c r="G22"/>
  <c r="J22"/>
  <c r="K22" s="1"/>
  <c r="L22"/>
  <c r="G23"/>
  <c r="J23"/>
  <c r="K23" s="1"/>
  <c r="L23"/>
  <c r="G24"/>
  <c r="J24"/>
  <c r="K24" s="1"/>
  <c r="L24"/>
  <c r="G25"/>
  <c r="J25"/>
  <c r="K25" s="1"/>
  <c r="L25"/>
  <c r="F27"/>
  <c r="A28"/>
  <c r="A29"/>
  <c r="J29"/>
  <c r="F6" i="31"/>
  <c r="G6" s="1"/>
  <c r="H6"/>
  <c r="F7"/>
  <c r="G7" s="1"/>
  <c r="H7"/>
  <c r="F8"/>
  <c r="G8" s="1"/>
  <c r="H8"/>
  <c r="F9"/>
  <c r="G9" s="1"/>
  <c r="H9"/>
  <c r="F10"/>
  <c r="G10" s="1"/>
  <c r="H10"/>
  <c r="F11"/>
  <c r="G11" s="1"/>
  <c r="H11"/>
  <c r="F12"/>
  <c r="G12" s="1"/>
  <c r="H12"/>
  <c r="F13"/>
  <c r="G13" s="1"/>
  <c r="H13"/>
  <c r="F14"/>
  <c r="G14" s="1"/>
  <c r="H14"/>
  <c r="F15"/>
  <c r="G15" s="1"/>
  <c r="H15"/>
  <c r="F16"/>
  <c r="G16" s="1"/>
  <c r="H16"/>
  <c r="F17"/>
  <c r="G17" s="1"/>
  <c r="H17"/>
  <c r="F18"/>
  <c r="G18" s="1"/>
  <c r="H18"/>
  <c r="F19"/>
  <c r="G19" s="1"/>
  <c r="H19"/>
  <c r="F20"/>
  <c r="G20" s="1"/>
  <c r="H20"/>
  <c r="F21"/>
  <c r="G21" s="1"/>
  <c r="H21"/>
  <c r="F22"/>
  <c r="G22" s="1"/>
  <c r="H22"/>
  <c r="F23"/>
  <c r="G23" s="1"/>
  <c r="H23"/>
  <c r="F24"/>
  <c r="G24" s="1"/>
  <c r="H24"/>
  <c r="F25"/>
  <c r="G25" s="1"/>
  <c r="H25"/>
  <c r="E26"/>
  <c r="H26" s="1"/>
  <c r="A27"/>
  <c r="A28"/>
  <c r="F28"/>
  <c r="H6" i="32"/>
  <c r="I6"/>
  <c r="H7"/>
  <c r="I7"/>
  <c r="H8"/>
  <c r="I8"/>
  <c r="H9"/>
  <c r="I9"/>
  <c r="H10"/>
  <c r="I10"/>
  <c r="H11"/>
  <c r="I11"/>
  <c r="H12"/>
  <c r="I12"/>
  <c r="H13"/>
  <c r="I13"/>
  <c r="H14"/>
  <c r="I14"/>
  <c r="H15"/>
  <c r="I15"/>
  <c r="H16"/>
  <c r="I16"/>
  <c r="H17"/>
  <c r="I17"/>
  <c r="H18"/>
  <c r="I18"/>
  <c r="H19"/>
  <c r="I19"/>
  <c r="H20"/>
  <c r="I20"/>
  <c r="H21"/>
  <c r="I21"/>
  <c r="H22"/>
  <c r="I22"/>
  <c r="H23"/>
  <c r="I23"/>
  <c r="H24"/>
  <c r="I24"/>
  <c r="H25"/>
  <c r="I25"/>
  <c r="H26"/>
  <c r="I26"/>
  <c r="H27"/>
  <c r="I27"/>
  <c r="F28"/>
  <c r="C17" i="3" s="1"/>
  <c r="G28" i="32"/>
  <c r="D17" i="3" s="1"/>
  <c r="A29" i="32"/>
  <c r="A30"/>
  <c r="G30"/>
  <c r="D31" i="150"/>
  <c r="D30" i="33"/>
  <c r="I6" i="34"/>
  <c r="J6" s="1"/>
  <c r="K6"/>
  <c r="I7"/>
  <c r="J7" s="1"/>
  <c r="K7"/>
  <c r="I8"/>
  <c r="J8" s="1"/>
  <c r="K8"/>
  <c r="I9"/>
  <c r="J9" s="1"/>
  <c r="K9"/>
  <c r="I10"/>
  <c r="J10" s="1"/>
  <c r="K10"/>
  <c r="I11"/>
  <c r="J11" s="1"/>
  <c r="K11"/>
  <c r="I12"/>
  <c r="J12" s="1"/>
  <c r="K12"/>
  <c r="I14"/>
  <c r="J14" s="1"/>
  <c r="K14"/>
  <c r="I15"/>
  <c r="J15" s="1"/>
  <c r="K15"/>
  <c r="I16"/>
  <c r="J16" s="1"/>
  <c r="K16"/>
  <c r="I17"/>
  <c r="J17" s="1"/>
  <c r="K17"/>
  <c r="I18"/>
  <c r="J18" s="1"/>
  <c r="K18"/>
  <c r="I19"/>
  <c r="J19" s="1"/>
  <c r="K19"/>
  <c r="I20"/>
  <c r="J20" s="1"/>
  <c r="K20"/>
  <c r="I21"/>
  <c r="J21" s="1"/>
  <c r="K21"/>
  <c r="H25"/>
  <c r="K25" s="1"/>
  <c r="J26"/>
  <c r="K26"/>
  <c r="A28"/>
  <c r="A29"/>
  <c r="I29"/>
  <c r="I6" i="35"/>
  <c r="K6"/>
  <c r="I7"/>
  <c r="J7" s="1"/>
  <c r="K7"/>
  <c r="I8"/>
  <c r="J8" s="1"/>
  <c r="K8"/>
  <c r="I9"/>
  <c r="J9" s="1"/>
  <c r="K9"/>
  <c r="I10"/>
  <c r="J10" s="1"/>
  <c r="K10"/>
  <c r="I11"/>
  <c r="J11" s="1"/>
  <c r="K11"/>
  <c r="I14"/>
  <c r="J14" s="1"/>
  <c r="K14"/>
  <c r="I15"/>
  <c r="J15" s="1"/>
  <c r="K15"/>
  <c r="I16"/>
  <c r="J16" s="1"/>
  <c r="K16"/>
  <c r="I17"/>
  <c r="J17" s="1"/>
  <c r="K17"/>
  <c r="I18"/>
  <c r="J18" s="1"/>
  <c r="K18"/>
  <c r="I19"/>
  <c r="J19" s="1"/>
  <c r="K19"/>
  <c r="I20"/>
  <c r="J20" s="1"/>
  <c r="K20"/>
  <c r="I21"/>
  <c r="J21" s="1"/>
  <c r="K21"/>
  <c r="H26"/>
  <c r="H28" s="1"/>
  <c r="J27"/>
  <c r="K27"/>
  <c r="A29"/>
  <c r="A30"/>
  <c r="I30"/>
  <c r="I6" i="123"/>
  <c r="J6" s="1"/>
  <c r="K6"/>
  <c r="I7"/>
  <c r="K7"/>
  <c r="I8"/>
  <c r="J8" s="1"/>
  <c r="K8"/>
  <c r="I9"/>
  <c r="J9" s="1"/>
  <c r="K9"/>
  <c r="I10"/>
  <c r="J10" s="1"/>
  <c r="K10"/>
  <c r="I11"/>
  <c r="J11" s="1"/>
  <c r="K11"/>
  <c r="I12"/>
  <c r="J12" s="1"/>
  <c r="K12"/>
  <c r="I13"/>
  <c r="J13" s="1"/>
  <c r="K13"/>
  <c r="I14"/>
  <c r="J14" s="1"/>
  <c r="K14"/>
  <c r="I16"/>
  <c r="J16" s="1"/>
  <c r="K16"/>
  <c r="I17"/>
  <c r="J17" s="1"/>
  <c r="K17"/>
  <c r="I18"/>
  <c r="J18" s="1"/>
  <c r="K18"/>
  <c r="I19"/>
  <c r="J19" s="1"/>
  <c r="K19"/>
  <c r="I20"/>
  <c r="J20" s="1"/>
  <c r="K20"/>
  <c r="I21"/>
  <c r="J21" s="1"/>
  <c r="K21"/>
  <c r="I22"/>
  <c r="J22" s="1"/>
  <c r="K22"/>
  <c r="I23"/>
  <c r="J23" s="1"/>
  <c r="K23"/>
  <c r="H25"/>
  <c r="J26"/>
  <c r="K26"/>
  <c r="A28"/>
  <c r="A29"/>
  <c r="I29"/>
  <c r="I6" i="124"/>
  <c r="K6"/>
  <c r="I7"/>
  <c r="J7" s="1"/>
  <c r="K7"/>
  <c r="I8"/>
  <c r="J8" s="1"/>
  <c r="K8"/>
  <c r="I9"/>
  <c r="J9" s="1"/>
  <c r="K9"/>
  <c r="I10"/>
  <c r="J10" s="1"/>
  <c r="K10"/>
  <c r="I11"/>
  <c r="J11" s="1"/>
  <c r="K11"/>
  <c r="I12"/>
  <c r="J12" s="1"/>
  <c r="K12"/>
  <c r="I14"/>
  <c r="J14" s="1"/>
  <c r="K14"/>
  <c r="I15"/>
  <c r="J15" s="1"/>
  <c r="K15"/>
  <c r="I16"/>
  <c r="J16" s="1"/>
  <c r="K16"/>
  <c r="I17"/>
  <c r="J17" s="1"/>
  <c r="K17"/>
  <c r="I18"/>
  <c r="J18" s="1"/>
  <c r="K18"/>
  <c r="I19"/>
  <c r="J19" s="1"/>
  <c r="K19"/>
  <c r="I20"/>
  <c r="J20" s="1"/>
  <c r="K20"/>
  <c r="I21"/>
  <c r="J21" s="1"/>
  <c r="K21"/>
  <c r="I22"/>
  <c r="J22" s="1"/>
  <c r="K22"/>
  <c r="I23"/>
  <c r="J23" s="1"/>
  <c r="K23"/>
  <c r="I24"/>
  <c r="J24" s="1"/>
  <c r="K24"/>
  <c r="H27"/>
  <c r="K27" s="1"/>
  <c r="J28"/>
  <c r="K28"/>
  <c r="A30"/>
  <c r="A31"/>
  <c r="I31"/>
  <c r="F6" i="127"/>
  <c r="G6" s="1"/>
  <c r="F7"/>
  <c r="G7" s="1"/>
  <c r="F8"/>
  <c r="G8" s="1"/>
  <c r="F9"/>
  <c r="G9" s="1"/>
  <c r="F10"/>
  <c r="G10" s="1"/>
  <c r="F11"/>
  <c r="G11" s="1"/>
  <c r="F12"/>
  <c r="G12" s="1"/>
  <c r="F13"/>
  <c r="G13" s="1"/>
  <c r="F14"/>
  <c r="G14" s="1"/>
  <c r="F15"/>
  <c r="G15" s="1"/>
  <c r="F16"/>
  <c r="G16" s="1"/>
  <c r="F17"/>
  <c r="G17" s="1"/>
  <c r="F18"/>
  <c r="G18" s="1"/>
  <c r="F19"/>
  <c r="G19" s="1"/>
  <c r="F20"/>
  <c r="G20" s="1"/>
  <c r="F21"/>
  <c r="G21" s="1"/>
  <c r="F22"/>
  <c r="G22" s="1"/>
  <c r="F23"/>
  <c r="G23" s="1"/>
  <c r="F24"/>
  <c r="G24" s="1"/>
  <c r="F25"/>
  <c r="G25" s="1"/>
  <c r="E26"/>
  <c r="E28" s="1"/>
  <c r="C9" i="150" s="1"/>
  <c r="G27" i="127"/>
  <c r="A29"/>
  <c r="A30"/>
  <c r="F30"/>
  <c r="H6" i="36"/>
  <c r="I6" s="1"/>
  <c r="J6"/>
  <c r="H7"/>
  <c r="I7" s="1"/>
  <c r="J7"/>
  <c r="H8"/>
  <c r="I8" s="1"/>
  <c r="J8"/>
  <c r="H9"/>
  <c r="I9" s="1"/>
  <c r="J9"/>
  <c r="H10"/>
  <c r="I10" s="1"/>
  <c r="J10"/>
  <c r="H11"/>
  <c r="I11" s="1"/>
  <c r="J11"/>
  <c r="H12"/>
  <c r="I12" s="1"/>
  <c r="J12"/>
  <c r="H13"/>
  <c r="I13" s="1"/>
  <c r="J13"/>
  <c r="H14"/>
  <c r="I14" s="1"/>
  <c r="J14"/>
  <c r="H15"/>
  <c r="I15" s="1"/>
  <c r="J15"/>
  <c r="H16"/>
  <c r="I16" s="1"/>
  <c r="J16"/>
  <c r="H17"/>
  <c r="I17" s="1"/>
  <c r="J17"/>
  <c r="H18"/>
  <c r="I18" s="1"/>
  <c r="J18"/>
  <c r="H19"/>
  <c r="I19" s="1"/>
  <c r="J19"/>
  <c r="H20"/>
  <c r="I20" s="1"/>
  <c r="J20"/>
  <c r="H21"/>
  <c r="I21" s="1"/>
  <c r="J21"/>
  <c r="G26"/>
  <c r="G28" s="1"/>
  <c r="J28" s="1"/>
  <c r="I27"/>
  <c r="J27"/>
  <c r="A29"/>
  <c r="A30"/>
  <c r="H30"/>
  <c r="D29" i="158"/>
  <c r="N8" i="126"/>
  <c r="O8"/>
  <c r="N9"/>
  <c r="O9"/>
  <c r="N10"/>
  <c r="O10"/>
  <c r="N11"/>
  <c r="O11"/>
  <c r="N12"/>
  <c r="O12"/>
  <c r="N13"/>
  <c r="O13"/>
  <c r="N14"/>
  <c r="O14"/>
  <c r="N15"/>
  <c r="O15"/>
  <c r="N16"/>
  <c r="O16"/>
  <c r="N17"/>
  <c r="O17"/>
  <c r="N18"/>
  <c r="O18"/>
  <c r="N19"/>
  <c r="O19"/>
  <c r="N20"/>
  <c r="O20"/>
  <c r="N21"/>
  <c r="O21"/>
  <c r="N22"/>
  <c r="O22"/>
  <c r="J24"/>
  <c r="J26" s="1"/>
  <c r="K24"/>
  <c r="O24" s="1"/>
  <c r="L24"/>
  <c r="L26" s="1"/>
  <c r="O25"/>
  <c r="A27"/>
  <c r="A28"/>
  <c r="N28"/>
  <c r="N8" i="154"/>
  <c r="O8"/>
  <c r="N9"/>
  <c r="O9"/>
  <c r="N10"/>
  <c r="O10"/>
  <c r="N11"/>
  <c r="O11"/>
  <c r="N12"/>
  <c r="O12"/>
  <c r="N13"/>
  <c r="O13"/>
  <c r="N14"/>
  <c r="O14"/>
  <c r="N15"/>
  <c r="O15"/>
  <c r="N16"/>
  <c r="O16"/>
  <c r="N17"/>
  <c r="O17"/>
  <c r="N18"/>
  <c r="O18"/>
  <c r="N19"/>
  <c r="O19"/>
  <c r="N20"/>
  <c r="O20"/>
  <c r="N21"/>
  <c r="O21"/>
  <c r="N22"/>
  <c r="O22"/>
  <c r="J24"/>
  <c r="L24"/>
  <c r="O24" s="1"/>
  <c r="M24"/>
  <c r="D7" i="158" s="1"/>
  <c r="A25" i="154"/>
  <c r="A26"/>
  <c r="M26"/>
  <c r="O7" i="156"/>
  <c r="P7"/>
  <c r="O8"/>
  <c r="P8"/>
  <c r="O9"/>
  <c r="P9"/>
  <c r="O10"/>
  <c r="P10"/>
  <c r="O11"/>
  <c r="P11"/>
  <c r="O12"/>
  <c r="P12"/>
  <c r="O13"/>
  <c r="P13"/>
  <c r="O14"/>
  <c r="P14"/>
  <c r="O15"/>
  <c r="P15"/>
  <c r="O16"/>
  <c r="P16"/>
  <c r="O17"/>
  <c r="P17"/>
  <c r="O18"/>
  <c r="P18"/>
  <c r="O19"/>
  <c r="P19"/>
  <c r="O20"/>
  <c r="P20"/>
  <c r="O21"/>
  <c r="P21"/>
  <c r="L24"/>
  <c r="L26" s="1"/>
  <c r="M24"/>
  <c r="P24" s="1"/>
  <c r="N24"/>
  <c r="O25"/>
  <c r="P25"/>
  <c r="A27"/>
  <c r="A28"/>
  <c r="N28"/>
  <c r="O7" i="155"/>
  <c r="P7"/>
  <c r="O8"/>
  <c r="P8"/>
  <c r="O9"/>
  <c r="P9"/>
  <c r="O10"/>
  <c r="P10"/>
  <c r="O11"/>
  <c r="P11"/>
  <c r="O12"/>
  <c r="P12"/>
  <c r="O13"/>
  <c r="P13"/>
  <c r="O14"/>
  <c r="P14"/>
  <c r="O15"/>
  <c r="P15"/>
  <c r="O16"/>
  <c r="P16"/>
  <c r="O17"/>
  <c r="P17"/>
  <c r="O18"/>
  <c r="P18"/>
  <c r="O19"/>
  <c r="P19"/>
  <c r="O20"/>
  <c r="P20"/>
  <c r="O21"/>
  <c r="P21"/>
  <c r="L27"/>
  <c r="M27"/>
  <c r="N27"/>
  <c r="D9" i="158" s="1"/>
  <c r="A28" i="155"/>
  <c r="A29"/>
  <c r="N29"/>
  <c r="P7" i="39"/>
  <c r="X7"/>
  <c r="Y7"/>
  <c r="AB7" s="1"/>
  <c r="AG7"/>
  <c r="AH7"/>
  <c r="M8"/>
  <c r="Q8" s="1"/>
  <c r="N8"/>
  <c r="P8"/>
  <c r="M9"/>
  <c r="Q9" s="1"/>
  <c r="N9"/>
  <c r="P9"/>
  <c r="M10"/>
  <c r="Q10" s="1"/>
  <c r="N10"/>
  <c r="P10"/>
  <c r="M11"/>
  <c r="N11"/>
  <c r="P11"/>
  <c r="M12"/>
  <c r="Q12" s="1"/>
  <c r="N12"/>
  <c r="P12"/>
  <c r="M13"/>
  <c r="Q13" s="1"/>
  <c r="N13"/>
  <c r="P13"/>
  <c r="M14"/>
  <c r="Q14" s="1"/>
  <c r="N14"/>
  <c r="P14"/>
  <c r="M15"/>
  <c r="N15"/>
  <c r="P15"/>
  <c r="M16"/>
  <c r="Q16" s="1"/>
  <c r="N16"/>
  <c r="M17"/>
  <c r="Q17" s="1"/>
  <c r="N17"/>
  <c r="M18"/>
  <c r="Q18" s="1"/>
  <c r="N18"/>
  <c r="M19"/>
  <c r="Q19" s="1"/>
  <c r="N19"/>
  <c r="M20"/>
  <c r="Q20" s="1"/>
  <c r="N20"/>
  <c r="M21"/>
  <c r="Q21" s="1"/>
  <c r="N21"/>
  <c r="P21"/>
  <c r="M22"/>
  <c r="N22"/>
  <c r="P22"/>
  <c r="M23"/>
  <c r="N23"/>
  <c r="P23"/>
  <c r="M24"/>
  <c r="N24"/>
  <c r="P24"/>
  <c r="M25"/>
  <c r="Q25" s="1"/>
  <c r="N25"/>
  <c r="P25"/>
  <c r="M26"/>
  <c r="Q26" s="1"/>
  <c r="N26"/>
  <c r="P26"/>
  <c r="M27"/>
  <c r="N27"/>
  <c r="P27"/>
  <c r="P28"/>
  <c r="Q28"/>
  <c r="K29"/>
  <c r="K31" s="1"/>
  <c r="L29"/>
  <c r="P29" s="1"/>
  <c r="P30"/>
  <c r="A32"/>
  <c r="A33"/>
  <c r="O33"/>
  <c r="R7" i="163"/>
  <c r="S7"/>
  <c r="T7"/>
  <c r="R8"/>
  <c r="S8"/>
  <c r="T8"/>
  <c r="R9"/>
  <c r="S9"/>
  <c r="T9"/>
  <c r="R10"/>
  <c r="S10"/>
  <c r="T10"/>
  <c r="R11"/>
  <c r="S11"/>
  <c r="T11"/>
  <c r="R12"/>
  <c r="S12"/>
  <c r="T12"/>
  <c r="R13"/>
  <c r="S13"/>
  <c r="T13"/>
  <c r="R14"/>
  <c r="S14"/>
  <c r="T14"/>
  <c r="R15"/>
  <c r="S15"/>
  <c r="T15"/>
  <c r="R16"/>
  <c r="T16"/>
  <c r="R17"/>
  <c r="T17"/>
  <c r="R18"/>
  <c r="T18"/>
  <c r="R19"/>
  <c r="T19"/>
  <c r="R20"/>
  <c r="T20"/>
  <c r="R21"/>
  <c r="S21"/>
  <c r="T21"/>
  <c r="R22"/>
  <c r="S22"/>
  <c r="T22"/>
  <c r="R23"/>
  <c r="S23"/>
  <c r="T23"/>
  <c r="R24"/>
  <c r="S24"/>
  <c r="T24"/>
  <c r="R25"/>
  <c r="S25"/>
  <c r="T25"/>
  <c r="R26"/>
  <c r="S26"/>
  <c r="T26"/>
  <c r="R27"/>
  <c r="S27"/>
  <c r="T27"/>
  <c r="R28"/>
  <c r="S28"/>
  <c r="T28"/>
  <c r="N29"/>
  <c r="N31" s="1"/>
  <c r="O29"/>
  <c r="O31" s="1"/>
  <c r="P29"/>
  <c r="P31" s="1"/>
  <c r="S30"/>
  <c r="A32"/>
  <c r="A33"/>
  <c r="R33"/>
  <c r="O7" i="40"/>
  <c r="P7"/>
  <c r="O8"/>
  <c r="P8"/>
  <c r="O9"/>
  <c r="P9"/>
  <c r="O10"/>
  <c r="P10"/>
  <c r="O11"/>
  <c r="P11"/>
  <c r="O12"/>
  <c r="P12"/>
  <c r="O13"/>
  <c r="P13"/>
  <c r="O14"/>
  <c r="P14"/>
  <c r="O15"/>
  <c r="P15"/>
  <c r="O16"/>
  <c r="P16"/>
  <c r="O17"/>
  <c r="P17"/>
  <c r="O18"/>
  <c r="P18"/>
  <c r="O19"/>
  <c r="P19"/>
  <c r="O20"/>
  <c r="P20"/>
  <c r="O21"/>
  <c r="P21"/>
  <c r="O22"/>
  <c r="O23"/>
  <c r="O24"/>
  <c r="K25"/>
  <c r="K27" s="1"/>
  <c r="L25"/>
  <c r="P25" s="1"/>
  <c r="M25"/>
  <c r="M27" s="1"/>
  <c r="O26"/>
  <c r="P26"/>
  <c r="A28"/>
  <c r="A29"/>
  <c r="O29"/>
  <c r="P7" i="42"/>
  <c r="Q7"/>
  <c r="U7"/>
  <c r="W7"/>
  <c r="Z7"/>
  <c r="AA7" s="1"/>
  <c r="AC7"/>
  <c r="P8"/>
  <c r="Q8"/>
  <c r="P9"/>
  <c r="Q9"/>
  <c r="P10"/>
  <c r="Q10"/>
  <c r="P11"/>
  <c r="Q11"/>
  <c r="P12"/>
  <c r="Q12"/>
  <c r="P13"/>
  <c r="Q13"/>
  <c r="P14"/>
  <c r="Q14"/>
  <c r="P15"/>
  <c r="Q15"/>
  <c r="P16"/>
  <c r="Q16"/>
  <c r="P17"/>
  <c r="Q17"/>
  <c r="P18"/>
  <c r="Q18"/>
  <c r="P19"/>
  <c r="Q19"/>
  <c r="P20"/>
  <c r="Q20"/>
  <c r="P21"/>
  <c r="Q21"/>
  <c r="P22"/>
  <c r="Q22"/>
  <c r="P23"/>
  <c r="Q23"/>
  <c r="P24"/>
  <c r="Q24"/>
  <c r="P25"/>
  <c r="Q25"/>
  <c r="P26"/>
  <c r="Q26"/>
  <c r="P27"/>
  <c r="Q27"/>
  <c r="P28"/>
  <c r="Q28"/>
  <c r="P29"/>
  <c r="Q29"/>
  <c r="P30"/>
  <c r="Q30"/>
  <c r="L31"/>
  <c r="L33" s="1"/>
  <c r="M31"/>
  <c r="Q31" s="1"/>
  <c r="N31"/>
  <c r="N33" s="1"/>
  <c r="Q32"/>
  <c r="A34"/>
  <c r="A35"/>
  <c r="P35"/>
  <c r="N7" i="169"/>
  <c r="O7"/>
  <c r="T7"/>
  <c r="U7" s="1"/>
  <c r="N8"/>
  <c r="O8"/>
  <c r="N9"/>
  <c r="O9"/>
  <c r="N10"/>
  <c r="O10"/>
  <c r="N11"/>
  <c r="O11"/>
  <c r="N12"/>
  <c r="O12"/>
  <c r="N13"/>
  <c r="O13"/>
  <c r="N14"/>
  <c r="O14"/>
  <c r="N15"/>
  <c r="O15"/>
  <c r="N16"/>
  <c r="O16"/>
  <c r="N17"/>
  <c r="O17"/>
  <c r="N18"/>
  <c r="O18"/>
  <c r="N19"/>
  <c r="O19"/>
  <c r="N20"/>
  <c r="O20"/>
  <c r="N21"/>
  <c r="O21"/>
  <c r="N22"/>
  <c r="O22"/>
  <c r="N23"/>
  <c r="O23"/>
  <c r="N24"/>
  <c r="O24"/>
  <c r="N25"/>
  <c r="O25"/>
  <c r="N26"/>
  <c r="O26"/>
  <c r="N27"/>
  <c r="O27"/>
  <c r="N28"/>
  <c r="O28"/>
  <c r="J29"/>
  <c r="J31" s="1"/>
  <c r="K29"/>
  <c r="O29" s="1"/>
  <c r="L29"/>
  <c r="L31" s="1"/>
  <c r="O30"/>
  <c r="A32"/>
  <c r="A33"/>
  <c r="N33"/>
  <c r="N7" i="120"/>
  <c r="O7"/>
  <c r="N8"/>
  <c r="O8"/>
  <c r="N9"/>
  <c r="O9"/>
  <c r="N10"/>
  <c r="O10"/>
  <c r="N11"/>
  <c r="O11"/>
  <c r="N12"/>
  <c r="O12"/>
  <c r="N13"/>
  <c r="O13"/>
  <c r="N17"/>
  <c r="O17"/>
  <c r="N18"/>
  <c r="O18"/>
  <c r="N19"/>
  <c r="O19"/>
  <c r="N20"/>
  <c r="O20"/>
  <c r="N21"/>
  <c r="O21"/>
  <c r="N22"/>
  <c r="O22"/>
  <c r="N23"/>
  <c r="O23"/>
  <c r="K28"/>
  <c r="L28"/>
  <c r="O28" s="1"/>
  <c r="M28"/>
  <c r="A29"/>
  <c r="A30"/>
  <c r="M30"/>
  <c r="D30" i="128"/>
  <c r="R6" i="45"/>
  <c r="S6"/>
  <c r="R7"/>
  <c r="S7"/>
  <c r="R8"/>
  <c r="S8"/>
  <c r="R9"/>
  <c r="S9"/>
  <c r="R10"/>
  <c r="S10"/>
  <c r="R11"/>
  <c r="S11"/>
  <c r="R12"/>
  <c r="S12"/>
  <c r="R13"/>
  <c r="S13"/>
  <c r="R14"/>
  <c r="S14"/>
  <c r="R16"/>
  <c r="S16"/>
  <c r="R17"/>
  <c r="S17"/>
  <c r="R18"/>
  <c r="S18"/>
  <c r="R19"/>
  <c r="S19"/>
  <c r="R20"/>
  <c r="S20"/>
  <c r="R21"/>
  <c r="S21"/>
  <c r="R22"/>
  <c r="S22"/>
  <c r="R23"/>
  <c r="S23"/>
  <c r="P26"/>
  <c r="P28" s="1"/>
  <c r="C6" i="128" s="1"/>
  <c r="F6" s="1"/>
  <c r="Q26" i="45"/>
  <c r="R27"/>
  <c r="S27"/>
  <c r="A29"/>
  <c r="A30"/>
  <c r="Q30"/>
  <c r="F6" i="47"/>
  <c r="G6"/>
  <c r="F7"/>
  <c r="G7"/>
  <c r="F8"/>
  <c r="G8"/>
  <c r="F9"/>
  <c r="G9"/>
  <c r="F10"/>
  <c r="G10"/>
  <c r="F11"/>
  <c r="G11"/>
  <c r="F12"/>
  <c r="G12"/>
  <c r="F13"/>
  <c r="G13"/>
  <c r="F14"/>
  <c r="G14"/>
  <c r="F15"/>
  <c r="G15"/>
  <c r="F16"/>
  <c r="G16"/>
  <c r="F17"/>
  <c r="G17"/>
  <c r="F18"/>
  <c r="G18"/>
  <c r="F19"/>
  <c r="G19"/>
  <c r="F20"/>
  <c r="G20"/>
  <c r="F21"/>
  <c r="G21"/>
  <c r="F22"/>
  <c r="F23"/>
  <c r="F24"/>
  <c r="F25"/>
  <c r="F26"/>
  <c r="F27"/>
  <c r="D28"/>
  <c r="C15" i="150" s="1"/>
  <c r="E28" i="47"/>
  <c r="D15" i="150" s="1"/>
  <c r="A29" i="47"/>
  <c r="A30"/>
  <c r="E30"/>
  <c r="K7" i="129"/>
  <c r="L7"/>
  <c r="K8"/>
  <c r="L8"/>
  <c r="K9"/>
  <c r="L9"/>
  <c r="K10"/>
  <c r="L10"/>
  <c r="K11"/>
  <c r="L11"/>
  <c r="K12"/>
  <c r="L12"/>
  <c r="K13"/>
  <c r="L13"/>
  <c r="K14"/>
  <c r="L14"/>
  <c r="K15"/>
  <c r="L15"/>
  <c r="K16"/>
  <c r="L16"/>
  <c r="K17"/>
  <c r="L17"/>
  <c r="K18"/>
  <c r="L18"/>
  <c r="K19"/>
  <c r="L19"/>
  <c r="K20"/>
  <c r="L20"/>
  <c r="K21"/>
  <c r="L21"/>
  <c r="K22"/>
  <c r="L22"/>
  <c r="K23"/>
  <c r="L23"/>
  <c r="K24"/>
  <c r="L24"/>
  <c r="G26"/>
  <c r="G28" s="1"/>
  <c r="H26"/>
  <c r="I26"/>
  <c r="I28" s="1"/>
  <c r="L27"/>
  <c r="A29"/>
  <c r="A30"/>
  <c r="K30"/>
  <c r="L7" i="130"/>
  <c r="M7"/>
  <c r="L8"/>
  <c r="M8"/>
  <c r="L9"/>
  <c r="M9"/>
  <c r="L10"/>
  <c r="M10"/>
  <c r="L11"/>
  <c r="M11"/>
  <c r="L12"/>
  <c r="M12"/>
  <c r="L13"/>
  <c r="M13"/>
  <c r="L14"/>
  <c r="M14"/>
  <c r="L15"/>
  <c r="M15"/>
  <c r="L18"/>
  <c r="M18"/>
  <c r="L19"/>
  <c r="M19"/>
  <c r="L20"/>
  <c r="M20"/>
  <c r="L21"/>
  <c r="M21"/>
  <c r="L22"/>
  <c r="M22"/>
  <c r="L23"/>
  <c r="M23"/>
  <c r="H26"/>
  <c r="H28" s="1"/>
  <c r="I26"/>
  <c r="J26"/>
  <c r="J28" s="1"/>
  <c r="M27"/>
  <c r="A29"/>
  <c r="A30"/>
  <c r="L30"/>
  <c r="E27" i="131"/>
  <c r="F27"/>
  <c r="E30"/>
  <c r="O6" i="49"/>
  <c r="P6"/>
  <c r="O7"/>
  <c r="P7"/>
  <c r="O8"/>
  <c r="P8"/>
  <c r="O9"/>
  <c r="P9"/>
  <c r="O10"/>
  <c r="P10"/>
  <c r="O11"/>
  <c r="P11"/>
  <c r="O12"/>
  <c r="P12"/>
  <c r="O20"/>
  <c r="P20"/>
  <c r="O21"/>
  <c r="P21"/>
  <c r="O22"/>
  <c r="P22"/>
  <c r="O23"/>
  <c r="P23"/>
  <c r="O24"/>
  <c r="P24"/>
  <c r="O25"/>
  <c r="P25"/>
  <c r="O26"/>
  <c r="P26"/>
  <c r="O27"/>
  <c r="P27"/>
  <c r="O28"/>
  <c r="P28"/>
  <c r="O29"/>
  <c r="P29"/>
  <c r="O30"/>
  <c r="O31"/>
  <c r="L32"/>
  <c r="M32"/>
  <c r="C6" i="131" s="1"/>
  <c r="F6" s="1"/>
  <c r="N32" i="49"/>
  <c r="D6" i="131" s="1"/>
  <c r="A33" i="49"/>
  <c r="A34"/>
  <c r="N34"/>
  <c r="L6" i="152"/>
  <c r="M6"/>
  <c r="L7"/>
  <c r="M7"/>
  <c r="L8"/>
  <c r="M8"/>
  <c r="L9"/>
  <c r="M9"/>
  <c r="L10"/>
  <c r="M10"/>
  <c r="L11"/>
  <c r="M11"/>
  <c r="L12"/>
  <c r="M12"/>
  <c r="L13"/>
  <c r="M13"/>
  <c r="L14"/>
  <c r="M14"/>
  <c r="L18"/>
  <c r="M18"/>
  <c r="L19"/>
  <c r="M19"/>
  <c r="L20"/>
  <c r="M20"/>
  <c r="L21"/>
  <c r="M21"/>
  <c r="L22"/>
  <c r="M22"/>
  <c r="L23"/>
  <c r="M23"/>
  <c r="L24"/>
  <c r="M24"/>
  <c r="L25"/>
  <c r="M25"/>
  <c r="L26"/>
  <c r="M26"/>
  <c r="L27"/>
  <c r="M27"/>
  <c r="I30"/>
  <c r="J30"/>
  <c r="C7" i="131" s="1"/>
  <c r="F7" s="1"/>
  <c r="K30" i="152"/>
  <c r="A31"/>
  <c r="A32"/>
  <c r="K32"/>
  <c r="I6" i="50"/>
  <c r="J6"/>
  <c r="I7"/>
  <c r="J7"/>
  <c r="I8"/>
  <c r="J8"/>
  <c r="I9"/>
  <c r="J9"/>
  <c r="I10"/>
  <c r="J10"/>
  <c r="I11"/>
  <c r="J11"/>
  <c r="I12"/>
  <c r="J12"/>
  <c r="I13"/>
  <c r="J13"/>
  <c r="I14"/>
  <c r="J14"/>
  <c r="I15"/>
  <c r="J15"/>
  <c r="I17"/>
  <c r="J17"/>
  <c r="I18"/>
  <c r="J18"/>
  <c r="I19"/>
  <c r="J19"/>
  <c r="I20"/>
  <c r="J20"/>
  <c r="I21"/>
  <c r="J21"/>
  <c r="I22"/>
  <c r="J22"/>
  <c r="I23"/>
  <c r="J23"/>
  <c r="I24"/>
  <c r="I25"/>
  <c r="I26"/>
  <c r="F27"/>
  <c r="C8" i="131" s="1"/>
  <c r="H27" i="50"/>
  <c r="D8" i="131" s="1"/>
  <c r="A28" i="50"/>
  <c r="A29"/>
  <c r="H29"/>
  <c r="E6" i="151"/>
  <c r="F6" s="1"/>
  <c r="G6"/>
  <c r="E7"/>
  <c r="G7"/>
  <c r="E8"/>
  <c r="F8" s="1"/>
  <c r="G8"/>
  <c r="E9"/>
  <c r="F9" s="1"/>
  <c r="G9"/>
  <c r="E10"/>
  <c r="F10" s="1"/>
  <c r="G10"/>
  <c r="E11"/>
  <c r="F11" s="1"/>
  <c r="G11"/>
  <c r="E12"/>
  <c r="F12" s="1"/>
  <c r="G12"/>
  <c r="E14"/>
  <c r="F14" s="1"/>
  <c r="G14"/>
  <c r="E15"/>
  <c r="F15" s="1"/>
  <c r="G15"/>
  <c r="E16"/>
  <c r="F16" s="1"/>
  <c r="G16"/>
  <c r="E17"/>
  <c r="F17" s="1"/>
  <c r="G17"/>
  <c r="E18"/>
  <c r="F18" s="1"/>
  <c r="G18"/>
  <c r="E19"/>
  <c r="F19" s="1"/>
  <c r="G19"/>
  <c r="E20"/>
  <c r="F20" s="1"/>
  <c r="G20"/>
  <c r="E21"/>
  <c r="F21" s="1"/>
  <c r="G21"/>
  <c r="E22"/>
  <c r="F22" s="1"/>
  <c r="G22"/>
  <c r="E23"/>
  <c r="F23" s="1"/>
  <c r="G23"/>
  <c r="D27"/>
  <c r="G27" s="1"/>
  <c r="A28"/>
  <c r="A29"/>
  <c r="E29"/>
  <c r="F6" i="133"/>
  <c r="G6"/>
  <c r="F7"/>
  <c r="G7"/>
  <c r="F8"/>
  <c r="G8"/>
  <c r="F9"/>
  <c r="G9"/>
  <c r="F10"/>
  <c r="G10"/>
  <c r="F11"/>
  <c r="G11"/>
  <c r="F12"/>
  <c r="G12"/>
  <c r="F13"/>
  <c r="G13"/>
  <c r="F15"/>
  <c r="G15"/>
  <c r="F16"/>
  <c r="G16"/>
  <c r="F17"/>
  <c r="G17"/>
  <c r="F18"/>
  <c r="G18"/>
  <c r="F19"/>
  <c r="G19"/>
  <c r="F20"/>
  <c r="G20"/>
  <c r="F21"/>
  <c r="G21"/>
  <c r="D25"/>
  <c r="E25"/>
  <c r="F26"/>
  <c r="G26"/>
  <c r="A28"/>
  <c r="A29"/>
  <c r="E29"/>
  <c r="I6" i="52"/>
  <c r="J6"/>
  <c r="I7"/>
  <c r="J7"/>
  <c r="I8"/>
  <c r="J8"/>
  <c r="I9"/>
  <c r="J9"/>
  <c r="I10"/>
  <c r="J10"/>
  <c r="I11"/>
  <c r="J11"/>
  <c r="I12"/>
  <c r="J12"/>
  <c r="I13"/>
  <c r="J13"/>
  <c r="I14"/>
  <c r="J14"/>
  <c r="I15"/>
  <c r="J15"/>
  <c r="I16"/>
  <c r="I17"/>
  <c r="J17"/>
  <c r="I18"/>
  <c r="J18"/>
  <c r="I19"/>
  <c r="J19"/>
  <c r="I20"/>
  <c r="J20"/>
  <c r="I21"/>
  <c r="J21"/>
  <c r="I22"/>
  <c r="J22"/>
  <c r="I23"/>
  <c r="J23"/>
  <c r="I24"/>
  <c r="J24"/>
  <c r="I25"/>
  <c r="I26"/>
  <c r="F27"/>
  <c r="J27" s="1"/>
  <c r="H27"/>
  <c r="D21" i="150" s="1"/>
  <c r="A28" i="52"/>
  <c r="A29"/>
  <c r="H29"/>
  <c r="A4" i="54"/>
  <c r="E6"/>
  <c r="E7"/>
  <c r="E8"/>
  <c r="E9"/>
  <c r="E10"/>
  <c r="E11"/>
  <c r="E14"/>
  <c r="E15"/>
  <c r="E16"/>
  <c r="E17"/>
  <c r="E18"/>
  <c r="E19"/>
  <c r="E20"/>
  <c r="E21"/>
  <c r="E22"/>
  <c r="E23"/>
  <c r="E24"/>
  <c r="E25"/>
  <c r="D28"/>
  <c r="C22" i="150" s="1"/>
  <c r="A29" i="54"/>
  <c r="A30"/>
  <c r="E30"/>
  <c r="E6" i="53"/>
  <c r="F6" s="1"/>
  <c r="G6"/>
  <c r="E7"/>
  <c r="F7" s="1"/>
  <c r="G7"/>
  <c r="E8"/>
  <c r="G8"/>
  <c r="E9"/>
  <c r="F9" s="1"/>
  <c r="G9"/>
  <c r="E10"/>
  <c r="F10" s="1"/>
  <c r="G10"/>
  <c r="E11"/>
  <c r="F11" s="1"/>
  <c r="G11"/>
  <c r="E12"/>
  <c r="F12" s="1"/>
  <c r="G12"/>
  <c r="E13"/>
  <c r="F13" s="1"/>
  <c r="G13"/>
  <c r="E14"/>
  <c r="F14" s="1"/>
  <c r="E15"/>
  <c r="F15" s="1"/>
  <c r="E16"/>
  <c r="F16" s="1"/>
  <c r="G16"/>
  <c r="E17"/>
  <c r="F17" s="1"/>
  <c r="G17"/>
  <c r="E18"/>
  <c r="F18" s="1"/>
  <c r="G18"/>
  <c r="E19"/>
  <c r="F19" s="1"/>
  <c r="G19"/>
  <c r="E20"/>
  <c r="F20" s="1"/>
  <c r="G20"/>
  <c r="E21"/>
  <c r="F21" s="1"/>
  <c r="G21"/>
  <c r="E22"/>
  <c r="F22" s="1"/>
  <c r="G22"/>
  <c r="E23"/>
  <c r="F23" s="1"/>
  <c r="G23"/>
  <c r="E24"/>
  <c r="F24" s="1"/>
  <c r="G24"/>
  <c r="E25"/>
  <c r="F25" s="1"/>
  <c r="G25"/>
  <c r="D28"/>
  <c r="C23" i="150" s="1"/>
  <c r="A29" i="53"/>
  <c r="A30"/>
  <c r="E30"/>
  <c r="E30" i="55"/>
  <c r="J6" i="56"/>
  <c r="J7"/>
  <c r="J8"/>
  <c r="J9"/>
  <c r="J10"/>
  <c r="J13"/>
  <c r="J14"/>
  <c r="J15"/>
  <c r="J16"/>
  <c r="J17"/>
  <c r="J18"/>
  <c r="J19"/>
  <c r="J20"/>
  <c r="J21"/>
  <c r="J22"/>
  <c r="J23"/>
  <c r="J24"/>
  <c r="H28"/>
  <c r="C6" i="55" s="1"/>
  <c r="A29" i="56"/>
  <c r="A30"/>
  <c r="J30"/>
  <c r="F6" i="134"/>
  <c r="F7"/>
  <c r="F8"/>
  <c r="F9"/>
  <c r="F10"/>
  <c r="F11"/>
  <c r="F14"/>
  <c r="F15"/>
  <c r="F16"/>
  <c r="F17"/>
  <c r="F18"/>
  <c r="F19"/>
  <c r="F20"/>
  <c r="F21"/>
  <c r="F22"/>
  <c r="F23"/>
  <c r="F24"/>
  <c r="F25"/>
  <c r="E28"/>
  <c r="C7" i="55" s="1"/>
  <c r="A29" i="134"/>
  <c r="A30"/>
  <c r="F30"/>
  <c r="G6" i="57"/>
  <c r="G7"/>
  <c r="G8"/>
  <c r="G9"/>
  <c r="G10"/>
  <c r="G11"/>
  <c r="G12"/>
  <c r="G14"/>
  <c r="G15"/>
  <c r="G16"/>
  <c r="G17"/>
  <c r="G18"/>
  <c r="G19"/>
  <c r="G20"/>
  <c r="G21"/>
  <c r="G22"/>
  <c r="G23"/>
  <c r="F28"/>
  <c r="C8" i="55" s="1"/>
  <c r="A29" i="57"/>
  <c r="A30"/>
  <c r="G30"/>
  <c r="F6" i="58"/>
  <c r="F7"/>
  <c r="F8"/>
  <c r="F9"/>
  <c r="F10"/>
  <c r="F11"/>
  <c r="F12"/>
  <c r="F13"/>
  <c r="F14"/>
  <c r="F15"/>
  <c r="F16"/>
  <c r="F17"/>
  <c r="F18"/>
  <c r="F19"/>
  <c r="F20"/>
  <c r="F21"/>
  <c r="F22"/>
  <c r="F23"/>
  <c r="F24"/>
  <c r="F25"/>
  <c r="F26"/>
  <c r="F27"/>
  <c r="E28"/>
  <c r="C9" i="55" s="1"/>
  <c r="A29" i="58"/>
  <c r="A30"/>
  <c r="F30"/>
  <c r="F6" i="59"/>
  <c r="F7"/>
  <c r="F8"/>
  <c r="F9"/>
  <c r="F10"/>
  <c r="F11"/>
  <c r="F12"/>
  <c r="F13"/>
  <c r="F15"/>
  <c r="F16"/>
  <c r="F17"/>
  <c r="F18"/>
  <c r="F19"/>
  <c r="F20"/>
  <c r="F21"/>
  <c r="F22"/>
  <c r="F23"/>
  <c r="F24"/>
  <c r="E28"/>
  <c r="C10" i="55" s="1"/>
  <c r="A29" i="59"/>
  <c r="A30"/>
  <c r="F30"/>
  <c r="E6" i="62"/>
  <c r="E7"/>
  <c r="E8"/>
  <c r="E9"/>
  <c r="E10"/>
  <c r="E11"/>
  <c r="E12"/>
  <c r="E13"/>
  <c r="E14"/>
  <c r="E15"/>
  <c r="E16"/>
  <c r="E17"/>
  <c r="E18"/>
  <c r="E19"/>
  <c r="E20"/>
  <c r="D28"/>
  <c r="C11" i="55" s="1"/>
  <c r="A29" i="62"/>
  <c r="A30"/>
  <c r="E30"/>
  <c r="F6" i="64"/>
  <c r="F7"/>
  <c r="F8"/>
  <c r="F9"/>
  <c r="F10"/>
  <c r="F11"/>
  <c r="F12"/>
  <c r="F13"/>
  <c r="F14"/>
  <c r="F15"/>
  <c r="F16"/>
  <c r="F18"/>
  <c r="F19"/>
  <c r="F20"/>
  <c r="F21"/>
  <c r="F22"/>
  <c r="F23"/>
  <c r="F24"/>
  <c r="E28"/>
  <c r="C12" i="55" s="1"/>
  <c r="F12" s="1"/>
  <c r="A29" i="64"/>
  <c r="A30"/>
  <c r="F30"/>
  <c r="H6" i="135"/>
  <c r="H7"/>
  <c r="H8"/>
  <c r="H9"/>
  <c r="H10"/>
  <c r="H11"/>
  <c r="H12"/>
  <c r="H13"/>
  <c r="H14"/>
  <c r="H15"/>
  <c r="H16"/>
  <c r="H17"/>
  <c r="H20"/>
  <c r="H21"/>
  <c r="H22"/>
  <c r="H23"/>
  <c r="G28"/>
  <c r="C13" i="55" s="1"/>
  <c r="A29" i="135"/>
  <c r="A30"/>
  <c r="H30"/>
  <c r="F6" i="65"/>
  <c r="F7"/>
  <c r="F8"/>
  <c r="F9"/>
  <c r="F10"/>
  <c r="F11"/>
  <c r="F12"/>
  <c r="F13"/>
  <c r="F14"/>
  <c r="F15"/>
  <c r="F16"/>
  <c r="F17"/>
  <c r="F18"/>
  <c r="F20"/>
  <c r="F21"/>
  <c r="F22"/>
  <c r="F23"/>
  <c r="E28"/>
  <c r="C14" i="55" s="1"/>
  <c r="A29" i="65"/>
  <c r="A30"/>
  <c r="F30"/>
  <c r="F6" i="61"/>
  <c r="F7"/>
  <c r="F8"/>
  <c r="F9"/>
  <c r="F10"/>
  <c r="F11"/>
  <c r="F12"/>
  <c r="F13"/>
  <c r="F14"/>
  <c r="F15"/>
  <c r="F16"/>
  <c r="F17"/>
  <c r="F18"/>
  <c r="F19"/>
  <c r="F20"/>
  <c r="F21"/>
  <c r="F22"/>
  <c r="F23"/>
  <c r="F24"/>
  <c r="F25"/>
  <c r="F26"/>
  <c r="F27"/>
  <c r="E28"/>
  <c r="C15" i="55" s="1"/>
  <c r="A29" i="61"/>
  <c r="A30"/>
  <c r="F30"/>
  <c r="G6" i="68"/>
  <c r="G7"/>
  <c r="G8"/>
  <c r="G9"/>
  <c r="G10"/>
  <c r="G11"/>
  <c r="G12"/>
  <c r="G13"/>
  <c r="G14"/>
  <c r="G15"/>
  <c r="G16"/>
  <c r="G17"/>
  <c r="G18"/>
  <c r="G19"/>
  <c r="G20"/>
  <c r="G21"/>
  <c r="G22"/>
  <c r="G23"/>
  <c r="G24"/>
  <c r="G25"/>
  <c r="G26"/>
  <c r="G27"/>
  <c r="F28"/>
  <c r="C16" i="55" s="1"/>
  <c r="A29" i="68"/>
  <c r="A30"/>
  <c r="G30"/>
  <c r="F6" i="69"/>
  <c r="F7"/>
  <c r="F8"/>
  <c r="F9"/>
  <c r="F10"/>
  <c r="F11"/>
  <c r="F12"/>
  <c r="F13"/>
  <c r="F14"/>
  <c r="F15"/>
  <c r="F16"/>
  <c r="F18"/>
  <c r="F19"/>
  <c r="F20"/>
  <c r="F21"/>
  <c r="F22"/>
  <c r="F23"/>
  <c r="F24"/>
  <c r="E28"/>
  <c r="C17" i="55" s="1"/>
  <c r="F17" s="1"/>
  <c r="A29" i="69"/>
  <c r="A30"/>
  <c r="F30"/>
  <c r="D30" i="70"/>
  <c r="J6" i="71"/>
  <c r="J7"/>
  <c r="J8"/>
  <c r="J9"/>
  <c r="J10"/>
  <c r="J11"/>
  <c r="J12"/>
  <c r="J13"/>
  <c r="J14"/>
  <c r="J15"/>
  <c r="J16"/>
  <c r="J17"/>
  <c r="J18"/>
  <c r="J19"/>
  <c r="J20"/>
  <c r="J21"/>
  <c r="J22"/>
  <c r="J23"/>
  <c r="J24"/>
  <c r="J25"/>
  <c r="J26"/>
  <c r="J27"/>
  <c r="H28"/>
  <c r="C6" i="70" s="1"/>
  <c r="A29" i="71"/>
  <c r="A30"/>
  <c r="J30"/>
  <c r="H7" i="110"/>
  <c r="H8"/>
  <c r="H9"/>
  <c r="H10"/>
  <c r="H11"/>
  <c r="H12"/>
  <c r="H13"/>
  <c r="H14"/>
  <c r="H15"/>
  <c r="H16"/>
  <c r="H17"/>
  <c r="H18"/>
  <c r="H20"/>
  <c r="H21"/>
  <c r="H22"/>
  <c r="H23"/>
  <c r="H24"/>
  <c r="H25"/>
  <c r="H26"/>
  <c r="H27"/>
  <c r="G29"/>
  <c r="C7" i="70" s="1"/>
  <c r="F7" s="1"/>
  <c r="A30" i="110"/>
  <c r="A31"/>
  <c r="H31"/>
  <c r="G7" i="73"/>
  <c r="G8"/>
  <c r="H8" s="1"/>
  <c r="G9"/>
  <c r="H9" s="1"/>
  <c r="G10"/>
  <c r="H10" s="1"/>
  <c r="G11"/>
  <c r="H11" s="1"/>
  <c r="G12"/>
  <c r="H12" s="1"/>
  <c r="G13"/>
  <c r="H13" s="1"/>
  <c r="G14"/>
  <c r="H14" s="1"/>
  <c r="G15"/>
  <c r="H15" s="1"/>
  <c r="G16"/>
  <c r="H16" s="1"/>
  <c r="G17"/>
  <c r="H17" s="1"/>
  <c r="G18"/>
  <c r="H18" s="1"/>
  <c r="G19"/>
  <c r="H19" s="1"/>
  <c r="G20"/>
  <c r="H20" s="1"/>
  <c r="G21"/>
  <c r="H21" s="1"/>
  <c r="G22"/>
  <c r="H22" s="1"/>
  <c r="G23"/>
  <c r="H23" s="1"/>
  <c r="G24"/>
  <c r="H24" s="1"/>
  <c r="G25"/>
  <c r="H25" s="1"/>
  <c r="G26"/>
  <c r="H26" s="1"/>
  <c r="G27"/>
  <c r="H27" s="1"/>
  <c r="A29"/>
  <c r="A30"/>
  <c r="H30"/>
  <c r="F6" i="111"/>
  <c r="F7"/>
  <c r="F8"/>
  <c r="F9"/>
  <c r="F10"/>
  <c r="F11"/>
  <c r="F12"/>
  <c r="F13"/>
  <c r="F14"/>
  <c r="F15"/>
  <c r="F16"/>
  <c r="F17"/>
  <c r="F18"/>
  <c r="F19"/>
  <c r="F20"/>
  <c r="F21"/>
  <c r="F22"/>
  <c r="F23"/>
  <c r="F24"/>
  <c r="F25"/>
  <c r="F26"/>
  <c r="E27"/>
  <c r="C9" i="70" s="1"/>
  <c r="A28" i="111"/>
  <c r="A29"/>
  <c r="F29"/>
  <c r="F6" i="136"/>
  <c r="F7"/>
  <c r="F8"/>
  <c r="F9"/>
  <c r="F10"/>
  <c r="F11"/>
  <c r="F12"/>
  <c r="F13"/>
  <c r="F14"/>
  <c r="F15"/>
  <c r="F16"/>
  <c r="F17"/>
  <c r="F18"/>
  <c r="F19"/>
  <c r="F20"/>
  <c r="F21"/>
  <c r="F22"/>
  <c r="F23"/>
  <c r="F24"/>
  <c r="F25"/>
  <c r="F26"/>
  <c r="F27"/>
  <c r="E28"/>
  <c r="C10" i="70" s="1"/>
  <c r="F10" s="1"/>
  <c r="A29" i="136"/>
  <c r="A30"/>
  <c r="F30"/>
  <c r="E6" i="76"/>
  <c r="E7"/>
  <c r="E8"/>
  <c r="E9"/>
  <c r="E10"/>
  <c r="E11"/>
  <c r="E12"/>
  <c r="E13"/>
  <c r="E14"/>
  <c r="E15"/>
  <c r="E16"/>
  <c r="E17"/>
  <c r="E18"/>
  <c r="E19"/>
  <c r="E20"/>
  <c r="E21"/>
  <c r="E22"/>
  <c r="E23"/>
  <c r="E24"/>
  <c r="E25"/>
  <c r="E26"/>
  <c r="E27"/>
  <c r="D28"/>
  <c r="C11" i="70" s="1"/>
  <c r="A29" i="76"/>
  <c r="A30"/>
  <c r="E30"/>
  <c r="F6" i="96"/>
  <c r="F7"/>
  <c r="F8"/>
  <c r="F9"/>
  <c r="F10"/>
  <c r="F11"/>
  <c r="F12"/>
  <c r="F13"/>
  <c r="F14"/>
  <c r="F15"/>
  <c r="F16"/>
  <c r="F17"/>
  <c r="F18"/>
  <c r="F19"/>
  <c r="F20"/>
  <c r="F21"/>
  <c r="F22"/>
  <c r="F23"/>
  <c r="F24"/>
  <c r="F25"/>
  <c r="F26"/>
  <c r="F27"/>
  <c r="E28"/>
  <c r="C12" i="70" s="1"/>
  <c r="A29" i="96"/>
  <c r="A30"/>
  <c r="F30"/>
  <c r="A2" i="55"/>
  <c r="A2" i="158"/>
  <c r="A2" i="31"/>
  <c r="A2" i="68"/>
  <c r="A2" i="116"/>
  <c r="A2" i="163"/>
  <c r="A2" i="111"/>
  <c r="A2" i="61" l="1"/>
  <c r="A3" i="3"/>
  <c r="A2" i="8"/>
  <c r="A2" i="127"/>
  <c r="A2" i="58"/>
  <c r="A2" i="157"/>
  <c r="A2" i="100"/>
  <c r="A2" i="33"/>
  <c r="A2" i="120"/>
  <c r="A2" i="40"/>
  <c r="A2" i="169"/>
  <c r="A3" i="156"/>
  <c r="A3" i="155"/>
  <c r="A3" i="150"/>
  <c r="A2" i="123"/>
  <c r="A2" i="16"/>
  <c r="A2" i="135"/>
  <c r="A2" i="9"/>
  <c r="A2" i="73"/>
  <c r="A2" i="131"/>
  <c r="A2" i="39"/>
  <c r="A2" i="36"/>
  <c r="A2" i="14"/>
  <c r="A2" i="54"/>
  <c r="A2" i="11"/>
  <c r="A2" i="76"/>
  <c r="A2" i="133"/>
  <c r="A2" i="70"/>
  <c r="A2" i="57"/>
  <c r="A2" i="32"/>
  <c r="A2" i="35"/>
  <c r="A4" i="32"/>
  <c r="A4" i="5"/>
  <c r="A4" i="4"/>
  <c r="A5" i="110"/>
  <c r="A4" i="70"/>
  <c r="A4" i="135"/>
  <c r="A4" i="20"/>
  <c r="A4" i="76"/>
  <c r="A4" i="14"/>
  <c r="A4" i="116"/>
  <c r="A4" i="136"/>
  <c r="A4" i="56"/>
  <c r="A4" i="6"/>
  <c r="A4" i="33"/>
  <c r="A4" i="19"/>
  <c r="A4" i="130"/>
  <c r="A4" i="129"/>
  <c r="A4" i="47"/>
  <c r="A4" i="11"/>
  <c r="A4" i="36"/>
  <c r="A5" i="150"/>
  <c r="A5" i="156"/>
  <c r="A5" i="3"/>
  <c r="A2" i="152"/>
  <c r="G28" i="53"/>
  <c r="J26" i="36"/>
  <c r="A4" i="9"/>
  <c r="A4" i="26"/>
  <c r="A4" i="111"/>
  <c r="A4" i="61"/>
  <c r="A4" i="58"/>
  <c r="A4" i="53"/>
  <c r="A4" i="52"/>
  <c r="A4" i="50"/>
  <c r="A4" i="49"/>
  <c r="A4" i="131"/>
  <c r="A4" i="45"/>
  <c r="A4" i="42"/>
  <c r="A4" i="40"/>
  <c r="A5" i="155"/>
  <c r="A5" i="154"/>
  <c r="A4" i="158"/>
  <c r="A4" i="124"/>
  <c r="A4" i="35"/>
  <c r="A4" i="16"/>
  <c r="A4" i="100"/>
  <c r="A4" i="8"/>
  <c r="A4" i="99"/>
  <c r="A4" i="96"/>
  <c r="A4" i="121"/>
  <c r="A4" i="34"/>
  <c r="A4" i="12"/>
  <c r="A4" i="31"/>
  <c r="A4" i="157"/>
  <c r="A4" i="73"/>
  <c r="A4" i="71"/>
  <c r="A4" i="68"/>
  <c r="A4" i="59"/>
  <c r="A4" i="134"/>
  <c r="A4" i="55"/>
  <c r="A4" i="151"/>
  <c r="A4" i="152"/>
  <c r="A4" i="120"/>
  <c r="A4" i="163"/>
  <c r="A4" i="127"/>
  <c r="A4" i="123"/>
  <c r="A4" i="13"/>
  <c r="A4" i="7"/>
  <c r="A4" i="69"/>
  <c r="A4" i="65"/>
  <c r="A4" i="64"/>
  <c r="A4" i="62"/>
  <c r="A4" i="57"/>
  <c r="A4" i="133"/>
  <c r="A4" i="128"/>
  <c r="A4" i="169"/>
  <c r="A4" i="39"/>
  <c r="A5" i="126"/>
  <c r="A4" i="98"/>
  <c r="M10" i="16"/>
  <c r="N10" s="1"/>
  <c r="S26" i="45"/>
  <c r="I28" i="4"/>
  <c r="O13" i="39"/>
  <c r="M23" i="11"/>
  <c r="N23" s="1"/>
  <c r="M26" i="156"/>
  <c r="C8" i="158" s="1"/>
  <c r="C7"/>
  <c r="F7" s="1"/>
  <c r="M18" i="16"/>
  <c r="N18" s="1"/>
  <c r="M12"/>
  <c r="N12" s="1"/>
  <c r="M19" i="11"/>
  <c r="N19" s="1"/>
  <c r="H29" i="6"/>
  <c r="D8" i="157" s="1"/>
  <c r="F16" i="55"/>
  <c r="G28" i="47"/>
  <c r="O24" i="39"/>
  <c r="O12"/>
  <c r="O9"/>
  <c r="C12" i="3"/>
  <c r="H6" i="4"/>
  <c r="A2" i="121"/>
  <c r="A2" i="47"/>
  <c r="A2" i="151"/>
  <c r="A2" i="59"/>
  <c r="A2" i="5"/>
  <c r="A2" i="71"/>
  <c r="A2" i="6"/>
  <c r="A2" i="129"/>
  <c r="A2" i="45"/>
  <c r="A2" i="42"/>
  <c r="A2" i="50"/>
  <c r="A2" i="53"/>
  <c r="A3" i="126"/>
  <c r="A2" i="124"/>
  <c r="A3" i="110"/>
  <c r="A3" i="154"/>
  <c r="A2" i="20"/>
  <c r="A2" i="62"/>
  <c r="A2" i="99"/>
  <c r="A2" i="26"/>
  <c r="A2" i="34"/>
  <c r="A2" i="56"/>
  <c r="A2" i="13"/>
  <c r="A2" i="134"/>
  <c r="A2" i="12"/>
  <c r="A2" i="19"/>
  <c r="A2" i="98"/>
  <c r="A2" i="7"/>
  <c r="A2" i="49"/>
  <c r="A2" i="64"/>
  <c r="A2" i="130"/>
  <c r="A2" i="65"/>
  <c r="A2" i="4"/>
  <c r="A2" i="136"/>
  <c r="A2" i="69"/>
  <c r="A2" i="52"/>
  <c r="A2" i="128"/>
  <c r="C14" i="150"/>
  <c r="F6" i="70"/>
  <c r="X7" i="42"/>
  <c r="O10" i="39"/>
  <c r="M19" i="16"/>
  <c r="N19" s="1"/>
  <c r="M20"/>
  <c r="N20" s="1"/>
  <c r="M16"/>
  <c r="N16" s="1"/>
  <c r="M10" i="11"/>
  <c r="N10" s="1"/>
  <c r="M30" i="152"/>
  <c r="L27" i="40"/>
  <c r="O22" i="39"/>
  <c r="O14"/>
  <c r="AI7"/>
  <c r="AJ7" s="1"/>
  <c r="AK7" s="1"/>
  <c r="AM7" s="1"/>
  <c r="N7" s="1"/>
  <c r="K26" i="126"/>
  <c r="O26" s="1"/>
  <c r="I28" i="32"/>
  <c r="H28"/>
  <c r="K28" i="19"/>
  <c r="M23" i="16"/>
  <c r="N23" s="1"/>
  <c r="O12"/>
  <c r="M13"/>
  <c r="N13" s="1"/>
  <c r="M21" i="11"/>
  <c r="N21" s="1"/>
  <c r="M24"/>
  <c r="N24" s="1"/>
  <c r="H29" i="110"/>
  <c r="D7" i="70" s="1"/>
  <c r="E7" s="1"/>
  <c r="J28" i="71"/>
  <c r="D6" i="70" s="1"/>
  <c r="E6" s="1"/>
  <c r="F9"/>
  <c r="F28" i="69"/>
  <c r="D17" i="55" s="1"/>
  <c r="F28" i="65"/>
  <c r="D14" i="55" s="1"/>
  <c r="F7"/>
  <c r="J27" i="50"/>
  <c r="L30" i="152"/>
  <c r="O32" i="49"/>
  <c r="N28" i="120"/>
  <c r="K31" i="169"/>
  <c r="O23" i="39"/>
  <c r="O16"/>
  <c r="O8"/>
  <c r="AC7"/>
  <c r="L31"/>
  <c r="O26"/>
  <c r="O25"/>
  <c r="O21"/>
  <c r="O19"/>
  <c r="N24" i="126"/>
  <c r="N26" s="1"/>
  <c r="D6" i="158" s="1"/>
  <c r="H29" i="124"/>
  <c r="K29" s="1"/>
  <c r="C7" i="33"/>
  <c r="F7" s="1"/>
  <c r="K28" i="35"/>
  <c r="K26"/>
  <c r="H27" i="34"/>
  <c r="K27" s="1"/>
  <c r="L28" i="100"/>
  <c r="L28" i="20"/>
  <c r="M17" i="16"/>
  <c r="N17" s="1"/>
  <c r="M9"/>
  <c r="N9" s="1"/>
  <c r="M14"/>
  <c r="N14" s="1"/>
  <c r="F28" i="12"/>
  <c r="G28" s="1"/>
  <c r="C13" i="3"/>
  <c r="G25" i="14"/>
  <c r="H25" s="1"/>
  <c r="M11" i="11"/>
  <c r="N11" s="1"/>
  <c r="M16"/>
  <c r="N16" s="1"/>
  <c r="M13"/>
  <c r="N13" s="1"/>
  <c r="M22"/>
  <c r="N22" s="1"/>
  <c r="M15"/>
  <c r="N15" s="1"/>
  <c r="M14"/>
  <c r="N14" s="1"/>
  <c r="O21"/>
  <c r="C7" i="157"/>
  <c r="F7" s="1"/>
  <c r="F17" i="3"/>
  <c r="E17"/>
  <c r="C45" i="138"/>
  <c r="E28" i="76"/>
  <c r="D11" i="70" s="1"/>
  <c r="G28" i="68"/>
  <c r="D16" i="55" s="1"/>
  <c r="E16" s="1"/>
  <c r="F28" i="61"/>
  <c r="D15" i="55" s="1"/>
  <c r="E15" s="1"/>
  <c r="E28" i="62"/>
  <c r="D11" i="55" s="1"/>
  <c r="F10"/>
  <c r="F28" i="58"/>
  <c r="D9" i="55" s="1"/>
  <c r="E9" s="1"/>
  <c r="F28" i="134"/>
  <c r="D7" i="55" s="1"/>
  <c r="E7" s="1"/>
  <c r="F11"/>
  <c r="F13"/>
  <c r="C19" i="150"/>
  <c r="I27" i="50"/>
  <c r="D7" i="131"/>
  <c r="E7" s="1"/>
  <c r="E6"/>
  <c r="L26" i="130"/>
  <c r="L28" s="1"/>
  <c r="D17" i="150" s="1"/>
  <c r="F28" i="47"/>
  <c r="S28" i="45"/>
  <c r="X7" i="169"/>
  <c r="W7"/>
  <c r="S29" i="163"/>
  <c r="Q24" i="39"/>
  <c r="O17"/>
  <c r="O27"/>
  <c r="O20"/>
  <c r="O18"/>
  <c r="AD7"/>
  <c r="Q22"/>
  <c r="N24" i="154"/>
  <c r="C10" i="150"/>
  <c r="C16" i="3"/>
  <c r="L27" i="26"/>
  <c r="O23" i="16"/>
  <c r="M21"/>
  <c r="N21" s="1"/>
  <c r="O18"/>
  <c r="I24"/>
  <c r="O24" s="1"/>
  <c r="O20"/>
  <c r="O21"/>
  <c r="H28" i="13"/>
  <c r="D12" i="3" s="1"/>
  <c r="I25" i="11"/>
  <c r="O22"/>
  <c r="M7"/>
  <c r="N7" s="1"/>
  <c r="L25"/>
  <c r="I26" s="1"/>
  <c r="O26" s="1"/>
  <c r="M8"/>
  <c r="N8" s="1"/>
  <c r="M12"/>
  <c r="N12" s="1"/>
  <c r="M9"/>
  <c r="N9" s="1"/>
  <c r="I27" i="121"/>
  <c r="J27" s="1"/>
  <c r="C8" i="157"/>
  <c r="F8" s="1"/>
  <c r="D45" i="138"/>
  <c r="F8" i="131"/>
  <c r="C26"/>
  <c r="F28" i="136"/>
  <c r="D10" i="70" s="1"/>
  <c r="K26" i="129"/>
  <c r="K28" s="1"/>
  <c r="D16" i="150" s="1"/>
  <c r="F15"/>
  <c r="S31" i="163"/>
  <c r="O11" i="39"/>
  <c r="Q11"/>
  <c r="F15" i="55"/>
  <c r="J28" i="56"/>
  <c r="D6" i="55" s="1"/>
  <c r="E28" i="53"/>
  <c r="D23" i="150" s="1"/>
  <c r="F8" i="53"/>
  <c r="F28" s="1"/>
  <c r="J13" i="9"/>
  <c r="I28"/>
  <c r="I6" i="5"/>
  <c r="H28"/>
  <c r="D6" i="157"/>
  <c r="H28" i="4"/>
  <c r="E15" i="150"/>
  <c r="I27" i="52"/>
  <c r="O25" i="40"/>
  <c r="O27" s="1"/>
  <c r="R29" i="163"/>
  <c r="R31" s="1"/>
  <c r="O24" i="156"/>
  <c r="N26"/>
  <c r="K25" i="123"/>
  <c r="H27"/>
  <c r="K11" i="26"/>
  <c r="J27"/>
  <c r="H28" i="135"/>
  <c r="D13" i="55" s="1"/>
  <c r="N29" i="169"/>
  <c r="N31" s="1"/>
  <c r="O27" i="155"/>
  <c r="C9" i="158"/>
  <c r="P27" i="155"/>
  <c r="F9" i="150"/>
  <c r="I27" i="124"/>
  <c r="J6"/>
  <c r="F26" i="127"/>
  <c r="F11" i="70"/>
  <c r="F23" i="150"/>
  <c r="D27" i="133"/>
  <c r="G25"/>
  <c r="L26" i="129"/>
  <c r="H28"/>
  <c r="J12" i="8"/>
  <c r="I27"/>
  <c r="J27" s="1"/>
  <c r="C6" i="7"/>
  <c r="H26" i="36"/>
  <c r="E8" i="131"/>
  <c r="F12" i="70"/>
  <c r="F28" i="96"/>
  <c r="D12" i="70" s="1"/>
  <c r="F9" i="55"/>
  <c r="F8"/>
  <c r="F14"/>
  <c r="F22" i="150"/>
  <c r="E27" i="128"/>
  <c r="F27" s="1"/>
  <c r="Q27" i="39"/>
  <c r="F27" i="111"/>
  <c r="D9" i="70" s="1"/>
  <c r="H7" i="73"/>
  <c r="H28" s="1"/>
  <c r="D8" i="70" s="1"/>
  <c r="G28" i="73"/>
  <c r="C8" i="70" s="1"/>
  <c r="C28" i="55"/>
  <c r="F28" s="1"/>
  <c r="F6"/>
  <c r="E28" i="54"/>
  <c r="D22" i="150" s="1"/>
  <c r="F25" i="133"/>
  <c r="E27"/>
  <c r="E27" i="151"/>
  <c r="F7"/>
  <c r="I28" i="130"/>
  <c r="M26"/>
  <c r="Q23" i="39"/>
  <c r="O15"/>
  <c r="Q15"/>
  <c r="I25" i="34"/>
  <c r="F26" i="31"/>
  <c r="K10" i="116"/>
  <c r="J28"/>
  <c r="F28" i="64"/>
  <c r="D12" i="55" s="1"/>
  <c r="F28" i="59"/>
  <c r="D10" i="55" s="1"/>
  <c r="G28" i="57"/>
  <c r="D8" i="55" s="1"/>
  <c r="R26" i="45"/>
  <c r="Q28"/>
  <c r="I25" i="123"/>
  <c r="J7"/>
  <c r="I27" i="99"/>
  <c r="J7"/>
  <c r="J21" i="19"/>
  <c r="I28"/>
  <c r="P32" i="49"/>
  <c r="M33" i="42"/>
  <c r="I26" i="35"/>
  <c r="M11" i="16"/>
  <c r="N11" s="1"/>
  <c r="O11"/>
  <c r="M7"/>
  <c r="O7"/>
  <c r="C21" i="150"/>
  <c r="P31" i="42"/>
  <c r="P33" s="1"/>
  <c r="J6" i="35"/>
  <c r="K7" i="100"/>
  <c r="J28"/>
  <c r="L24" i="16"/>
  <c r="I25" s="1"/>
  <c r="M17" i="11"/>
  <c r="N17" s="1"/>
  <c r="O17"/>
  <c r="M8" i="16"/>
  <c r="N8" s="1"/>
  <c r="O8"/>
  <c r="H32" i="138"/>
  <c r="H45" s="1"/>
  <c r="J28" i="20"/>
  <c r="M22" i="16"/>
  <c r="N22" s="1"/>
  <c r="O22"/>
  <c r="M18" i="11"/>
  <c r="N18" s="1"/>
  <c r="O18"/>
  <c r="I26" i="98"/>
  <c r="F28"/>
  <c r="H7"/>
  <c r="G26"/>
  <c r="M15" i="16"/>
  <c r="N15" s="1"/>
  <c r="I25" i="14"/>
  <c r="F27"/>
  <c r="M20" i="11"/>
  <c r="N20" s="1"/>
  <c r="I32" i="138"/>
  <c r="I45" s="1"/>
  <c r="C7" i="7" l="1"/>
  <c r="F7" s="1"/>
  <c r="C8"/>
  <c r="F8" s="1"/>
  <c r="D14" i="1"/>
  <c r="D7"/>
  <c r="P26" i="156"/>
  <c r="C6" i="33"/>
  <c r="F6" s="1"/>
  <c r="E7" i="158"/>
  <c r="D8" i="7"/>
  <c r="I29" i="6"/>
  <c r="I28" i="13"/>
  <c r="F12" i="3"/>
  <c r="B20" i="171"/>
  <c r="E20" s="1"/>
  <c r="F19" i="150"/>
  <c r="D13" i="3"/>
  <c r="E13" s="1"/>
  <c r="C8" i="150"/>
  <c r="G27" i="14"/>
  <c r="D11" i="3" s="1"/>
  <c r="C27" i="157"/>
  <c r="F27" s="1"/>
  <c r="H46" i="138"/>
  <c r="E14" i="55"/>
  <c r="E17"/>
  <c r="D26" i="131"/>
  <c r="D28" s="1"/>
  <c r="D18" i="150" s="1"/>
  <c r="D20" i="167" s="1"/>
  <c r="P27" i="40"/>
  <c r="C6" i="158"/>
  <c r="F6" s="1"/>
  <c r="F13" i="3"/>
  <c r="I46" i="138"/>
  <c r="E11" i="70"/>
  <c r="E11" i="55"/>
  <c r="Y7" i="169"/>
  <c r="O31"/>
  <c r="P31" i="39"/>
  <c r="B11" i="171"/>
  <c r="E11" s="1"/>
  <c r="E8" i="157"/>
  <c r="C21" i="167"/>
  <c r="F21" s="1"/>
  <c r="D28" i="70"/>
  <c r="AE7" i="39"/>
  <c r="M7"/>
  <c r="F10" i="150"/>
  <c r="C12" i="167"/>
  <c r="F12" s="1"/>
  <c r="F16" i="3"/>
  <c r="O25" i="11"/>
  <c r="I27"/>
  <c r="K28" i="20"/>
  <c r="F21" i="150"/>
  <c r="J28" i="19"/>
  <c r="K28" i="116"/>
  <c r="C28" i="131"/>
  <c r="F26"/>
  <c r="J26" i="35"/>
  <c r="I28"/>
  <c r="J25" i="123"/>
  <c r="I27"/>
  <c r="F27" i="133"/>
  <c r="D20" i="150"/>
  <c r="E9" i="70"/>
  <c r="E12"/>
  <c r="I26" i="36"/>
  <c r="H28"/>
  <c r="G27" i="133"/>
  <c r="C20" i="150"/>
  <c r="E12" i="3"/>
  <c r="J27" i="124"/>
  <c r="I29"/>
  <c r="F9" i="158"/>
  <c r="E9"/>
  <c r="D17" i="167"/>
  <c r="C16" i="171"/>
  <c r="J28" i="9"/>
  <c r="D7" i="7"/>
  <c r="E23" i="150"/>
  <c r="F8" i="158"/>
  <c r="E10" i="70"/>
  <c r="I28" i="98"/>
  <c r="C9" i="3"/>
  <c r="O25" i="16"/>
  <c r="I26"/>
  <c r="N7"/>
  <c r="M24"/>
  <c r="Q33" i="42"/>
  <c r="E8" i="55"/>
  <c r="D16" i="3"/>
  <c r="G26" i="31"/>
  <c r="C17" i="150"/>
  <c r="M28" i="130"/>
  <c r="B23" i="171"/>
  <c r="E23" s="1"/>
  <c r="C24" i="167"/>
  <c r="F24" s="1"/>
  <c r="F6" i="7"/>
  <c r="L28" i="129"/>
  <c r="C16" i="150"/>
  <c r="E16" s="1"/>
  <c r="B10" i="171"/>
  <c r="E10" s="1"/>
  <c r="C11" i="167"/>
  <c r="F11" s="1"/>
  <c r="E13" i="55"/>
  <c r="K27" i="26"/>
  <c r="K27" i="123"/>
  <c r="C8" i="33"/>
  <c r="F8" s="1"/>
  <c r="O26" i="156"/>
  <c r="D8" i="158"/>
  <c r="E6" i="157"/>
  <c r="E6" i="55"/>
  <c r="D28"/>
  <c r="E28" s="1"/>
  <c r="C17" i="167"/>
  <c r="F17" s="1"/>
  <c r="B16" i="171"/>
  <c r="E16" s="1"/>
  <c r="D23" i="167"/>
  <c r="C22" i="171"/>
  <c r="H26" i="98"/>
  <c r="G28"/>
  <c r="D6" i="128"/>
  <c r="R28" i="45"/>
  <c r="E12" i="55"/>
  <c r="F27" i="151"/>
  <c r="D19" i="150"/>
  <c r="E8" i="70"/>
  <c r="F28" i="127"/>
  <c r="G26"/>
  <c r="D19" i="167"/>
  <c r="C18" i="171"/>
  <c r="D16" i="1"/>
  <c r="I27" i="14"/>
  <c r="C11" i="3"/>
  <c r="K28" i="100"/>
  <c r="J27" i="99"/>
  <c r="E10" i="55"/>
  <c r="I27" i="34"/>
  <c r="J25"/>
  <c r="E22" i="150"/>
  <c r="C28" i="70"/>
  <c r="F28" s="1"/>
  <c r="F8"/>
  <c r="B24" i="171"/>
  <c r="E24" s="1"/>
  <c r="C25" i="167"/>
  <c r="F25" s="1"/>
  <c r="D6" i="7"/>
  <c r="I28" i="5"/>
  <c r="D7" i="157"/>
  <c r="E7" s="1"/>
  <c r="M25" i="11"/>
  <c r="E21" i="150"/>
  <c r="E7" i="7" l="1"/>
  <c r="E8"/>
  <c r="C28"/>
  <c r="F28" s="1"/>
  <c r="D8" i="1"/>
  <c r="D26" s="1"/>
  <c r="H27" i="14"/>
  <c r="C7" i="3"/>
  <c r="F8" i="150"/>
  <c r="C27" i="158"/>
  <c r="C11" i="150" s="1"/>
  <c r="C16" i="167"/>
  <c r="B15" i="171"/>
  <c r="C16" i="1"/>
  <c r="E16" s="1"/>
  <c r="F16" s="1"/>
  <c r="C19" i="171"/>
  <c r="E26" i="131"/>
  <c r="E6" i="158"/>
  <c r="M29" i="39"/>
  <c r="O7"/>
  <c r="O29" s="1"/>
  <c r="O31" s="1"/>
  <c r="Q7"/>
  <c r="C10" i="167"/>
  <c r="F10" s="1"/>
  <c r="B9" i="171"/>
  <c r="E9" s="1"/>
  <c r="C28" i="33"/>
  <c r="F28" s="1"/>
  <c r="D16" i="171"/>
  <c r="O27" i="11"/>
  <c r="C10" i="3"/>
  <c r="E17" i="167"/>
  <c r="D24"/>
  <c r="E24" s="1"/>
  <c r="C23" i="171"/>
  <c r="D23" s="1"/>
  <c r="G28" i="127"/>
  <c r="D9" i="150"/>
  <c r="E19"/>
  <c r="C27" i="1"/>
  <c r="C27" i="167"/>
  <c r="B26" i="171"/>
  <c r="C14" i="3"/>
  <c r="O26" i="16"/>
  <c r="C24" i="171"/>
  <c r="D24" s="1"/>
  <c r="D25" i="167"/>
  <c r="E25" s="1"/>
  <c r="D8" i="150"/>
  <c r="J29" i="124"/>
  <c r="F20" i="150"/>
  <c r="D10"/>
  <c r="I28" i="36"/>
  <c r="E20" i="150"/>
  <c r="D7" i="33"/>
  <c r="E7" s="1"/>
  <c r="J28" i="35"/>
  <c r="D14" i="150"/>
  <c r="E6" i="128"/>
  <c r="D26"/>
  <c r="D27" i="157"/>
  <c r="F17" i="150"/>
  <c r="E17"/>
  <c r="N25" i="11"/>
  <c r="M27"/>
  <c r="E6" i="7"/>
  <c r="D28"/>
  <c r="D18" i="167"/>
  <c r="C17" i="171"/>
  <c r="D9" i="3"/>
  <c r="H28" i="98"/>
  <c r="F9" i="3"/>
  <c r="D8" i="33"/>
  <c r="E8" s="1"/>
  <c r="J27" i="123"/>
  <c r="C18" i="150"/>
  <c r="F28" i="131"/>
  <c r="E28"/>
  <c r="E8" i="158"/>
  <c r="D27"/>
  <c r="F16" i="150"/>
  <c r="N24" i="16"/>
  <c r="M26"/>
  <c r="D6" i="33"/>
  <c r="J27" i="34"/>
  <c r="F11" i="3"/>
  <c r="E11"/>
  <c r="E16"/>
  <c r="B22" i="171"/>
  <c r="E22" s="1"/>
  <c r="C23" i="167"/>
  <c r="F23" s="1"/>
  <c r="E28" i="70"/>
  <c r="C8" i="3" l="1"/>
  <c r="F7"/>
  <c r="F27" i="158"/>
  <c r="C15" i="3"/>
  <c r="Q29" i="39"/>
  <c r="M31"/>
  <c r="C7" i="150"/>
  <c r="F10" i="3"/>
  <c r="N26" i="16"/>
  <c r="D14" i="3"/>
  <c r="E27" i="158"/>
  <c r="D11" i="150"/>
  <c r="B18" i="171"/>
  <c r="C19" i="167"/>
  <c r="D28" i="128"/>
  <c r="E8" i="150"/>
  <c r="F27" i="167"/>
  <c r="D21"/>
  <c r="E21" s="1"/>
  <c r="C20" i="171"/>
  <c r="D20" s="1"/>
  <c r="E23" i="167"/>
  <c r="D28" i="33"/>
  <c r="E6"/>
  <c r="C18" i="167"/>
  <c r="F18" s="1"/>
  <c r="B17" i="171"/>
  <c r="E17" s="1"/>
  <c r="F11" i="150"/>
  <c r="D8" i="3"/>
  <c r="E28" i="7"/>
  <c r="E27" i="157"/>
  <c r="D7" i="3"/>
  <c r="E14" i="150"/>
  <c r="F14" s="1"/>
  <c r="C22" i="167"/>
  <c r="F22" s="1"/>
  <c r="B21" i="171"/>
  <c r="E21" s="1"/>
  <c r="F27" i="1"/>
  <c r="D10" i="3"/>
  <c r="N27" i="11"/>
  <c r="E26" i="171"/>
  <c r="F18" i="150"/>
  <c r="E18"/>
  <c r="D22" i="171"/>
  <c r="E10" i="150"/>
  <c r="D27" i="1"/>
  <c r="D27" i="167"/>
  <c r="C26" i="171"/>
  <c r="C28" i="167"/>
  <c r="F28" s="1"/>
  <c r="C28" i="1"/>
  <c r="F28" s="1"/>
  <c r="B27" i="171"/>
  <c r="E27" s="1"/>
  <c r="D28" i="1"/>
  <c r="D28" i="167"/>
  <c r="C27" i="171"/>
  <c r="E9" i="3"/>
  <c r="C26" i="128"/>
  <c r="E7"/>
  <c r="F7" s="1"/>
  <c r="D22" i="167"/>
  <c r="C21" i="171"/>
  <c r="F14" i="3"/>
  <c r="E9" i="150"/>
  <c r="F8" i="3" l="1"/>
  <c r="F7" i="150"/>
  <c r="C28" i="3"/>
  <c r="E28" i="1"/>
  <c r="E28" i="167"/>
  <c r="C29" i="1"/>
  <c r="F29" s="1"/>
  <c r="C29" i="167"/>
  <c r="F29" s="1"/>
  <c r="E22"/>
  <c r="D21" i="171"/>
  <c r="C28" i="128"/>
  <c r="E28" s="1"/>
  <c r="D26" i="171"/>
  <c r="C28"/>
  <c r="G28" s="1"/>
  <c r="E27" i="167"/>
  <c r="D29"/>
  <c r="B28" i="171"/>
  <c r="E28" s="1"/>
  <c r="C13" i="167"/>
  <c r="F13" s="1"/>
  <c r="B12" i="171"/>
  <c r="E12" s="1"/>
  <c r="C9"/>
  <c r="D9" s="1"/>
  <c r="D10" i="167"/>
  <c r="E10" s="1"/>
  <c r="C10" i="171"/>
  <c r="D10" s="1"/>
  <c r="D11" i="167"/>
  <c r="E11" s="1"/>
  <c r="D27" i="171"/>
  <c r="D29" i="1"/>
  <c r="E27"/>
  <c r="B19" i="171"/>
  <c r="C20" i="167"/>
  <c r="E8" i="3"/>
  <c r="D15"/>
  <c r="D28" s="1"/>
  <c r="F19" i="167"/>
  <c r="E19"/>
  <c r="D16"/>
  <c r="E16" s="1"/>
  <c r="F16" s="1"/>
  <c r="C15" i="171"/>
  <c r="D15" s="1"/>
  <c r="E15" s="1"/>
  <c r="E18" i="167"/>
  <c r="D12"/>
  <c r="E12" s="1"/>
  <c r="C11" i="171"/>
  <c r="D11" s="1"/>
  <c r="E11" i="150"/>
  <c r="E10" i="3"/>
  <c r="E7"/>
  <c r="D17" i="171"/>
  <c r="D7" i="150"/>
  <c r="E28" i="33"/>
  <c r="C9" i="167"/>
  <c r="F9" s="1"/>
  <c r="B8" i="171"/>
  <c r="E26" i="128"/>
  <c r="F26" s="1"/>
  <c r="E18" i="171"/>
  <c r="D18"/>
  <c r="E14" i="3"/>
  <c r="E28" l="1"/>
  <c r="F28" s="1"/>
  <c r="G29" i="167"/>
  <c r="G29" i="1"/>
  <c r="E29" i="167"/>
  <c r="H29"/>
  <c r="E29" i="1"/>
  <c r="F28" i="171"/>
  <c r="E7" i="150"/>
  <c r="B6" i="171"/>
  <c r="C7" i="167"/>
  <c r="C7" i="1"/>
  <c r="E19" i="171"/>
  <c r="D19"/>
  <c r="C12"/>
  <c r="D12" s="1"/>
  <c r="D13" i="167"/>
  <c r="E13" s="1"/>
  <c r="E15" i="3"/>
  <c r="F15" s="1"/>
  <c r="C12" i="150"/>
  <c r="F20" i="167"/>
  <c r="E20"/>
  <c r="D28" i="171"/>
  <c r="E8"/>
  <c r="H29" i="1"/>
  <c r="F28" i="128"/>
  <c r="E13" i="150"/>
  <c r="E7" i="1" l="1"/>
  <c r="F7" s="1"/>
  <c r="D9" i="167"/>
  <c r="E9" s="1"/>
  <c r="C8" i="171"/>
  <c r="C14"/>
  <c r="D15" i="167"/>
  <c r="F13" i="150"/>
  <c r="C29"/>
  <c r="D8" i="171" l="1"/>
  <c r="B14"/>
  <c r="C15" i="167"/>
  <c r="C15" i="1"/>
  <c r="C14" i="167"/>
  <c r="C14" i="1"/>
  <c r="B13" i="171"/>
  <c r="C6"/>
  <c r="D7" i="167"/>
  <c r="E15" i="1" l="1"/>
  <c r="F15" s="1"/>
  <c r="E14"/>
  <c r="F14" s="1"/>
  <c r="D12" i="150"/>
  <c r="E15" i="167"/>
  <c r="F15" s="1"/>
  <c r="D14" i="171"/>
  <c r="E14" s="1"/>
  <c r="E7" i="167"/>
  <c r="F7" s="1"/>
  <c r="B7" i="171"/>
  <c r="D6"/>
  <c r="E6" s="1"/>
  <c r="C8" i="1"/>
  <c r="E8" s="1"/>
  <c r="F8" s="1"/>
  <c r="C8" i="167"/>
  <c r="E12" i="150" l="1"/>
  <c r="F12" s="1"/>
  <c r="D29"/>
  <c r="E29" s="1"/>
  <c r="F29" s="1"/>
  <c r="G8" i="1"/>
  <c r="C26"/>
  <c r="E26" s="1"/>
  <c r="F26" s="1"/>
  <c r="B25" i="171"/>
  <c r="C26" i="167"/>
  <c r="D14" l="1"/>
  <c r="E14" s="1"/>
  <c r="F14" s="1"/>
  <c r="C13" i="171"/>
  <c r="C30" i="167"/>
  <c r="C30" i="1"/>
  <c r="G26"/>
  <c r="B29" i="171"/>
  <c r="D8" i="167" l="1"/>
  <c r="H8" i="1"/>
  <c r="C7" i="171"/>
  <c r="D13"/>
  <c r="E13" s="1"/>
  <c r="G30" i="1"/>
  <c r="C34" i="167"/>
  <c r="F29" i="171"/>
  <c r="G30" i="167"/>
  <c r="C25" i="171" l="1"/>
  <c r="D7"/>
  <c r="E7" s="1"/>
  <c r="D26" i="167"/>
  <c r="E8"/>
  <c r="F8" s="1"/>
  <c r="D30" l="1"/>
  <c r="E26"/>
  <c r="F26" s="1"/>
  <c r="H26" i="1"/>
  <c r="D30"/>
  <c r="E30" s="1"/>
  <c r="F30" s="1"/>
  <c r="D25" i="171"/>
  <c r="E25" s="1"/>
  <c r="C29"/>
  <c r="D29" s="1"/>
  <c r="E29" s="1"/>
  <c r="H30" i="1" l="1"/>
  <c r="G29" i="171"/>
  <c r="H30" i="167"/>
  <c r="E30"/>
  <c r="F30" s="1"/>
</calcChain>
</file>

<file path=xl/comments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b/>
            <sz val="9"/>
            <rFont val="宋体"/>
            <family val="3"/>
            <charset val="134"/>
          </rPr>
          <t>chenjie:</t>
        </r>
        <r>
          <rPr>
            <sz val="9"/>
            <rFont val="宋体"/>
            <family val="3"/>
            <charset val="134"/>
          </rPr>
          <t xml:space="preserve">
如：国库券、电力债券
    ＊＊公司债券</t>
        </r>
      </text>
    </comment>
  </commentList>
</comments>
</file>

<file path=xl/comments2.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sz val="9"/>
            <rFont val="宋体"/>
            <family val="3"/>
            <charset val="134"/>
          </rPr>
          <t>如：上投摩根内需动力</t>
        </r>
      </text>
    </comment>
    <comment ref="D6" authorId="0">
      <text>
        <r>
          <rPr>
            <b/>
            <sz val="9"/>
            <rFont val="宋体"/>
            <family val="3"/>
            <charset val="134"/>
          </rPr>
          <t>开放式、封闭式等</t>
        </r>
      </text>
    </comment>
    <comment ref="E6" authorId="0">
      <text>
        <r>
          <rPr>
            <b/>
            <sz val="9"/>
            <rFont val="宋体"/>
            <family val="3"/>
            <charset val="134"/>
          </rPr>
          <t>chenjie:</t>
        </r>
        <r>
          <rPr>
            <sz val="9"/>
            <rFont val="宋体"/>
            <family val="3"/>
            <charset val="134"/>
          </rPr>
          <t xml:space="preserve">
购买日</t>
        </r>
      </text>
    </comment>
  </commentList>
</comments>
</file>

<file path=xl/comments3.xml><?xml version="1.0" encoding="utf-8"?>
<comments xmlns="http://schemas.openxmlformats.org/spreadsheetml/2006/main">
  <authors>
    <author>chenjie</author>
  </authors>
  <commentList>
    <comment ref="P6" authorId="0">
      <text>
        <r>
          <rPr>
            <b/>
            <sz val="9"/>
            <rFont val="宋体"/>
            <family val="3"/>
            <charset val="134"/>
          </rPr>
          <t>chenjie:</t>
        </r>
        <r>
          <rPr>
            <sz val="9"/>
            <rFont val="宋体"/>
            <family val="3"/>
            <charset val="134"/>
          </rPr>
          <t xml:space="preserve">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text>
    </comment>
  </commentList>
</comments>
</file>

<file path=xl/comments4.xml><?xml version="1.0" encoding="utf-8"?>
<comments xmlns="http://schemas.openxmlformats.org/spreadsheetml/2006/main">
  <authors>
    <author>chenjie</author>
  </authors>
  <commentList>
    <comment ref="J6" authorId="0">
      <text>
        <r>
          <rPr>
            <b/>
            <sz val="9"/>
            <rFont val="宋体"/>
            <family val="3"/>
            <charset val="134"/>
          </rPr>
          <t>chenjie:</t>
        </r>
        <r>
          <rPr>
            <sz val="9"/>
            <rFont val="宋体"/>
            <family val="3"/>
            <charset val="134"/>
          </rPr>
          <t xml:space="preserve">
1）欠款单位为关联方、总公司内部或内部单位的，应在备注栏注明“关联方”、“总公司内部”“内部单位”；2） 涉诉款项应在备注中标明；3）评估基准日后已收到货物或收回款项的，应注明日期及金额，如“2002.7.4日收回2000元”或2002.7.8日到货验收；4）其他填表单位认为应说明的事项</t>
        </r>
      </text>
    </comment>
  </commentList>
</comments>
</file>

<file path=xl/comments5.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填全称</t>
        </r>
      </text>
    </comment>
    <comment ref="C6" authorId="0">
      <text>
        <r>
          <rPr>
            <b/>
            <sz val="9"/>
            <rFont val="宋体"/>
            <family val="3"/>
            <charset val="134"/>
          </rPr>
          <t>chenjie:</t>
        </r>
        <r>
          <rPr>
            <sz val="9"/>
            <rFont val="宋体"/>
            <family val="3"/>
            <charset val="134"/>
          </rPr>
          <t xml:space="preserve">
发生日期指利息结算日，填列到日。</t>
        </r>
      </text>
    </comment>
    <comment ref="E6" authorId="0">
      <text>
        <r>
          <rPr>
            <b/>
            <sz val="9"/>
            <rFont val="宋体"/>
            <family val="3"/>
            <charset val="134"/>
          </rPr>
          <t>chenjie:</t>
        </r>
        <r>
          <rPr>
            <sz val="9"/>
            <rFont val="宋体"/>
            <family val="3"/>
            <charset val="134"/>
          </rPr>
          <t xml:space="preserve">
填列到“日”，如“2001.6.1—2001.12.30”。</t>
        </r>
      </text>
    </comment>
  </commentList>
</comments>
</file>

<file path=xl/comments6.xml><?xml version="1.0" encoding="utf-8"?>
<comments xmlns="http://schemas.openxmlformats.org/spreadsheetml/2006/main">
  <authors>
    <author>chenjie</author>
  </authors>
  <commentList>
    <comment ref="C6" authorId="0">
      <text>
        <r>
          <rPr>
            <b/>
            <sz val="9"/>
            <rFont val="宋体"/>
            <family val="3"/>
            <charset val="134"/>
          </rPr>
          <t>chenjie:</t>
        </r>
        <r>
          <rPr>
            <sz val="9"/>
            <rFont val="宋体"/>
            <family val="3"/>
            <charset val="134"/>
          </rPr>
          <t xml:space="preserve">
指的是利润或股利分配时间</t>
        </r>
      </text>
    </comment>
    <comment ref="D6" authorId="0">
      <text>
        <r>
          <rPr>
            <b/>
            <sz val="9"/>
            <rFont val="宋体"/>
            <family val="3"/>
            <charset val="134"/>
          </rPr>
          <t>chenjie:</t>
        </r>
        <r>
          <rPr>
            <sz val="9"/>
            <rFont val="宋体"/>
            <family val="3"/>
            <charset val="134"/>
          </rPr>
          <t xml:space="preserve">
指股利发生的期间，如2002年应收2001年的股利，则该栏目填写“2001年”。</t>
        </r>
      </text>
    </comment>
    <comment ref="I6" authorId="0">
      <text>
        <r>
          <rPr>
            <b/>
            <sz val="9"/>
            <rFont val="宋体"/>
            <family val="3"/>
            <charset val="134"/>
          </rPr>
          <t>chenjie:</t>
        </r>
        <r>
          <rPr>
            <sz val="9"/>
            <rFont val="宋体"/>
            <family val="3"/>
            <charset val="134"/>
          </rPr>
          <t xml:space="preserve">
注明实际的股权比例</t>
        </r>
      </text>
    </comment>
  </commentList>
</comments>
</file>

<file path=xl/comments7.xml><?xml version="1.0" encoding="utf-8"?>
<comments xmlns="http://schemas.openxmlformats.org/spreadsheetml/2006/main">
  <authors>
    <author>chenjie</author>
  </authors>
  <commentList>
    <comment ref="P5" authorId="0">
      <text>
        <r>
          <rPr>
            <b/>
            <sz val="9"/>
            <rFont val="宋体"/>
            <family val="3"/>
            <charset val="134"/>
          </rPr>
          <t>chenjie:</t>
        </r>
        <r>
          <rPr>
            <sz val="9"/>
            <rFont val="宋体"/>
            <family val="3"/>
            <charset val="134"/>
          </rPr>
          <t xml:space="preserve">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text>
    </comment>
  </commentList>
</comments>
</file>

<file path=xl/comments8.xml><?xml version="1.0" encoding="utf-8"?>
<comments xmlns="http://schemas.openxmlformats.org/spreadsheetml/2006/main">
  <authors>
    <author>chenjie</author>
  </authors>
  <commentList>
    <comment ref="M7" authorId="0">
      <text>
        <r>
          <rPr>
            <b/>
            <sz val="9"/>
            <rFont val="宋体"/>
            <family val="3"/>
            <charset val="134"/>
          </rPr>
          <t>chenjie:</t>
        </r>
        <r>
          <rPr>
            <sz val="9"/>
            <rFont val="宋体"/>
            <family val="3"/>
            <charset val="134"/>
          </rPr>
          <t xml:space="preserve">
(1)注1；(2)负数余额产生的原因。</t>
        </r>
      </text>
    </comment>
  </commentList>
</comments>
</file>

<file path=xl/comments9.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填入债券名称如：“3年期国库券”、“5年期电力基金债券”等</t>
        </r>
      </text>
    </comment>
    <comment ref="C6" authorId="0">
      <text>
        <r>
          <rPr>
            <b/>
            <sz val="9"/>
            <rFont val="宋体"/>
            <family val="3"/>
            <charset val="134"/>
          </rPr>
          <t>chenjie:</t>
        </r>
        <r>
          <rPr>
            <sz val="9"/>
            <rFont val="宋体"/>
            <family val="3"/>
            <charset val="134"/>
          </rPr>
          <t xml:space="preserve">
购买日</t>
        </r>
      </text>
    </comment>
    <comment ref="I6" authorId="0">
      <text>
        <r>
          <rPr>
            <b/>
            <sz val="9"/>
            <rFont val="宋体"/>
            <family val="3"/>
            <charset val="134"/>
          </rPr>
          <t>chenjie:</t>
        </r>
        <r>
          <rPr>
            <sz val="9"/>
            <rFont val="宋体"/>
            <family val="3"/>
            <charset val="134"/>
          </rPr>
          <t xml:space="preserve">
设定抵押的债券应标明</t>
        </r>
      </text>
    </comment>
  </commentList>
</comments>
</file>

<file path=xl/comments10.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根据具体资产内容填写</t>
        </r>
      </text>
    </comment>
    <comment ref="J6" authorId="0">
      <text>
        <r>
          <rPr>
            <b/>
            <sz val="9"/>
            <rFont val="宋体"/>
            <family val="3"/>
            <charset val="134"/>
          </rPr>
          <t>chenjie:</t>
        </r>
        <r>
          <rPr>
            <sz val="9"/>
            <rFont val="宋体"/>
            <family val="3"/>
            <charset val="134"/>
          </rPr>
          <t xml:space="preserve">
因特殊原因转入的资产，应在备注栏简要说明原因，有可能发生损失的项目，应提供相关文件资料</t>
        </r>
      </text>
    </comment>
  </commentList>
</comments>
</file>

<file path=xl/comments1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b/>
            <sz val="9"/>
            <rFont val="宋体"/>
            <family val="3"/>
            <charset val="134"/>
          </rPr>
          <t>chenjie:</t>
        </r>
        <r>
          <rPr>
            <sz val="9"/>
            <rFont val="宋体"/>
            <family val="3"/>
            <charset val="134"/>
          </rPr>
          <t xml:space="preserve">
指国家股、法人股、流通股等</t>
        </r>
      </text>
    </comment>
    <comment ref="D6" authorId="0">
      <text>
        <r>
          <rPr>
            <b/>
            <sz val="9"/>
            <rFont val="宋体"/>
            <family val="3"/>
            <charset val="134"/>
          </rPr>
          <t>chenjie:</t>
        </r>
        <r>
          <rPr>
            <sz val="9"/>
            <rFont val="宋体"/>
            <family val="3"/>
            <charset val="134"/>
          </rPr>
          <t xml:space="preserve">
指购买日或以其他方式（如非货币性交易换入、以债权换入等）取得股权的协议转让日</t>
        </r>
      </text>
    </comment>
    <comment ref="E6" authorId="0">
      <text>
        <r>
          <rPr>
            <b/>
            <sz val="9"/>
            <rFont val="宋体"/>
            <family val="3"/>
            <charset val="134"/>
          </rPr>
          <t>chenjie:</t>
        </r>
        <r>
          <rPr>
            <sz val="9"/>
            <rFont val="宋体"/>
            <family val="3"/>
            <charset val="134"/>
          </rPr>
          <t xml:space="preserve">
与股权证一致</t>
        </r>
      </text>
    </comment>
    <comment ref="F6" authorId="0">
      <text>
        <r>
          <rPr>
            <b/>
            <sz val="9"/>
            <rFont val="宋体"/>
            <family val="3"/>
            <charset val="134"/>
          </rPr>
          <t>chenjie:</t>
        </r>
        <r>
          <rPr>
            <sz val="9"/>
            <rFont val="宋体"/>
            <family val="3"/>
            <charset val="134"/>
          </rPr>
          <t xml:space="preserve">
与股权证一致</t>
        </r>
      </text>
    </comment>
    <comment ref="G6" authorId="0">
      <text>
        <r>
          <rPr>
            <b/>
            <sz val="9"/>
            <rFont val="宋体"/>
            <family val="3"/>
            <charset val="134"/>
          </rPr>
          <t>chenjie:</t>
        </r>
        <r>
          <rPr>
            <sz val="9"/>
            <rFont val="宋体"/>
            <family val="3"/>
            <charset val="134"/>
          </rPr>
          <t xml:space="preserve">
指基准日收盘价</t>
        </r>
      </text>
    </comment>
  </commentList>
</comments>
</file>

<file path=xl/comments12.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b/>
            <sz val="9"/>
            <rFont val="宋体"/>
            <family val="3"/>
            <charset val="134"/>
          </rPr>
          <t>如：XXXXX基金</t>
        </r>
      </text>
    </comment>
    <comment ref="D6" authorId="0">
      <text>
        <r>
          <rPr>
            <b/>
            <sz val="9"/>
            <rFont val="宋体"/>
            <family val="3"/>
            <charset val="134"/>
          </rPr>
          <t>chenjie:</t>
        </r>
        <r>
          <rPr>
            <sz val="9"/>
            <rFont val="宋体"/>
            <family val="3"/>
            <charset val="134"/>
          </rPr>
          <t xml:space="preserve">
指购买日或以其他方式（如非货币性交易换入、以债权换入等）取得股权的协议转让日</t>
        </r>
      </text>
    </comment>
    <comment ref="E6" authorId="0">
      <text>
        <r>
          <rPr>
            <b/>
            <sz val="9"/>
            <rFont val="宋体"/>
            <family val="3"/>
            <charset val="134"/>
          </rPr>
          <t>chenjie:</t>
        </r>
        <r>
          <rPr>
            <sz val="9"/>
            <rFont val="宋体"/>
            <family val="3"/>
            <charset val="134"/>
          </rPr>
          <t xml:space="preserve">
与股权证一致</t>
        </r>
      </text>
    </comment>
    <comment ref="F6" authorId="0">
      <text>
        <r>
          <rPr>
            <b/>
            <sz val="9"/>
            <rFont val="宋体"/>
            <family val="3"/>
            <charset val="134"/>
          </rPr>
          <t>chenjie:</t>
        </r>
        <r>
          <rPr>
            <sz val="9"/>
            <rFont val="宋体"/>
            <family val="3"/>
            <charset val="134"/>
          </rPr>
          <t xml:space="preserve">
指基准日收盘价</t>
        </r>
      </text>
    </comment>
  </commentList>
</comments>
</file>

<file path=xl/comments13.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债务单位名称应填列全称，不应以地名或不明确的简称或业务内容代替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如：“租赁XXXXXX”等</t>
        </r>
      </text>
    </comment>
    <comment ref="D6" authorId="0">
      <text>
        <r>
          <rPr>
            <b/>
            <sz val="9"/>
            <rFont val="宋体"/>
            <family val="3"/>
            <charset val="134"/>
          </rPr>
          <t>chenjie:</t>
        </r>
        <r>
          <rPr>
            <sz val="9"/>
            <rFont val="宋体"/>
            <family val="3"/>
            <charset val="134"/>
          </rPr>
          <t xml:space="preserve">
填列最后一笔借方发生额的日期；
日期填写形式(半角状态下)如：2002-6又如2001-11</t>
        </r>
      </text>
    </comment>
    <comment ref="I6" authorId="0">
      <text>
        <r>
          <rPr>
            <b/>
            <sz val="9"/>
            <rFont val="宋体"/>
            <family val="3"/>
            <charset val="134"/>
          </rPr>
          <t>chenjie:</t>
        </r>
        <r>
          <rPr>
            <sz val="9"/>
            <rFont val="宋体"/>
            <family val="3"/>
            <charset val="134"/>
          </rPr>
          <t xml:space="preserve">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text>
    </comment>
  </commentList>
</comments>
</file>

<file path=xl/comments14.xml><?xml version="1.0" encoding="utf-8"?>
<comments xmlns="http://schemas.openxmlformats.org/spreadsheetml/2006/main">
  <authors>
    <author>chenjie</author>
  </authors>
  <commentList>
    <comment ref="B8" authorId="0">
      <text>
        <r>
          <rPr>
            <b/>
            <sz val="9"/>
            <rFont val="宋体"/>
            <family val="3"/>
            <charset val="134"/>
          </rPr>
          <t>chenjie:</t>
        </r>
        <r>
          <rPr>
            <sz val="9"/>
            <rFont val="宋体"/>
            <family val="3"/>
            <charset val="134"/>
          </rPr>
          <t xml:space="preserve">
填写房产证编号,无证不填</t>
        </r>
      </text>
    </comment>
    <comment ref="E8" authorId="0">
      <text>
        <r>
          <rPr>
            <b/>
            <sz val="9"/>
            <rFont val="宋体"/>
            <family val="3"/>
            <charset val="134"/>
          </rPr>
          <t>chenjie:</t>
        </r>
        <r>
          <rPr>
            <sz val="9"/>
            <rFont val="宋体"/>
            <family val="3"/>
            <charset val="134"/>
          </rPr>
          <t xml:space="preserve">
如：“砖混、钢混、框架、砖木、简易”等，各类型结构的定义参见填表说明。</t>
        </r>
      </text>
    </comment>
    <comment ref="F8" authorId="0">
      <text>
        <r>
          <rPr>
            <b/>
            <sz val="9"/>
            <rFont val="宋体"/>
            <family val="3"/>
            <charset val="134"/>
          </rPr>
          <t>chenjie:</t>
        </r>
        <r>
          <rPr>
            <sz val="9"/>
            <rFont val="宋体"/>
            <family val="3"/>
            <charset val="134"/>
          </rPr>
          <t xml:space="preserve">
指竣工日期</t>
        </r>
      </text>
    </comment>
    <comment ref="G8" authorId="0">
      <text>
        <r>
          <rPr>
            <b/>
            <sz val="9"/>
            <rFont val="宋体"/>
            <family val="3"/>
            <charset val="134"/>
          </rPr>
          <t>chenjie:</t>
        </r>
        <r>
          <rPr>
            <sz val="9"/>
            <rFont val="宋体"/>
            <family val="3"/>
            <charset val="134"/>
          </rPr>
          <t xml:space="preserve">
</t>
        </r>
        <r>
          <rPr>
            <sz val="12"/>
            <rFont val="宋体"/>
            <family val="3"/>
            <charset val="134"/>
          </rPr>
          <t>m</t>
        </r>
        <r>
          <rPr>
            <vertAlign val="superscript"/>
            <sz val="12"/>
            <rFont val="宋体"/>
            <family val="3"/>
            <charset val="134"/>
          </rPr>
          <t>2</t>
        </r>
        <r>
          <rPr>
            <sz val="9"/>
            <rFont val="宋体"/>
            <family val="3"/>
            <charset val="134"/>
          </rPr>
          <t>或</t>
        </r>
        <r>
          <rPr>
            <sz val="12"/>
            <rFont val="宋体"/>
            <family val="3"/>
            <charset val="134"/>
          </rPr>
          <t>m</t>
        </r>
        <r>
          <rPr>
            <vertAlign val="superscript"/>
            <sz val="12"/>
            <rFont val="宋体"/>
            <family val="3"/>
            <charset val="134"/>
          </rPr>
          <t>3</t>
        </r>
      </text>
    </comment>
    <comment ref="H8" authorId="0">
      <text>
        <r>
          <rPr>
            <b/>
            <sz val="9"/>
            <rFont val="宋体"/>
            <family val="3"/>
            <charset val="134"/>
          </rPr>
          <t>chenjie:</t>
        </r>
        <r>
          <rPr>
            <sz val="9"/>
            <rFont val="宋体"/>
            <family val="3"/>
            <charset val="134"/>
          </rPr>
          <t xml:space="preserve">
(1)一般应填写房产证所填写的建筑面积值，如无房屋证，应填写工程概预算书上的面积值，否则就需要重新丈量；(2)对因改扩建已改变了原有建筑面积的，应以基准日实际建筑面积填报，但必须在备注中加以说明。</t>
        </r>
        <r>
          <rPr>
            <b/>
            <sz val="9"/>
            <rFont val="宋体"/>
            <family val="3"/>
            <charset val="134"/>
          </rPr>
          <t>注意：</t>
        </r>
        <r>
          <rPr>
            <sz val="9"/>
            <rFont val="宋体"/>
            <family val="3"/>
            <charset val="134"/>
          </rPr>
          <t>在增加面积的同时，应增加帐面原值及净值，如果增加面积的相应价值未入帐，应同时在备注中注明未入帐部分的建筑面积。</t>
        </r>
      </text>
    </comment>
    <comment ref="Q8" authorId="0">
      <text>
        <r>
          <rPr>
            <b/>
            <sz val="9"/>
            <rFont val="宋体"/>
            <family val="3"/>
            <charset val="134"/>
          </rPr>
          <t>chenjie:</t>
        </r>
        <r>
          <rPr>
            <sz val="9"/>
            <rFont val="宋体"/>
            <family val="3"/>
            <charset val="134"/>
          </rPr>
          <t xml:space="preserve">
备注中须说明的事项：(1)对因改扩建已改变了原有建筑面积的；(2)在增加面积的同时，其相应价值未入帐的，注明未入帐部分的建筑面积。(3)盘盈资产及非正常状态下的房屋，如：“危房、已拆除、待报废”等(4)负数余额；(5)房屋管理部门确定为“违章建筑”的。</t>
        </r>
      </text>
    </comment>
  </commentList>
</comments>
</file>

<file path=xl/comments15.xml><?xml version="1.0" encoding="utf-8"?>
<comments xmlns="http://schemas.openxmlformats.org/spreadsheetml/2006/main">
  <authors>
    <author>chenjie</author>
  </authors>
  <commentList>
    <comment ref="B8" authorId="0">
      <text>
        <r>
          <rPr>
            <b/>
            <sz val="9"/>
            <rFont val="宋体"/>
            <family val="3"/>
            <charset val="134"/>
          </rPr>
          <t>chenjie:</t>
        </r>
        <r>
          <rPr>
            <sz val="9"/>
            <rFont val="宋体"/>
            <family val="3"/>
            <charset val="134"/>
          </rPr>
          <t xml:space="preserve">
填写房产证编号,无证不填</t>
        </r>
      </text>
    </comment>
    <comment ref="E8" authorId="0">
      <text>
        <r>
          <rPr>
            <b/>
            <sz val="9"/>
            <rFont val="宋体"/>
            <family val="3"/>
            <charset val="134"/>
          </rPr>
          <t>chenjie:</t>
        </r>
        <r>
          <rPr>
            <sz val="9"/>
            <rFont val="宋体"/>
            <family val="3"/>
            <charset val="134"/>
          </rPr>
          <t xml:space="preserve">
如：“砖混、钢混、框架、砖木、简易”等，各类型结构的定义参见填表说明。</t>
        </r>
      </text>
    </comment>
    <comment ref="F8" authorId="0">
      <text>
        <r>
          <rPr>
            <b/>
            <sz val="9"/>
            <rFont val="宋体"/>
            <family val="3"/>
            <charset val="134"/>
          </rPr>
          <t>chenjie:</t>
        </r>
        <r>
          <rPr>
            <sz val="9"/>
            <rFont val="宋体"/>
            <family val="3"/>
            <charset val="134"/>
          </rPr>
          <t xml:space="preserve">
指竣工日期</t>
        </r>
      </text>
    </comment>
    <comment ref="G8" authorId="0">
      <text>
        <r>
          <rPr>
            <b/>
            <sz val="9"/>
            <rFont val="宋体"/>
            <family val="3"/>
            <charset val="134"/>
          </rPr>
          <t>chenjie:</t>
        </r>
        <r>
          <rPr>
            <sz val="9"/>
            <rFont val="宋体"/>
            <family val="3"/>
            <charset val="134"/>
          </rPr>
          <t xml:space="preserve">
</t>
        </r>
        <r>
          <rPr>
            <sz val="12"/>
            <rFont val="宋体"/>
            <family val="3"/>
            <charset val="134"/>
          </rPr>
          <t>m</t>
        </r>
        <r>
          <rPr>
            <vertAlign val="superscript"/>
            <sz val="12"/>
            <rFont val="宋体"/>
            <family val="3"/>
            <charset val="134"/>
          </rPr>
          <t>2</t>
        </r>
        <r>
          <rPr>
            <sz val="9"/>
            <rFont val="宋体"/>
            <family val="3"/>
            <charset val="134"/>
          </rPr>
          <t>或</t>
        </r>
        <r>
          <rPr>
            <sz val="12"/>
            <rFont val="宋体"/>
            <family val="3"/>
            <charset val="134"/>
          </rPr>
          <t>m</t>
        </r>
        <r>
          <rPr>
            <vertAlign val="superscript"/>
            <sz val="12"/>
            <rFont val="宋体"/>
            <family val="3"/>
            <charset val="134"/>
          </rPr>
          <t>3</t>
        </r>
      </text>
    </comment>
    <comment ref="H8" authorId="0">
      <text>
        <r>
          <rPr>
            <b/>
            <sz val="9"/>
            <rFont val="宋体"/>
            <family val="3"/>
            <charset val="134"/>
          </rPr>
          <t>chenjie:</t>
        </r>
        <r>
          <rPr>
            <sz val="9"/>
            <rFont val="宋体"/>
            <family val="3"/>
            <charset val="134"/>
          </rPr>
          <t xml:space="preserve">
(1)一般应填写房产证所填写的建筑面积值，如无房屋证，应填写工程概预算书上的面积值，否则就需要重新丈量；(2)对因改扩建已改变了原有建筑面积的，应以基准日实际建筑面积填报，但必须在备注中加以说明。</t>
        </r>
        <r>
          <rPr>
            <b/>
            <sz val="9"/>
            <rFont val="宋体"/>
            <family val="3"/>
            <charset val="134"/>
          </rPr>
          <t>注意：</t>
        </r>
        <r>
          <rPr>
            <sz val="9"/>
            <rFont val="宋体"/>
            <family val="3"/>
            <charset val="134"/>
          </rPr>
          <t>在增加面积的同时，应增加帐面原值及净值，如果增加面积的相应价值未入帐，应同时在备注中注明未入帐部分的建筑面积。</t>
        </r>
      </text>
    </comment>
    <comment ref="P8" authorId="0">
      <text>
        <r>
          <rPr>
            <b/>
            <sz val="9"/>
            <rFont val="宋体"/>
            <family val="3"/>
            <charset val="134"/>
          </rPr>
          <t>chenjie:</t>
        </r>
        <r>
          <rPr>
            <sz val="9"/>
            <rFont val="宋体"/>
            <family val="3"/>
            <charset val="134"/>
          </rPr>
          <t xml:space="preserve">
备注中须说明的事项：(1)对因改扩建已改变了原有建筑面积的；(2)在增加面积的同时，其相应价值未入帐的，注明未入帐部分的建筑面积。(3)盘盈资产及非正常状态下的房屋，如：“危房、已拆除、待报废”等(4)负数余额；(5)房屋管理部门确定为“违章建筑”的。</t>
        </r>
      </text>
    </comment>
  </commentList>
</comments>
</file>

<file path=xl/comments16.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土地使用权证书的编号</t>
        </r>
      </text>
    </comment>
    <comment ref="E7" authorId="0">
      <text>
        <r>
          <rPr>
            <b/>
            <sz val="9"/>
            <rFont val="宋体"/>
            <family val="3"/>
            <charset val="134"/>
          </rPr>
          <t>chenjie:</t>
        </r>
        <r>
          <rPr>
            <sz val="9"/>
            <rFont val="宋体"/>
            <family val="3"/>
            <charset val="134"/>
          </rPr>
          <t xml:space="preserve">
所填内容应与土地证记录相符</t>
        </r>
      </text>
    </comment>
    <comment ref="F7" authorId="0">
      <text>
        <r>
          <rPr>
            <b/>
            <sz val="9"/>
            <rFont val="宋体"/>
            <family val="3"/>
            <charset val="134"/>
          </rPr>
          <t>chenjie:</t>
        </r>
        <r>
          <rPr>
            <sz val="9"/>
            <rFont val="宋体"/>
            <family val="3"/>
            <charset val="134"/>
          </rPr>
          <t xml:space="preserve">
所填内容应与土地证记录相符</t>
        </r>
      </text>
    </comment>
    <comment ref="G7" authorId="0">
      <text>
        <r>
          <rPr>
            <b/>
            <sz val="9"/>
            <rFont val="宋体"/>
            <family val="3"/>
            <charset val="134"/>
          </rPr>
          <t>chenjie:</t>
        </r>
        <r>
          <rPr>
            <sz val="9"/>
            <rFont val="宋体"/>
            <family val="3"/>
            <charset val="134"/>
          </rPr>
          <t xml:space="preserve">
所填内容应与土地证记录相符</t>
        </r>
      </text>
    </comment>
    <comment ref="I7" authorId="0">
      <text>
        <r>
          <rPr>
            <b/>
            <sz val="9"/>
            <rFont val="宋体"/>
            <family val="3"/>
            <charset val="134"/>
          </rPr>
          <t>chenjie:</t>
        </r>
        <r>
          <rPr>
            <sz val="9"/>
            <rFont val="宋体"/>
            <family val="3"/>
            <charset val="134"/>
          </rPr>
          <t xml:space="preserve">
所填内容应与土地证记录相符</t>
        </r>
      </text>
    </comment>
  </commentList>
</comments>
</file>

<file path=xl/comments17.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土地使用权证书的编号</t>
        </r>
      </text>
    </comment>
    <comment ref="E7" authorId="0">
      <text>
        <r>
          <rPr>
            <b/>
            <sz val="9"/>
            <rFont val="宋体"/>
            <family val="3"/>
            <charset val="134"/>
          </rPr>
          <t>chenjie:</t>
        </r>
        <r>
          <rPr>
            <sz val="9"/>
            <rFont val="宋体"/>
            <family val="3"/>
            <charset val="134"/>
          </rPr>
          <t xml:space="preserve">
所填内容应与土地证记录相符</t>
        </r>
      </text>
    </comment>
    <comment ref="F7" authorId="0">
      <text>
        <r>
          <rPr>
            <b/>
            <sz val="9"/>
            <rFont val="宋体"/>
            <family val="3"/>
            <charset val="134"/>
          </rPr>
          <t>chenjie:</t>
        </r>
        <r>
          <rPr>
            <sz val="9"/>
            <rFont val="宋体"/>
            <family val="3"/>
            <charset val="134"/>
          </rPr>
          <t xml:space="preserve">
所填内容应与土地证记录相符</t>
        </r>
      </text>
    </comment>
    <comment ref="G7" authorId="0">
      <text>
        <r>
          <rPr>
            <b/>
            <sz val="9"/>
            <rFont val="宋体"/>
            <family val="3"/>
            <charset val="134"/>
          </rPr>
          <t>chenjie:</t>
        </r>
        <r>
          <rPr>
            <sz val="9"/>
            <rFont val="宋体"/>
            <family val="3"/>
            <charset val="134"/>
          </rPr>
          <t xml:space="preserve">
所填内容应与土地证记录相符</t>
        </r>
      </text>
    </comment>
    <comment ref="I7" authorId="0">
      <text>
        <r>
          <rPr>
            <b/>
            <sz val="9"/>
            <rFont val="宋体"/>
            <family val="3"/>
            <charset val="134"/>
          </rPr>
          <t>chenjie:</t>
        </r>
        <r>
          <rPr>
            <sz val="9"/>
            <rFont val="宋体"/>
            <family val="3"/>
            <charset val="134"/>
          </rPr>
          <t xml:space="preserve">
所填内容应与土地证记录相符</t>
        </r>
      </text>
    </comment>
  </commentList>
</comments>
</file>

<file path=xl/comments18.xml><?xml version="1.0" encoding="utf-8"?>
<comments xmlns="http://schemas.openxmlformats.org/spreadsheetml/2006/main">
  <authors>
    <author>作者</author>
    <author>WangChonghu</author>
    <author>zhonglian</author>
    <author>chenjie</author>
  </authors>
  <commentList>
    <comment ref="Z5" authorId="0">
      <text>
        <r>
          <rPr>
            <b/>
            <sz val="9"/>
            <rFont val="宋体"/>
            <family val="3"/>
            <charset val="134"/>
          </rPr>
          <t>作者:</t>
        </r>
        <r>
          <rPr>
            <sz val="9"/>
            <rFont val="宋体"/>
            <family val="3"/>
            <charset val="134"/>
          </rPr>
          <t xml:space="preserve">
建设期在六个月以内的利率为5.58%;建设期在六个月至一年（含一年）按6.12%利率,一至三年的（含三年）按6.30%利率</t>
        </r>
      </text>
    </comment>
    <comment ref="AR5" authorId="1">
      <text>
        <r>
          <rPr>
            <b/>
            <sz val="9"/>
            <rFont val="宋体"/>
            <family val="3"/>
            <charset val="134"/>
          </rPr>
          <t>WangChonghu:</t>
        </r>
        <r>
          <rPr>
            <sz val="9"/>
            <rFont val="宋体"/>
            <family val="3"/>
            <charset val="134"/>
          </rPr>
          <t xml:space="preserve">
如“强腐蚀”、“有腐蚀”、“高温”等，正常情形不必填
</t>
        </r>
      </text>
    </comment>
    <comment ref="AS5" authorId="1">
      <text>
        <r>
          <rPr>
            <b/>
            <sz val="9"/>
            <rFont val="宋体"/>
            <family val="3"/>
            <charset val="134"/>
          </rPr>
          <t>WangChonghu:</t>
        </r>
        <r>
          <rPr>
            <sz val="9"/>
            <rFont val="宋体"/>
            <family val="3"/>
            <charset val="134"/>
          </rPr>
          <t xml:space="preserve">
特殊构筑物，如：铁路、码头、桥梁、隧道（涵洞）、公路、井巷等建议设计针对性的调查表</t>
        </r>
      </text>
    </comment>
    <comment ref="AY5" authorId="1">
      <text>
        <r>
          <rPr>
            <b/>
            <sz val="9"/>
            <rFont val="宋体"/>
            <family val="3"/>
            <charset val="134"/>
          </rPr>
          <t>WangChonghu:</t>
        </r>
        <r>
          <rPr>
            <sz val="9"/>
            <rFont val="宋体"/>
            <family val="3"/>
            <charset val="134"/>
          </rPr>
          <t xml:space="preserve">
据实填写</t>
        </r>
      </text>
    </comment>
    <comment ref="N6" authorId="2">
      <text>
        <r>
          <rPr>
            <b/>
            <sz val="9"/>
            <rFont val="宋体"/>
            <family val="3"/>
            <charset val="134"/>
          </rPr>
          <t>zhonglian:</t>
        </r>
        <r>
          <rPr>
            <sz val="9"/>
            <rFont val="宋体"/>
            <family val="3"/>
            <charset val="134"/>
          </rPr>
          <t xml:space="preserve">
</t>
        </r>
      </text>
    </comment>
    <comment ref="Z6" authorId="0">
      <text>
        <r>
          <rPr>
            <b/>
            <sz val="9"/>
            <rFont val="宋体"/>
            <family val="3"/>
            <charset val="134"/>
          </rPr>
          <t>作者:</t>
        </r>
        <r>
          <rPr>
            <sz val="9"/>
            <rFont val="宋体"/>
            <family val="3"/>
            <charset val="134"/>
          </rPr>
          <t xml:space="preserve">
建设期在六个月以内的利率为5.58%;建设期在六个月至一年（含一年）按6.12%利率,一至三年的（含三年）按6.30%利率</t>
        </r>
      </text>
    </comment>
    <comment ref="AP6" authorId="1">
      <text>
        <r>
          <rPr>
            <b/>
            <sz val="9"/>
            <rFont val="宋体"/>
            <family val="3"/>
            <charset val="134"/>
          </rPr>
          <t>WangChonghu:</t>
        </r>
        <r>
          <rPr>
            <sz val="9"/>
            <rFont val="宋体"/>
            <family val="3"/>
            <charset val="134"/>
          </rPr>
          <t xml:space="preserve">
部位、工作主要内容及金额</t>
        </r>
      </text>
    </comment>
    <comment ref="AQ6" authorId="1">
      <text>
        <r>
          <rPr>
            <b/>
            <sz val="9"/>
            <rFont val="宋体"/>
            <family val="3"/>
            <charset val="134"/>
          </rPr>
          <t>WangChonghu:</t>
        </r>
        <r>
          <rPr>
            <sz val="9"/>
            <rFont val="宋体"/>
            <family val="3"/>
            <charset val="134"/>
          </rPr>
          <t xml:space="preserve">
相关财务凭证、合同、结算书等名称/编号</t>
        </r>
      </text>
    </comment>
    <comment ref="AU6" authorId="1">
      <text>
        <r>
          <rPr>
            <b/>
            <sz val="9"/>
            <rFont val="宋体"/>
            <family val="3"/>
            <charset val="134"/>
          </rPr>
          <t>WangChonghu:</t>
        </r>
        <r>
          <rPr>
            <sz val="9"/>
            <rFont val="宋体"/>
            <family val="3"/>
            <charset val="134"/>
          </rPr>
          <t xml:space="preserve">
烟囱、水井填上口直径</t>
        </r>
      </text>
    </comment>
    <comment ref="AX6" authorId="1">
      <text>
        <r>
          <rPr>
            <b/>
            <sz val="9"/>
            <rFont val="宋体"/>
            <family val="3"/>
            <charset val="134"/>
          </rPr>
          <t>WangChonghu:</t>
        </r>
        <r>
          <rPr>
            <sz val="9"/>
            <rFont val="宋体"/>
            <family val="3"/>
            <charset val="134"/>
          </rPr>
          <t xml:space="preserve">
据实填写，如水塔、水池有效容积等</t>
        </r>
      </text>
    </comment>
    <comment ref="R7" authorId="3">
      <text>
        <r>
          <rPr>
            <b/>
            <sz val="9"/>
            <rFont val="宋体"/>
            <family val="3"/>
            <charset val="134"/>
          </rPr>
          <t>chenjie:</t>
        </r>
        <r>
          <rPr>
            <sz val="9"/>
            <rFont val="宋体"/>
            <family val="3"/>
            <charset val="134"/>
          </rPr>
          <t xml:space="preserve">
备注中须说明的事项：(1)对因改扩建已改变了原有建筑面积的；(2)改扩建增加的相应价值未入帐的，注明未入帐部分的建筑面积。(3)盘盈资产及非正常状态下的资产，如：“已拆除、待报废”等(5)负数余额</t>
        </r>
      </text>
    </comment>
  </commentList>
</comments>
</file>

<file path=xl/comments19.xml><?xml version="1.0" encoding="utf-8"?>
<comments xmlns="http://schemas.openxmlformats.org/spreadsheetml/2006/main">
  <authors>
    <author>zhonglian</author>
    <author>chenjie</author>
  </authors>
  <commentList>
    <comment ref="Q6" authorId="0">
      <text>
        <r>
          <rPr>
            <b/>
            <sz val="9"/>
            <rFont val="宋体"/>
            <family val="3"/>
            <charset val="134"/>
          </rPr>
          <t>zhonglian:</t>
        </r>
        <r>
          <rPr>
            <sz val="9"/>
            <rFont val="宋体"/>
            <family val="3"/>
            <charset val="134"/>
          </rPr>
          <t xml:space="preserve">
</t>
        </r>
      </text>
    </comment>
    <comment ref="U7" authorId="1">
      <text>
        <r>
          <rPr>
            <b/>
            <sz val="9"/>
            <rFont val="宋体"/>
            <family val="3"/>
            <charset val="134"/>
          </rPr>
          <t>chenjie:</t>
        </r>
        <r>
          <rPr>
            <sz val="9"/>
            <rFont val="宋体"/>
            <family val="3"/>
            <charset val="134"/>
          </rPr>
          <t xml:space="preserve">
备注中须说明的事项：(1)对因改扩建已改变了原有建筑面积的；(2)改扩建增加的相应价值未入帐的，注明未入帐部分的建筑面积。(3)盘盈资产及非正常状态下的资产，如：“已拆除、待报废”等(5)负数余额</t>
        </r>
      </text>
    </comment>
  </commentList>
</comments>
</file>

<file path=xl/comments20.xml><?xml version="1.0" encoding="utf-8"?>
<comments xmlns="http://schemas.openxmlformats.org/spreadsheetml/2006/main">
  <authors>
    <author>chenjie</author>
  </authors>
  <commentList>
    <comment ref="Q7" authorId="0">
      <text>
        <r>
          <rPr>
            <b/>
            <sz val="9"/>
            <rFont val="宋体"/>
            <family val="3"/>
            <charset val="134"/>
          </rPr>
          <t>chenjie:</t>
        </r>
        <r>
          <rPr>
            <sz val="9"/>
            <rFont val="宋体"/>
            <family val="3"/>
            <charset val="134"/>
          </rPr>
          <t xml:space="preserve">
备注中须说明的事项：(1)对因改扩建已改变了原有记录的；(2)改扩建增加的相应价值未入帐的，注明未入帐部分的尺寸规格等。(3)盘盈资产及非正常状态下的资产，如：“已拆除、待报废”等(5)负数余额</t>
        </r>
      </text>
    </comment>
  </commentList>
</comments>
</file>

<file path=xl/comments21.xml><?xml version="1.0" encoding="utf-8"?>
<comments xmlns="http://schemas.openxmlformats.org/spreadsheetml/2006/main">
  <authors>
    <author>chenjie</author>
  </authors>
  <commentList>
    <comment ref="R7" authorId="0">
      <text>
        <r>
          <rPr>
            <b/>
            <sz val="9"/>
            <rFont val="宋体"/>
            <family val="3"/>
            <charset val="134"/>
          </rPr>
          <t>chenjie:</t>
        </r>
        <r>
          <rPr>
            <sz val="9"/>
            <rFont val="宋体"/>
            <family val="3"/>
            <charset val="134"/>
          </rPr>
          <t xml:space="preserve">
(1)对待报废、盘亏、帐外等运输车辆应在备注栏标明；(2)因折旧提超等原因造成负数余额的项目，应简述原因（3）其他</t>
        </r>
      </text>
    </comment>
  </commentList>
</comments>
</file>

<file path=xl/comments22.xml><?xml version="1.0" encoding="utf-8"?>
<comments xmlns="http://schemas.openxmlformats.org/spreadsheetml/2006/main">
  <authors>
    <author>sucheng</author>
    <author>chenjie</author>
  </authors>
  <commentList>
    <comment ref="B7" authorId="0">
      <text>
        <r>
          <rPr>
            <b/>
            <sz val="9"/>
            <rFont val="宋体"/>
            <family val="3"/>
            <charset val="134"/>
          </rPr>
          <t>sucheng:</t>
        </r>
        <r>
          <rPr>
            <sz val="9"/>
            <rFont val="宋体"/>
            <family val="3"/>
            <charset val="134"/>
          </rPr>
          <t xml:space="preserve">
企业资产管理所使用的编号</t>
        </r>
      </text>
    </comment>
    <comment ref="F7" authorId="1">
      <text>
        <r>
          <rPr>
            <b/>
            <sz val="9"/>
            <rFont val="宋体"/>
            <family val="3"/>
            <charset val="134"/>
          </rPr>
          <t>chenjie:</t>
        </r>
        <r>
          <rPr>
            <sz val="9"/>
            <rFont val="宋体"/>
            <family val="3"/>
            <charset val="134"/>
          </rPr>
          <t xml:space="preserve">
台、件、套、个等</t>
        </r>
      </text>
    </comment>
    <comment ref="P7" authorId="1">
      <text>
        <r>
          <rPr>
            <b/>
            <sz val="9"/>
            <rFont val="宋体"/>
            <family val="3"/>
            <charset val="134"/>
          </rPr>
          <t>chenjie:</t>
        </r>
        <r>
          <rPr>
            <sz val="9"/>
            <rFont val="宋体"/>
            <family val="3"/>
            <charset val="134"/>
          </rPr>
          <t xml:space="preserve">
(1)对停用、不需用、待报废、淘汰、盘亏、盘盈等电子设备应在备注栏标明(2)因折旧提超等原因造成负数余额的项目，应简述原因(3)其他</t>
        </r>
      </text>
    </comment>
  </commentList>
</comments>
</file>

<file path=xl/comments23.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土地使用权证书的编号</t>
        </r>
      </text>
    </comment>
    <comment ref="D7" authorId="0">
      <text>
        <r>
          <rPr>
            <b/>
            <sz val="9"/>
            <rFont val="宋体"/>
            <family val="3"/>
            <charset val="134"/>
          </rPr>
          <t>chenjie:</t>
        </r>
        <r>
          <rPr>
            <sz val="9"/>
            <rFont val="宋体"/>
            <family val="3"/>
            <charset val="134"/>
          </rPr>
          <t xml:space="preserve">
所填内容应与土地证记录相符</t>
        </r>
      </text>
    </comment>
    <comment ref="E7" authorId="0">
      <text>
        <r>
          <rPr>
            <b/>
            <sz val="9"/>
            <rFont val="宋体"/>
            <family val="3"/>
            <charset val="134"/>
          </rPr>
          <t>chenjie:</t>
        </r>
        <r>
          <rPr>
            <sz val="9"/>
            <rFont val="宋体"/>
            <family val="3"/>
            <charset val="134"/>
          </rPr>
          <t xml:space="preserve">
所填内容应与土地证记录相符</t>
        </r>
      </text>
    </comment>
    <comment ref="F7" authorId="0">
      <text>
        <r>
          <rPr>
            <b/>
            <sz val="9"/>
            <rFont val="宋体"/>
            <family val="3"/>
            <charset val="134"/>
          </rPr>
          <t>chenjie:</t>
        </r>
        <r>
          <rPr>
            <sz val="9"/>
            <rFont val="宋体"/>
            <family val="3"/>
            <charset val="134"/>
          </rPr>
          <t xml:space="preserve">
所填内容应与土地证记录相符</t>
        </r>
      </text>
    </comment>
    <comment ref="H7" authorId="0">
      <text>
        <r>
          <rPr>
            <b/>
            <sz val="9"/>
            <rFont val="宋体"/>
            <family val="3"/>
            <charset val="134"/>
          </rPr>
          <t>chenjie:</t>
        </r>
        <r>
          <rPr>
            <sz val="9"/>
            <rFont val="宋体"/>
            <family val="3"/>
            <charset val="134"/>
          </rPr>
          <t xml:space="preserve">
所填内容应与土地证记录相符</t>
        </r>
      </text>
    </comment>
  </commentList>
</comments>
</file>

<file path=xl/comments24.xml><?xml version="1.0" encoding="utf-8"?>
<comments xmlns="http://schemas.openxmlformats.org/spreadsheetml/2006/main">
  <authors>
    <author>chenjie</author>
  </authors>
  <commentList>
    <comment ref="N6" authorId="0">
      <text>
        <r>
          <rPr>
            <b/>
            <sz val="9"/>
            <rFont val="宋体"/>
            <family val="3"/>
            <charset val="134"/>
          </rPr>
          <t>chenjie:</t>
        </r>
        <r>
          <rPr>
            <sz val="9"/>
            <rFont val="宋体"/>
            <family val="3"/>
            <charset val="134"/>
          </rPr>
          <t xml:space="preserve">
形象进度可以按工程施工进度的四个阶段考虑。（做完前期工程为一个阶段；动工已有一定时间为第二阶段；完成主体工程为第三阶段；由此到竣工为第四阶段。）</t>
        </r>
      </text>
    </comment>
    <comment ref="O6" authorId="0">
      <text>
        <r>
          <rPr>
            <b/>
            <sz val="9"/>
            <rFont val="宋体"/>
            <family val="3"/>
            <charset val="134"/>
          </rPr>
          <t>chenjie:</t>
        </r>
        <r>
          <rPr>
            <sz val="9"/>
            <rFont val="宋体"/>
            <family val="3"/>
            <charset val="134"/>
          </rPr>
          <t xml:space="preserve">
指财务实际付款与合同总价款之比</t>
        </r>
      </text>
    </comment>
    <comment ref="T6" authorId="0">
      <text>
        <r>
          <rPr>
            <b/>
            <sz val="9"/>
            <rFont val="宋体"/>
            <family val="3"/>
            <charset val="134"/>
          </rPr>
          <t>chenjie:</t>
        </r>
        <r>
          <rPr>
            <sz val="9"/>
            <rFont val="宋体"/>
            <family val="3"/>
            <charset val="134"/>
          </rPr>
          <t xml:space="preserve">
处于非正常状态的在建工程项目应在备注栏标注在建工程的施工状况，如：“停建1年、季节性停建”等</t>
        </r>
      </text>
    </comment>
  </commentList>
</comments>
</file>

<file path=xl/comments25.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填列转入固定资产实物名称及规格型号，如“报废油罐汽车HQG5吨1辆”、“出售CA6140.2M普通车床1台”等</t>
        </r>
      </text>
    </comment>
    <comment ref="C6" authorId="0">
      <text>
        <r>
          <rPr>
            <b/>
            <sz val="9"/>
            <rFont val="宋体"/>
            <family val="3"/>
            <charset val="134"/>
          </rPr>
          <t>chenjie:</t>
        </r>
        <r>
          <rPr>
            <sz val="9"/>
            <rFont val="宋体"/>
            <family val="3"/>
            <charset val="134"/>
          </rPr>
          <t xml:space="preserve">
发生日期为转入时间</t>
        </r>
      </text>
    </comment>
    <comment ref="H6" authorId="0">
      <text>
        <r>
          <rPr>
            <b/>
            <sz val="9"/>
            <rFont val="宋体"/>
            <family val="3"/>
            <charset val="134"/>
          </rPr>
          <t>chenjie:</t>
        </r>
        <r>
          <rPr>
            <sz val="9"/>
            <rFont val="宋体"/>
            <family val="3"/>
            <charset val="134"/>
          </rPr>
          <t xml:space="preserve">
简要注明基准日资产清理状况（如“已清理完毕”、“清理净损失”、“清理收入”等</t>
        </r>
      </text>
    </comment>
  </commentList>
</comments>
</file>

<file path=xl/comments26.xml><?xml version="1.0" encoding="utf-8"?>
<comments xmlns="http://schemas.openxmlformats.org/spreadsheetml/2006/main">
  <authors>
    <author>chenjie</author>
  </authors>
  <commentList>
    <comment ref="M7" authorId="0">
      <text>
        <r>
          <rPr>
            <b/>
            <sz val="9"/>
            <rFont val="宋体"/>
            <family val="3"/>
            <charset val="134"/>
          </rPr>
          <t>chenjie:</t>
        </r>
        <r>
          <rPr>
            <sz val="9"/>
            <rFont val="宋体"/>
            <family val="3"/>
            <charset val="134"/>
          </rPr>
          <t xml:space="preserve">
应注明的事项：(1)盘盈(2)非正常资产，如“停用、不需用、待报废、淘汰、盘亏”等(3)仪器仪表、电梯、锅炉、压力容器等规定由有关部门定期鉴定的设备应注明“达标”或“未达标”(4)因折旧提超等原因造成负数余额的项目，应简述原因(5)其他</t>
        </r>
      </text>
    </comment>
  </commentList>
</comments>
</file>

<file path=xl/comments27.xml><?xml version="1.0" encoding="utf-8"?>
<comments xmlns="http://schemas.openxmlformats.org/spreadsheetml/2006/main">
  <authors>
    <author>chenjie</author>
  </authors>
  <commentList>
    <comment ref="N7" authorId="0">
      <text>
        <r>
          <rPr>
            <b/>
            <sz val="9"/>
            <rFont val="宋体"/>
            <family val="3"/>
            <charset val="134"/>
          </rPr>
          <t>chenjie:</t>
        </r>
        <r>
          <rPr>
            <sz val="9"/>
            <rFont val="宋体"/>
            <family val="3"/>
            <charset val="134"/>
          </rPr>
          <t xml:space="preserve">
应注明的事项：(1)盘盈(2)非正常资产，如“停用、不需用、待报废、淘汰、盘亏”等(3)仪器仪表、电梯、锅炉、压力容器等规定由有关部门定期鉴定的设备应注明“达标”或“未达标”(4)因折旧提超等原因造成负数余额的项目，应简述原因(5)其他</t>
        </r>
      </text>
    </comment>
  </commentList>
</comments>
</file>

<file path=xl/comments28.xml><?xml version="1.0" encoding="utf-8"?>
<comments xmlns="http://schemas.openxmlformats.org/spreadsheetml/2006/main">
  <authors>
    <author>chenjie</author>
  </authors>
  <commentList>
    <comment ref="C6" authorId="0">
      <text>
        <r>
          <rPr>
            <b/>
            <sz val="9"/>
            <rFont val="宋体"/>
            <family val="3"/>
            <charset val="134"/>
          </rPr>
          <t>chenjie:</t>
        </r>
        <r>
          <rPr>
            <sz val="9"/>
            <rFont val="宋体"/>
            <family val="3"/>
            <charset val="134"/>
          </rPr>
          <t xml:space="preserve">
土地使用权证书的编号</t>
        </r>
      </text>
    </comment>
    <comment ref="E6" authorId="0">
      <text>
        <r>
          <rPr>
            <b/>
            <sz val="9"/>
            <rFont val="宋体"/>
            <family val="3"/>
            <charset val="134"/>
          </rPr>
          <t>chenjie:</t>
        </r>
        <r>
          <rPr>
            <sz val="9"/>
            <rFont val="宋体"/>
            <family val="3"/>
            <charset val="134"/>
          </rPr>
          <t xml:space="preserve">
所填内容应与土地证记录相符</t>
        </r>
      </text>
    </comment>
    <comment ref="F6" authorId="0">
      <text>
        <r>
          <rPr>
            <b/>
            <sz val="9"/>
            <rFont val="宋体"/>
            <family val="3"/>
            <charset val="134"/>
          </rPr>
          <t>chenjie:</t>
        </r>
        <r>
          <rPr>
            <sz val="9"/>
            <rFont val="宋体"/>
            <family val="3"/>
            <charset val="134"/>
          </rPr>
          <t xml:space="preserve">
所填内容应与土地证记录相符</t>
        </r>
      </text>
    </comment>
  </commentList>
</comments>
</file>

<file path=xl/comments29.xml><?xml version="1.0" encoding="utf-8"?>
<comments xmlns="http://schemas.openxmlformats.org/spreadsheetml/2006/main">
  <authors>
    <author>chenjie</author>
  </authors>
  <commentList>
    <comment ref="K6" authorId="0">
      <text>
        <r>
          <rPr>
            <b/>
            <sz val="9"/>
            <rFont val="宋体"/>
            <family val="3"/>
            <charset val="134"/>
          </rPr>
          <t>chenjie:</t>
        </r>
        <r>
          <rPr>
            <sz val="9"/>
            <rFont val="宋体"/>
            <family val="3"/>
            <charset val="134"/>
          </rPr>
          <t xml:space="preserve">
企业实际拥有但基准日未入帐的不应填入本表</t>
        </r>
      </text>
    </comment>
  </commentList>
</comments>
</file>

<file path=xl/comments30.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如：“</t>
        </r>
        <r>
          <rPr>
            <sz val="9"/>
            <rFont val="Times New Roman"/>
            <family val="1"/>
          </rPr>
          <t>××</t>
        </r>
        <r>
          <rPr>
            <sz val="9"/>
            <rFont val="宋体"/>
            <family val="3"/>
            <charset val="134"/>
          </rPr>
          <t>专利权”、“</t>
        </r>
        <r>
          <rPr>
            <sz val="9"/>
            <rFont val="Times New Roman"/>
            <family val="1"/>
          </rPr>
          <t>××</t>
        </r>
        <r>
          <rPr>
            <sz val="9"/>
            <rFont val="宋体"/>
            <family val="3"/>
            <charset val="134"/>
          </rPr>
          <t>软件”等</t>
        </r>
      </text>
    </comment>
    <comment ref="H6" authorId="0">
      <text>
        <r>
          <rPr>
            <b/>
            <sz val="9"/>
            <rFont val="宋体"/>
            <family val="3"/>
            <charset val="134"/>
          </rPr>
          <t>chenjie:</t>
        </r>
        <r>
          <rPr>
            <sz val="9"/>
            <rFont val="宋体"/>
            <family val="3"/>
            <charset val="134"/>
          </rPr>
          <t xml:space="preserve">
企业实际拥有但基准日未入帐的不应填入本表</t>
        </r>
      </text>
    </comment>
  </commentList>
</comments>
</file>

<file path=xl/comments3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如：“</t>
        </r>
        <r>
          <rPr>
            <sz val="9"/>
            <rFont val="Times New Roman"/>
            <family val="1"/>
          </rPr>
          <t>××</t>
        </r>
        <r>
          <rPr>
            <sz val="9"/>
            <rFont val="宋体"/>
            <family val="3"/>
            <charset val="134"/>
          </rPr>
          <t>专利权”、“</t>
        </r>
        <r>
          <rPr>
            <sz val="9"/>
            <rFont val="Times New Roman"/>
            <family val="1"/>
          </rPr>
          <t>××</t>
        </r>
        <r>
          <rPr>
            <sz val="9"/>
            <rFont val="宋体"/>
            <family val="3"/>
            <charset val="134"/>
          </rPr>
          <t>软件”等</t>
        </r>
      </text>
    </comment>
    <comment ref="H6" authorId="0">
      <text>
        <r>
          <rPr>
            <b/>
            <sz val="9"/>
            <rFont val="宋体"/>
            <family val="3"/>
            <charset val="134"/>
          </rPr>
          <t>chenjie:</t>
        </r>
        <r>
          <rPr>
            <sz val="9"/>
            <rFont val="宋体"/>
            <family val="3"/>
            <charset val="134"/>
          </rPr>
          <t xml:space="preserve">
企业实际拥有但基准日未入帐的不应填入本表</t>
        </r>
      </text>
    </comment>
  </commentList>
</comments>
</file>

<file path=xl/comments32.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指摊销期在1年以上的各种费用。如“</t>
        </r>
        <r>
          <rPr>
            <sz val="9"/>
            <rFont val="Times New Roman"/>
            <family val="1"/>
          </rPr>
          <t>××</t>
        </r>
        <r>
          <rPr>
            <sz val="9"/>
            <rFont val="宋体"/>
            <family val="3"/>
            <charset val="134"/>
          </rPr>
          <t>租入资产改良款”、“</t>
        </r>
        <r>
          <rPr>
            <sz val="9"/>
            <rFont val="Times New Roman"/>
            <family val="1"/>
          </rPr>
          <t>××</t>
        </r>
        <r>
          <rPr>
            <sz val="9"/>
            <rFont val="宋体"/>
            <family val="3"/>
            <charset val="134"/>
          </rPr>
          <t>资产大修费用“等。若填表单位开办费在本科目核算，则除按要求填写本表外，应参照开办费清查评估明细表的要求在备注栏注明费用包括的计提内容和相应金额，或附专项说明亦可。</t>
        </r>
      </text>
    </comment>
    <comment ref="D6" authorId="0">
      <text>
        <r>
          <rPr>
            <b/>
            <sz val="9"/>
            <rFont val="宋体"/>
            <family val="3"/>
            <charset val="134"/>
          </rPr>
          <t>chenjie:</t>
        </r>
        <r>
          <rPr>
            <sz val="9"/>
            <rFont val="宋体"/>
            <family val="3"/>
            <charset val="134"/>
          </rPr>
          <t xml:space="preserve">
指开始摊销前的金额。</t>
        </r>
      </text>
    </comment>
  </commentList>
</comments>
</file>

<file path=xl/comments33.xml><?xml version="1.0" encoding="utf-8"?>
<comments xmlns="http://schemas.openxmlformats.org/spreadsheetml/2006/main">
  <authors>
    <author>chenjie</author>
  </authors>
  <commentList>
    <comment ref="H6" authorId="0">
      <text>
        <r>
          <rPr>
            <b/>
            <sz val="9"/>
            <rFont val="宋体"/>
            <family val="3"/>
            <charset val="134"/>
          </rPr>
          <t>chenjie:</t>
        </r>
        <r>
          <rPr>
            <sz val="9"/>
            <rFont val="宋体"/>
            <family val="3"/>
            <charset val="134"/>
          </rPr>
          <t xml:space="preserve">
金额较大的项目，在备注栏注明其内容或附说明该项资产的内容和价值构成的专项说明。</t>
        </r>
      </text>
    </comment>
  </commentList>
</comments>
</file>

<file path=xl/comments34.xml><?xml version="1.0" encoding="utf-8"?>
<comments xmlns="http://schemas.openxmlformats.org/spreadsheetml/2006/main">
  <authors>
    <author>chenjie</author>
  </authors>
  <commentList>
    <comment ref="K6" authorId="0">
      <text>
        <r>
          <rPr>
            <b/>
            <sz val="9"/>
            <rFont val="宋体"/>
            <family val="3"/>
            <charset val="134"/>
          </rPr>
          <t>chenjie:</t>
        </r>
        <r>
          <rPr>
            <sz val="9"/>
            <rFont val="宋体"/>
            <family val="3"/>
            <charset val="134"/>
          </rPr>
          <t xml:space="preserve">
标明（或附专项说明）借款的用途、担保条件（信用担保、资产抵押或质押等）、借款利息计提及支付情况（请准确说明利息计提、支付到哪一天）。</t>
        </r>
      </text>
    </comment>
  </commentList>
</comments>
</file>

<file path=xl/comments35.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债权单位名称应填列全称，不应以地名或不明确的简称或业务内容代替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填列最后一笔贷方发生额的日期；
日期填写形式(半角状态下)如：2002.6又如2001.11</t>
        </r>
      </text>
    </comment>
    <comment ref="D6" authorId="0">
      <text>
        <r>
          <rPr>
            <b/>
            <sz val="9"/>
            <rFont val="宋体"/>
            <family val="3"/>
            <charset val="134"/>
          </rPr>
          <t>chenjie:</t>
        </r>
        <r>
          <rPr>
            <sz val="9"/>
            <rFont val="宋体"/>
            <family val="3"/>
            <charset val="134"/>
          </rPr>
          <t xml:space="preserve">
如：“购油款”等</t>
        </r>
      </text>
    </commen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36.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债权单位名称应填列全称，不应以地名或不明确的简称或业务内容代替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填列票据的签发日期；
日期填写形式(半角状态下)如：2002.6又如2001.11</t>
        </r>
      </text>
    </comment>
    <comment ref="H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涉诉款项应在备注中标明；3）评估基准日后已付款的项目，应注明日期。如“2002年7月4日付款”；4）已到期尚未支付的，需简要说明原因。</t>
        </r>
      </text>
    </comment>
  </commentList>
</comments>
</file>

<file path=xl/comments37.xml><?xml version="1.0" encoding="utf-8"?>
<comments xmlns="http://schemas.openxmlformats.org/spreadsheetml/2006/main">
  <authors>
    <author>chenjie</author>
  </authors>
  <commentList>
    <comment ref="C6" authorId="0">
      <text>
        <r>
          <rPr>
            <b/>
            <sz val="9"/>
            <rFont val="宋体"/>
            <family val="3"/>
            <charset val="134"/>
          </rPr>
          <t>chenjie:</t>
        </r>
        <r>
          <rPr>
            <sz val="9"/>
            <rFont val="宋体"/>
            <family val="3"/>
            <charset val="134"/>
          </rPr>
          <t xml:space="preserve">
填列最后一笔贷方发生额的日期；
日期填写形式(半角状态下)如：2002.6又如2001.11</t>
        </r>
      </text>
    </commen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38.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债权单位名称应填列全称，不应以地名或不明确的简称或业务内容代替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填列最后一笔贷方发生额的日期；
日期填写形式(半角状态下)如：2002.6又如2001.11</t>
        </r>
      </text>
    </comment>
    <comment ref="D6" authorId="0">
      <text>
        <r>
          <rPr>
            <b/>
            <sz val="9"/>
            <rFont val="宋体"/>
            <family val="3"/>
            <charset val="134"/>
          </rPr>
          <t>chenjie:</t>
        </r>
        <r>
          <rPr>
            <sz val="9"/>
            <rFont val="宋体"/>
            <family val="3"/>
            <charset val="134"/>
          </rPr>
          <t xml:space="preserve">
如：“售油款”等</t>
        </r>
      </text>
    </commen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39.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填写所计提的应付工资的具体组成内容，如“工资、住房补贴”等，根据填表单位财务部门的计提应付工资的方式和内容填写</t>
        </r>
      </text>
    </comment>
    <comment ref="C6" authorId="0">
      <text>
        <r>
          <rPr>
            <b/>
            <sz val="9"/>
            <rFont val="宋体"/>
            <family val="3"/>
            <charset val="134"/>
          </rPr>
          <t>chenjie:</t>
        </r>
        <r>
          <rPr>
            <sz val="9"/>
            <rFont val="宋体"/>
            <family val="3"/>
            <charset val="134"/>
          </rPr>
          <t xml:space="preserve">
填写贷方最后一笔发生额的日期</t>
        </r>
      </text>
    </comment>
    <comment ref="F6" authorId="0">
      <text>
        <r>
          <rPr>
            <b/>
            <sz val="9"/>
            <rFont val="宋体"/>
            <family val="3"/>
            <charset val="134"/>
          </rPr>
          <t>chenjie:</t>
        </r>
        <r>
          <rPr>
            <sz val="9"/>
            <rFont val="宋体"/>
            <family val="3"/>
            <charset val="134"/>
          </rPr>
          <t xml:space="preserve">
备注中应注明计提依据（如：工效挂钩批准额度</t>
        </r>
        <r>
          <rPr>
            <sz val="9"/>
            <rFont val="Times New Roman"/>
            <family val="1"/>
          </rPr>
          <t>×××</t>
        </r>
        <r>
          <rPr>
            <sz val="9"/>
            <rFont val="宋体"/>
            <family val="3"/>
            <charset val="134"/>
          </rPr>
          <t>万元／年）及基准日应付工资帐面余额的滚存期间。</t>
        </r>
      </text>
    </comment>
  </commentList>
</comments>
</file>

<file path=xl/comments40.xml><?xml version="1.0" encoding="utf-8"?>
<comments xmlns="http://schemas.openxmlformats.org/spreadsheetml/2006/main">
  <authors>
    <author>chenjie</author>
  </authors>
  <commentList>
    <comment ref="G6" authorId="0">
      <text>
        <r>
          <rPr>
            <b/>
            <sz val="9"/>
            <rFont val="宋体"/>
            <family val="3"/>
            <charset val="134"/>
          </rPr>
          <t>chenjie:</t>
        </r>
        <r>
          <rPr>
            <sz val="9"/>
            <rFont val="宋体"/>
            <family val="3"/>
            <charset val="134"/>
          </rPr>
          <t xml:space="preserve">
备注中应注明税款所属期间。</t>
        </r>
      </text>
    </comment>
  </commentList>
</comments>
</file>

<file path=xl/comments4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填全称</t>
        </r>
      </text>
    </comment>
    <comment ref="C6" authorId="0">
      <text>
        <r>
          <rPr>
            <b/>
            <sz val="9"/>
            <rFont val="宋体"/>
            <family val="3"/>
            <charset val="134"/>
          </rPr>
          <t>chenjie:</t>
        </r>
        <r>
          <rPr>
            <sz val="9"/>
            <rFont val="宋体"/>
            <family val="3"/>
            <charset val="134"/>
          </rPr>
          <t xml:space="preserve">
发生日期指利息结算日，填列到日。</t>
        </r>
      </text>
    </comment>
    <comment ref="E6" authorId="0">
      <text>
        <r>
          <rPr>
            <b/>
            <sz val="9"/>
            <rFont val="宋体"/>
            <family val="3"/>
            <charset val="134"/>
          </rPr>
          <t>chenjie:</t>
        </r>
        <r>
          <rPr>
            <sz val="9"/>
            <rFont val="宋体"/>
            <family val="3"/>
            <charset val="134"/>
          </rPr>
          <t xml:space="preserve">
填列到“日”，如“2001.6.1—2001.12.30”。</t>
        </r>
      </text>
    </comment>
  </commentList>
</comments>
</file>

<file path=xl/comments42.xml><?xml version="1.0" encoding="utf-8"?>
<comments xmlns="http://schemas.openxmlformats.org/spreadsheetml/2006/main">
  <authors>
    <author>chenjie</author>
  </authors>
  <commentList>
    <comment ref="G6" authorId="0">
      <text>
        <r>
          <rPr>
            <b/>
            <sz val="9"/>
            <rFont val="宋体"/>
            <family val="3"/>
            <charset val="134"/>
          </rPr>
          <t>chenjie:</t>
        </r>
        <r>
          <rPr>
            <sz val="9"/>
            <rFont val="宋体"/>
            <family val="3"/>
            <charset val="134"/>
          </rPr>
          <t xml:space="preserve">
对于长期未付的利润（股利），请在备注栏标明原因</t>
        </r>
      </text>
    </comment>
  </commentList>
</comments>
</file>

<file path=xl/comments43.xml><?xml version="1.0" encoding="utf-8"?>
<comments xmlns="http://schemas.openxmlformats.org/spreadsheetml/2006/main">
  <authors>
    <author>chenjie</author>
  </authors>
  <commentLis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44.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参见长期借款表</t>
        </r>
      </text>
    </comment>
  </commentList>
</comments>
</file>

<file path=xl/comments45.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填全称</t>
        </r>
      </text>
    </comment>
    <comment ref="C6" authorId="0">
      <text>
        <r>
          <rPr>
            <b/>
            <sz val="9"/>
            <rFont val="宋体"/>
            <family val="3"/>
            <charset val="134"/>
          </rPr>
          <t>chenjie:</t>
        </r>
        <r>
          <rPr>
            <sz val="9"/>
            <rFont val="宋体"/>
            <family val="3"/>
            <charset val="134"/>
          </rPr>
          <t xml:space="preserve">
指借款合同规定的借款启始日，填列到日</t>
        </r>
      </text>
    </comment>
    <comment ref="D6" authorId="0">
      <text>
        <r>
          <rPr>
            <b/>
            <sz val="9"/>
            <rFont val="宋体"/>
            <family val="3"/>
            <charset val="134"/>
          </rPr>
          <t>chenjie:</t>
        </r>
        <r>
          <rPr>
            <sz val="9"/>
            <rFont val="宋体"/>
            <family val="3"/>
            <charset val="134"/>
          </rPr>
          <t xml:space="preserve">
与借款合同规定到期日应一致</t>
        </r>
      </text>
    </comment>
    <comment ref="E6" authorId="0">
      <text>
        <r>
          <rPr>
            <b/>
            <sz val="9"/>
            <rFont val="宋体"/>
            <family val="3"/>
            <charset val="134"/>
          </rPr>
          <t>chenjie:</t>
        </r>
        <r>
          <rPr>
            <sz val="9"/>
            <rFont val="宋体"/>
            <family val="3"/>
            <charset val="134"/>
          </rPr>
          <t xml:space="preserve">
与借款合同规定利率应一致</t>
        </r>
      </text>
    </comment>
  </commentList>
</comments>
</file>

<file path=xl/comments46.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填列债权单位全称</t>
        </r>
      </text>
    </comment>
    <comment ref="C7" authorId="0">
      <text>
        <r>
          <rPr>
            <b/>
            <sz val="9"/>
            <rFont val="宋体"/>
            <family val="3"/>
            <charset val="134"/>
          </rPr>
          <t>chenjie:</t>
        </r>
        <r>
          <rPr>
            <sz val="9"/>
            <rFont val="宋体"/>
            <family val="3"/>
            <charset val="134"/>
          </rPr>
          <t xml:space="preserve">
按合同协议确定的开始计算应付款的日期，填列到日。</t>
        </r>
      </text>
    </comment>
    <comment ref="D7" authorId="0">
      <text>
        <r>
          <rPr>
            <b/>
            <sz val="9"/>
            <rFont val="宋体"/>
            <family val="3"/>
            <charset val="134"/>
          </rPr>
          <t>chenjie:</t>
        </r>
        <r>
          <rPr>
            <sz val="9"/>
            <rFont val="宋体"/>
            <family val="3"/>
            <charset val="134"/>
          </rPr>
          <t xml:space="preserve">
指应付款内容，如“引进</t>
        </r>
        <r>
          <rPr>
            <sz val="9"/>
            <rFont val="Times New Roman"/>
            <family val="1"/>
          </rPr>
          <t>××</t>
        </r>
        <r>
          <rPr>
            <sz val="9"/>
            <rFont val="宋体"/>
            <family val="3"/>
            <charset val="134"/>
          </rPr>
          <t>设备款或融资租赁</t>
        </r>
        <r>
          <rPr>
            <sz val="9"/>
            <rFont val="Times New Roman"/>
            <family val="1"/>
          </rPr>
          <t>××</t>
        </r>
        <r>
          <rPr>
            <sz val="9"/>
            <rFont val="宋体"/>
            <family val="3"/>
            <charset val="134"/>
          </rPr>
          <t>设备款”等；</t>
        </r>
      </text>
    </comment>
    <comment ref="I7" authorId="0">
      <text>
        <r>
          <rPr>
            <b/>
            <sz val="9"/>
            <rFont val="宋体"/>
            <family val="3"/>
            <charset val="134"/>
          </rPr>
          <t>chenjie:</t>
        </r>
        <r>
          <rPr>
            <sz val="9"/>
            <rFont val="宋体"/>
            <family val="3"/>
            <charset val="134"/>
          </rPr>
          <t xml:space="preserve">
请注明帐面初始额的构成。</t>
        </r>
      </text>
    </comment>
  </commentList>
</comments>
</file>

<file path=xl/sharedStrings.xml><?xml version="1.0" encoding="utf-8"?>
<sst xmlns="http://schemas.openxmlformats.org/spreadsheetml/2006/main" count="2907" uniqueCount="1471">
  <si>
    <t>返回索引页</t>
  </si>
  <si>
    <t>资产负债表</t>
  </si>
  <si>
    <t>2007年6月30日</t>
  </si>
  <si>
    <t>金额单位：人民币元</t>
  </si>
  <si>
    <t>资产</t>
  </si>
  <si>
    <t>序号</t>
  </si>
  <si>
    <t>期初数</t>
  </si>
  <si>
    <t>期末数</t>
  </si>
  <si>
    <t>备注</t>
  </si>
  <si>
    <t>负债及所有者权益</t>
  </si>
  <si>
    <t xml:space="preserve">  流动资产：</t>
  </si>
  <si>
    <t>流动负债：</t>
  </si>
  <si>
    <t xml:space="preserve">   货币资金</t>
  </si>
  <si>
    <t xml:space="preserve">   短期借款</t>
  </si>
  <si>
    <t xml:space="preserve">   短期投资</t>
  </si>
  <si>
    <t xml:space="preserve">    应付票据</t>
  </si>
  <si>
    <t xml:space="preserve">   应收票据</t>
  </si>
  <si>
    <t xml:space="preserve">   应付账款</t>
  </si>
  <si>
    <t xml:space="preserve">  应收账款</t>
  </si>
  <si>
    <t xml:space="preserve">   预收账款</t>
  </si>
  <si>
    <t xml:space="preserve">  减：坏账准备</t>
  </si>
  <si>
    <t xml:space="preserve">   代销商品款</t>
  </si>
  <si>
    <t xml:space="preserve">   应收账款净额</t>
  </si>
  <si>
    <t xml:space="preserve">   其他应付款</t>
  </si>
  <si>
    <t xml:space="preserve">   应收股利</t>
  </si>
  <si>
    <t xml:space="preserve">   应付工资</t>
  </si>
  <si>
    <t xml:space="preserve">   应收利息</t>
  </si>
  <si>
    <t xml:space="preserve">   应付福利费</t>
  </si>
  <si>
    <t xml:space="preserve">   预付账款</t>
  </si>
  <si>
    <t xml:space="preserve">   应交税金</t>
  </si>
  <si>
    <t xml:space="preserve">   应收补贴款</t>
  </si>
  <si>
    <t xml:space="preserve">   应付利润</t>
  </si>
  <si>
    <t xml:space="preserve">   其他应收款</t>
  </si>
  <si>
    <t xml:space="preserve">   其他未交款</t>
  </si>
  <si>
    <t xml:space="preserve">   预提费用</t>
  </si>
  <si>
    <t xml:space="preserve">   其他应收款净额</t>
  </si>
  <si>
    <t xml:space="preserve">   一年内到期的长期负债</t>
  </si>
  <si>
    <t xml:space="preserve">   存货</t>
  </si>
  <si>
    <t xml:space="preserve">   其他流动负债</t>
  </si>
  <si>
    <t xml:space="preserve">   待摊费用</t>
  </si>
  <si>
    <t xml:space="preserve">         流动负债合计</t>
  </si>
  <si>
    <t xml:space="preserve">    待处理流动资产净损失</t>
  </si>
  <si>
    <t xml:space="preserve">   一年内到期的长期债券投资</t>
  </si>
  <si>
    <t xml:space="preserve">   其他流动资产</t>
  </si>
  <si>
    <t xml:space="preserve">   长期借款</t>
  </si>
  <si>
    <t>流动资产合计</t>
  </si>
  <si>
    <t xml:space="preserve">   应付债券</t>
  </si>
  <si>
    <t xml:space="preserve">   长期投资</t>
  </si>
  <si>
    <t xml:space="preserve">   长期应付款</t>
  </si>
  <si>
    <t xml:space="preserve">   固定资产</t>
  </si>
  <si>
    <t xml:space="preserve">   专项应付款</t>
  </si>
  <si>
    <t xml:space="preserve">   固定资产原价</t>
  </si>
  <si>
    <t xml:space="preserve">   其他长期负债</t>
  </si>
  <si>
    <t xml:space="preserve">    减：累计折旧</t>
  </si>
  <si>
    <t xml:space="preserve">   递延税款贷项</t>
  </si>
  <si>
    <t xml:space="preserve">   固定资产减值</t>
  </si>
  <si>
    <t xml:space="preserve">         长期负债合计</t>
  </si>
  <si>
    <t xml:space="preserve">   固定资产净额</t>
  </si>
  <si>
    <t xml:space="preserve">   工程物资</t>
  </si>
  <si>
    <t xml:space="preserve">              負債合計</t>
  </si>
  <si>
    <t xml:space="preserve">   在建工程</t>
  </si>
  <si>
    <t xml:space="preserve">   固定资产清理</t>
  </si>
  <si>
    <t xml:space="preserve">   待处理固定资产净损失</t>
  </si>
  <si>
    <t>固定资产合计</t>
  </si>
  <si>
    <t xml:space="preserve">   无形资产合计</t>
  </si>
  <si>
    <t>所有者权益：</t>
  </si>
  <si>
    <t xml:space="preserve">  其中：土地使用权</t>
  </si>
  <si>
    <t xml:space="preserve">    实收资本</t>
  </si>
  <si>
    <t xml:space="preserve">        其他无形资产</t>
  </si>
  <si>
    <t xml:space="preserve">    资本公积</t>
  </si>
  <si>
    <t xml:space="preserve">   递延资产合计</t>
  </si>
  <si>
    <t xml:space="preserve">    盈余公积</t>
  </si>
  <si>
    <t xml:space="preserve">   其中：开办费</t>
  </si>
  <si>
    <t xml:space="preserve">    其中： 公益金</t>
  </si>
  <si>
    <t xml:space="preserve">        长期待摊费用</t>
  </si>
  <si>
    <t xml:space="preserve">    上级拨入资金/撥付所屬資金</t>
  </si>
  <si>
    <t xml:space="preserve">   其他长期资产</t>
  </si>
  <si>
    <t xml:space="preserve">    未分配利润</t>
  </si>
  <si>
    <t xml:space="preserve">   递延税款借项</t>
  </si>
  <si>
    <t>所有者权益合计</t>
  </si>
  <si>
    <r>
      <t xml:space="preserve">             </t>
    </r>
    <r>
      <rPr>
        <b/>
        <sz val="10"/>
        <rFont val="宋体"/>
        <family val="3"/>
        <charset val="134"/>
      </rPr>
      <t>资产合计</t>
    </r>
  </si>
  <si>
    <t>负债及所有者权益合计</t>
  </si>
  <si>
    <t>与总资产相差</t>
  </si>
  <si>
    <r>
      <t>填表人：</t>
    </r>
    <r>
      <rPr>
        <sz val="10"/>
        <rFont val="Times New Roman"/>
        <family val="1"/>
      </rPr>
      <t xml:space="preserve"> </t>
    </r>
  </si>
  <si>
    <t>财务主管：</t>
  </si>
  <si>
    <t>负责人：</t>
  </si>
  <si>
    <t>资产评估清查评估明细表系统</t>
  </si>
  <si>
    <t>填表前请先阅读填表说明</t>
  </si>
  <si>
    <t>资产申报单位请填写以下内容：</t>
  </si>
  <si>
    <t>评估机构填写以下内容：</t>
  </si>
  <si>
    <t xml:space="preserve">      评估机构名称：</t>
  </si>
  <si>
    <t>山西诚成资产评估有限公司</t>
  </si>
  <si>
    <t>评估基准日：</t>
  </si>
  <si>
    <t>年</t>
  </si>
  <si>
    <t>月</t>
  </si>
  <si>
    <t>日</t>
  </si>
  <si>
    <t>地址：</t>
  </si>
  <si>
    <t>联系电话：</t>
  </si>
  <si>
    <t>传真：</t>
  </si>
  <si>
    <t>填表日期：</t>
  </si>
  <si>
    <t>法定代表人：</t>
  </si>
  <si>
    <t>法定代表授权人：</t>
  </si>
  <si>
    <t>被评估单位住址：</t>
  </si>
  <si>
    <t>项目负责人：</t>
  </si>
  <si>
    <t>邮箱：</t>
  </si>
  <si>
    <t>被评估单位负责人：</t>
  </si>
  <si>
    <t>签字注册资产评估师：</t>
  </si>
  <si>
    <t>被评估单位注册资本：</t>
  </si>
  <si>
    <t>流动资产评估人员：</t>
  </si>
  <si>
    <t>被评估单位经营范围：</t>
  </si>
  <si>
    <t>存货评估人员：</t>
  </si>
  <si>
    <t>被评估单位联系人：</t>
  </si>
  <si>
    <t>非流动资产评估人员：</t>
  </si>
  <si>
    <t>被评估单位联系电话：</t>
  </si>
  <si>
    <t>设备类评估人员：</t>
  </si>
  <si>
    <t xml:space="preserve">      被评估单位邮箱：</t>
  </si>
  <si>
    <t>建筑物类评估人员：</t>
  </si>
  <si>
    <t xml:space="preserve">         委托单位名称：</t>
  </si>
  <si>
    <t>无形资产评估人员：</t>
  </si>
  <si>
    <t xml:space="preserve">         委托单位联系人：</t>
  </si>
  <si>
    <t>负债评估人员：</t>
  </si>
  <si>
    <t xml:space="preserve">         委托单位电话：</t>
  </si>
  <si>
    <t>收益法评估人员：</t>
  </si>
  <si>
    <t>1、</t>
  </si>
  <si>
    <t>本工作簿用于资产评估委托方或被评估单位对评估基准日下的委估资产及负债的账面价值的申报；</t>
  </si>
  <si>
    <r>
      <t>请贵单位填表人员按要求对各工作表中</t>
    </r>
    <r>
      <rPr>
        <b/>
        <i/>
        <sz val="12"/>
        <color indexed="10"/>
        <rFont val="仿宋_GB2312"/>
        <family val="3"/>
        <charset val="134"/>
      </rPr>
      <t>（所有汇总表自动汇总，不需填列可自动生成）</t>
    </r>
    <r>
      <rPr>
        <i/>
        <sz val="12"/>
        <rFont val="仿宋_GB2312"/>
        <family val="3"/>
        <charset val="134"/>
      </rPr>
      <t>序号栏至账面值栏据</t>
    </r>
  </si>
  <si>
    <r>
      <t>实填写；需要单独说明的事项在</t>
    </r>
    <r>
      <rPr>
        <b/>
        <sz val="12"/>
        <color indexed="10"/>
        <rFont val="仿宋_GB2312"/>
        <family val="3"/>
        <charset val="134"/>
      </rPr>
      <t>备注栏</t>
    </r>
    <r>
      <rPr>
        <sz val="12"/>
        <rFont val="仿宋_GB2312"/>
        <family val="3"/>
        <charset val="134"/>
      </rPr>
      <t>注明；</t>
    </r>
  </si>
  <si>
    <t>2、</t>
  </si>
  <si>
    <t>此表各科目明细的合计数，应与本次资产评估范围内的资产评估基准日的资产负债表的数据相符；</t>
  </si>
  <si>
    <t>3、</t>
  </si>
  <si>
    <t>如有债权、债务性资产的未达、坏帐及实物性资产的毁损、报废等的项目应在其备注中说明；</t>
  </si>
  <si>
    <t>4、</t>
  </si>
  <si>
    <t>明细表中如有日期档，除各明细表中有具体要求外，其格式应为“XXXX-XX”；</t>
  </si>
  <si>
    <t xml:space="preserve">    例：“2003年05月16日”应填为“2003-05”</t>
  </si>
  <si>
    <t>如无法确定具体月份，请将月份填为01月；</t>
  </si>
  <si>
    <t xml:space="preserve">    例：“2003年”应填为“2003-01”</t>
  </si>
  <si>
    <t>如为累计发生的业务，请按一年以内、1-2年、2-3年、3-5年、5年以上等账龄段分行分别填列；</t>
  </si>
  <si>
    <t>5、</t>
  </si>
  <si>
    <r>
      <t>如明细表的行数不够时，请填表人员在“合计”的上两行进行插入行，</t>
    </r>
    <r>
      <rPr>
        <sz val="12"/>
        <color indexed="10"/>
        <rFont val="仿宋_GB2312"/>
        <family val="3"/>
        <charset val="134"/>
      </rPr>
      <t>不能在表中插列</t>
    </r>
    <r>
      <rPr>
        <sz val="12"/>
        <rFont val="仿宋_GB2312"/>
        <family val="3"/>
        <charset val="134"/>
      </rPr>
      <t>,不以免汇总表的公式链接被破坏。</t>
    </r>
  </si>
  <si>
    <t>6、</t>
  </si>
  <si>
    <t>填表人可通过“索引目录”来选择要查看或修改的科目。</t>
  </si>
  <si>
    <t>7、</t>
  </si>
  <si>
    <t>填表人可通过点击各汇总表中的“科目名称”进入各明细表，再通过点击各工作表最后一行的“合计”来返回上一级科目。</t>
  </si>
  <si>
    <t xml:space="preserve">8、 </t>
  </si>
  <si>
    <t>不需用的科目不要删除，隐藏即可</t>
  </si>
  <si>
    <t>注：</t>
  </si>
  <si>
    <t>除以上要求企业填写的或按具体情况评估人员另作要求填写的档或项，企业不应对此套表的其它部分</t>
  </si>
  <si>
    <t>作任何修改变动，谢谢合作！</t>
  </si>
  <si>
    <t>如有疑问请与我所或我所现场人员联系</t>
  </si>
  <si>
    <t>联系电话：0351-4118928     传真：</t>
  </si>
  <si>
    <t>0351-4118928</t>
  </si>
  <si>
    <t>资产评估明细表索引目录</t>
  </si>
  <si>
    <t>汇总表</t>
  </si>
  <si>
    <t>分类汇总表(资产)</t>
  </si>
  <si>
    <t>流动资产</t>
  </si>
  <si>
    <t>货币资金</t>
  </si>
  <si>
    <t>现金</t>
  </si>
  <si>
    <t>分类汇总表(负债)</t>
  </si>
  <si>
    <t>流动负债</t>
  </si>
  <si>
    <t>短期借款</t>
  </si>
  <si>
    <t>银行存款</t>
  </si>
  <si>
    <t>交易性金融负债</t>
  </si>
  <si>
    <t>其他货币资金</t>
  </si>
  <si>
    <t>应付票据</t>
  </si>
  <si>
    <t>交易性金融资产</t>
  </si>
  <si>
    <t>股票投资</t>
  </si>
  <si>
    <t>应付账款</t>
  </si>
  <si>
    <t>应收票据</t>
  </si>
  <si>
    <t>债券投资</t>
  </si>
  <si>
    <t>预收账款</t>
  </si>
  <si>
    <t>应收账款</t>
  </si>
  <si>
    <t>基金投资</t>
  </si>
  <si>
    <t>职工薪酬</t>
  </si>
  <si>
    <t>预付账款</t>
  </si>
  <si>
    <t>应交税费</t>
  </si>
  <si>
    <t>应收利息</t>
  </si>
  <si>
    <t>应付利息</t>
  </si>
  <si>
    <t>应收股利</t>
  </si>
  <si>
    <t>应付股利(利润)</t>
  </si>
  <si>
    <t>其他应收款</t>
  </si>
  <si>
    <t>其他应付款</t>
  </si>
  <si>
    <t>存货</t>
  </si>
  <si>
    <t>材料采购（在途物资）</t>
  </si>
  <si>
    <t>一年到期非流动负债</t>
  </si>
  <si>
    <t>一年到期非流动资产</t>
  </si>
  <si>
    <t>原材料</t>
  </si>
  <si>
    <t>其他流动负债</t>
  </si>
  <si>
    <t>其它流动资产</t>
  </si>
  <si>
    <t>在库周转材料</t>
  </si>
  <si>
    <t>委托加工物资</t>
  </si>
  <si>
    <t>产成品(库存商品)</t>
  </si>
  <si>
    <t>非流动资产</t>
  </si>
  <si>
    <t>可供出售金融资产</t>
  </si>
  <si>
    <t>在产品(自制半成品)</t>
  </si>
  <si>
    <t>发出商品</t>
  </si>
  <si>
    <t>非流动负债</t>
  </si>
  <si>
    <t>长期借款</t>
  </si>
  <si>
    <t>在用周转材料</t>
  </si>
  <si>
    <t>应付债券</t>
  </si>
  <si>
    <t>长期应付款</t>
  </si>
  <si>
    <t>专项应付款</t>
  </si>
  <si>
    <t>预计负债</t>
  </si>
  <si>
    <t>其他投资</t>
  </si>
  <si>
    <t>递延所得税负债</t>
  </si>
  <si>
    <t>其他非流动负债</t>
  </si>
  <si>
    <t>持有到期投资</t>
  </si>
  <si>
    <t>长期应收款</t>
  </si>
  <si>
    <t>长期股权投资</t>
  </si>
  <si>
    <t>投资性房地产</t>
  </si>
  <si>
    <t>固定资产</t>
  </si>
  <si>
    <t>房屋建筑物</t>
  </si>
  <si>
    <t>构筑物及其他辅助设施</t>
  </si>
  <si>
    <t>管道及沟槽</t>
  </si>
  <si>
    <t>机器设备</t>
  </si>
  <si>
    <t>车辆</t>
  </si>
  <si>
    <t>电子设备</t>
  </si>
  <si>
    <t>土地</t>
  </si>
  <si>
    <t>在建工程</t>
  </si>
  <si>
    <t>在建土建</t>
  </si>
  <si>
    <t>在建设备</t>
  </si>
  <si>
    <t>工程物资</t>
  </si>
  <si>
    <t>固定资产清理</t>
  </si>
  <si>
    <t>生产性生物资产</t>
  </si>
  <si>
    <t>油气资产</t>
  </si>
  <si>
    <t>无形资产</t>
  </si>
  <si>
    <t>其他</t>
  </si>
  <si>
    <t>开发支出</t>
  </si>
  <si>
    <t>商誉</t>
  </si>
  <si>
    <t>长期待摊费用</t>
  </si>
  <si>
    <t>递延所得税资产</t>
  </si>
  <si>
    <t>其他非流动资产</t>
  </si>
  <si>
    <t>评估明细表填表说明</t>
  </si>
  <si>
    <t>一、基本要求</t>
  </si>
  <si>
    <t xml:space="preserve">  特别强调：对于纳入评估范围内的子公司下属控股子公司，需按科目逐一填报该表(不可与母公司合并填报）。该表由财务或资产管理人员填报并核账面值无误后，再交由设备或其他实物资产管理人员对评估作价必须的规格型号、厂家、数量等信息进行补充完善。</t>
  </si>
  <si>
    <t xml:space="preserve">(一)填表范围： </t>
  </si>
  <si>
    <r>
      <t xml:space="preserve">     纳入评估范围的资产要保证与评估基准日资产占有单位的资产负债表（或模拟资产负债表）完全一致，即填表完成后，自动生成的新准则资产评估分类汇总表</t>
    </r>
    <r>
      <rPr>
        <b/>
        <sz val="14"/>
        <rFont val="Times New Roman"/>
        <family val="1"/>
      </rPr>
      <t>(</t>
    </r>
    <r>
      <rPr>
        <b/>
        <sz val="14"/>
        <rFont val="仿宋_GB2312"/>
        <family val="3"/>
        <charset val="134"/>
      </rPr>
      <t>表</t>
    </r>
    <r>
      <rPr>
        <b/>
        <sz val="14"/>
        <rFont val="Times New Roman"/>
        <family val="1"/>
      </rPr>
      <t>2)C</t>
    </r>
    <r>
      <rPr>
        <b/>
        <sz val="14"/>
        <rFont val="仿宋_GB2312"/>
        <family val="3"/>
        <charset val="134"/>
      </rPr>
      <t>列帐面值数据与该表右侧手工录入的</t>
    </r>
    <r>
      <rPr>
        <b/>
        <sz val="14"/>
        <rFont val="Times New Roman"/>
        <family val="1"/>
      </rPr>
      <t>G</t>
    </r>
    <r>
      <rPr>
        <b/>
        <sz val="14"/>
        <rFont val="仿宋_GB2312"/>
        <family val="3"/>
        <charset val="134"/>
      </rPr>
      <t>列资产负债表（或模拟资产负债表）各科目余额完全一致。如</t>
    </r>
    <r>
      <rPr>
        <b/>
        <sz val="14"/>
        <rFont val="Times New Roman"/>
        <family val="1"/>
      </rPr>
      <t>H</t>
    </r>
    <r>
      <rPr>
        <b/>
        <sz val="14"/>
        <rFont val="仿宋_GB2312"/>
        <family val="3"/>
        <charset val="134"/>
      </rPr>
      <t>列出现差异，请核对链接关系及所填报明细是否有误。</t>
    </r>
  </si>
  <si>
    <t>(二)“评估基准日”与“被评估单位(或者产权持有单位)”名称,统一在“申报表封面” 中填列，各明细表会自动生成。单位名称要与该单位的营业执照所列示的名称完全一致,如经检查各明细表与报表的余额数据完全一致，填表人员需与评估人员沟通无异议后再在打印好的A4纸每页明细表左上角单位名称处加盖单位公章上报。</t>
  </si>
  <si>
    <t>(三)对于企业财务核算中没有的会计科目不必填写相应的明细表，对应明细表可隐藏但不可删除。</t>
  </si>
  <si>
    <r>
      <t>(四) 对于各科目明细表中“评估价值</t>
    </r>
    <r>
      <rPr>
        <b/>
        <sz val="14"/>
        <rFont val="Times New Roman"/>
        <family val="1"/>
      </rPr>
      <t>”</t>
    </r>
    <r>
      <rPr>
        <b/>
        <sz val="14"/>
        <rFont val="仿宋_GB2312"/>
        <family val="3"/>
        <charset val="134"/>
      </rPr>
      <t>一栏(不含本栏)左方的所有空白栏以及需要填写的备注栏项目请企业填写齐全。尤其对于实物类资产的评估作价密切相关信息需填报完整，不要出现空白项，该类信息往往包括规格、厂家、单位、数量、产权证号、产权人名称、车辆行驶里程、不良资产实际状态等，需要由资产管理相关部门协助财务人员进行填报。</t>
    </r>
  </si>
  <si>
    <r>
      <t>(五)明细表中填列金额单位为</t>
    </r>
    <r>
      <rPr>
        <sz val="14"/>
        <rFont val="Times New Roman"/>
        <family val="1"/>
      </rPr>
      <t>“</t>
    </r>
    <r>
      <rPr>
        <sz val="14"/>
        <rFont val="仿宋_GB2312"/>
        <family val="3"/>
        <charset val="134"/>
      </rPr>
      <t>人民币元</t>
    </r>
    <r>
      <rPr>
        <sz val="14"/>
        <rFont val="Times New Roman"/>
        <family val="1"/>
      </rPr>
      <t>”</t>
    </r>
    <r>
      <rPr>
        <sz val="14"/>
        <rFont val="仿宋_GB2312"/>
        <family val="3"/>
        <charset val="134"/>
      </rPr>
      <t xml:space="preserve">，精确到小数点后两位。 </t>
    </r>
  </si>
  <si>
    <r>
      <t>(六)明细表中日期根据要求填至月(如建成年月)或日(如出票日期)，填写</t>
    </r>
    <r>
      <rPr>
        <b/>
        <sz val="14"/>
        <rFont val="仿宋_GB2312"/>
        <family val="3"/>
        <charset val="134"/>
      </rPr>
      <t>日期格式</t>
    </r>
    <r>
      <rPr>
        <sz val="14"/>
        <rFont val="仿宋_GB2312"/>
        <family val="3"/>
        <charset val="134"/>
      </rPr>
      <t>为“2001-05”（不能写为2001.5）或 “2001-05-02”（不能填为2001.5.2）。</t>
    </r>
  </si>
  <si>
    <t>(七)未指明月利率之处应指年利率，计量单位为“%”。若原始资料中为月利率或日利率,则换算为年利率。</t>
  </si>
  <si>
    <t>(八)明细表与各级汇总表之间的数据已建立链接关系，带“汇总”字样的各明细表中除个别项的减值准备外，其他项中不应直接录入数据。</t>
  </si>
  <si>
    <r>
      <t>(九)每一张明细表内容超过表中行数时，可在电子表</t>
    </r>
    <r>
      <rPr>
        <b/>
        <sz val="14"/>
        <rFont val="仿宋_GB2312"/>
        <family val="3"/>
        <charset val="134"/>
      </rPr>
      <t>中间</t>
    </r>
    <r>
      <rPr>
        <sz val="14"/>
        <rFont val="仿宋_GB2312"/>
        <family val="3"/>
        <charset val="134"/>
      </rPr>
      <t>直接插入行。注意，不能在第一行和合计行插入行。</t>
    </r>
  </si>
  <si>
    <t>(十)除本说明已明确提到的可修改之处外，请各填表人员不要对表进行其他任何修改，如删除和增加列等，对填报中出现的问题应及时与评估人员进行沟通，协商解决。</t>
  </si>
  <si>
    <t>(十一)请各资产占有单位以法人为单位同时提供打印稿及电子版各一份(二者应完全一致，打印之前请与评估人员沟通以免浪费纸张)。委托方及资产占有方提供给评估师的书面资料一律以A4版面提供。</t>
  </si>
  <si>
    <t>二、评估明细表填表说明</t>
  </si>
  <si>
    <r>
      <t>1.</t>
    </r>
    <r>
      <rPr>
        <b/>
        <sz val="7"/>
        <rFont val="Times New Roman"/>
        <family val="1"/>
      </rPr>
      <t xml:space="preserve">           </t>
    </r>
    <r>
      <rPr>
        <b/>
        <sz val="14"/>
        <rFont val="黑体"/>
        <family val="3"/>
        <charset val="134"/>
      </rPr>
      <t>流动资产类填表说明(表3-1至表3-14)</t>
    </r>
  </si>
  <si>
    <r>
      <t>(1)</t>
    </r>
    <r>
      <rPr>
        <b/>
        <sz val="12"/>
        <rFont val="仿宋_GB2312"/>
        <family val="3"/>
        <charset val="134"/>
      </rPr>
      <t>表</t>
    </r>
    <r>
      <rPr>
        <b/>
        <sz val="12"/>
        <rFont val="Times New Roman"/>
        <family val="1"/>
      </rPr>
      <t xml:space="preserve">3-1-1 </t>
    </r>
    <r>
      <rPr>
        <b/>
        <sz val="12"/>
        <rFont val="仿宋_GB2312"/>
        <family val="3"/>
        <charset val="134"/>
      </rPr>
      <t>货币资金</t>
    </r>
    <r>
      <rPr>
        <b/>
        <sz val="12"/>
        <rFont val="Times New Roman"/>
        <family val="1"/>
      </rPr>
      <t>--</t>
    </r>
    <r>
      <rPr>
        <b/>
        <sz val="12"/>
        <rFont val="仿宋_GB2312"/>
        <family val="3"/>
        <charset val="134"/>
      </rPr>
      <t>现金</t>
    </r>
  </si>
  <si>
    <t>“存放部门”要求填企业内部不同的现金存放部门，每一存放部门应分别填列，如“***财务处(科)”；</t>
  </si>
  <si>
    <t>现金表中的外币，应在“帐面价值”一栏填换算后的人民币价值。按币种、存放单位填列明细。</t>
  </si>
  <si>
    <r>
      <t>(2)</t>
    </r>
    <r>
      <rPr>
        <b/>
        <sz val="12"/>
        <rFont val="仿宋_GB2312"/>
        <family val="3"/>
        <charset val="134"/>
      </rPr>
      <t>表</t>
    </r>
    <r>
      <rPr>
        <b/>
        <sz val="12"/>
        <rFont val="Times New Roman"/>
        <family val="1"/>
      </rPr>
      <t xml:space="preserve">3-1-2 </t>
    </r>
    <r>
      <rPr>
        <b/>
        <sz val="12"/>
        <rFont val="仿宋_GB2312"/>
        <family val="3"/>
        <charset val="134"/>
      </rPr>
      <t>货币资金</t>
    </r>
    <r>
      <rPr>
        <b/>
        <sz val="12"/>
        <rFont val="Times New Roman"/>
        <family val="1"/>
      </rPr>
      <t>--</t>
    </r>
    <r>
      <rPr>
        <b/>
        <sz val="12"/>
        <rFont val="仿宋_GB2312"/>
        <family val="3"/>
        <charset val="134"/>
      </rPr>
      <t>银行存款</t>
    </r>
  </si>
  <si>
    <t>要按每一开户银行明细填写银行名称全称、帐号、金额等，对于同一开户行的不同货币种类存款、不同帐户存款也应分别一一列示，并在“外币帐面金额”栏中注明该外币币种的原始币值。</t>
  </si>
  <si>
    <r>
      <t>(3)</t>
    </r>
    <r>
      <rPr>
        <b/>
        <sz val="12"/>
        <rFont val="仿宋_GB2312"/>
        <family val="3"/>
        <charset val="134"/>
      </rPr>
      <t>表</t>
    </r>
    <r>
      <rPr>
        <b/>
        <sz val="12"/>
        <rFont val="Times New Roman"/>
        <family val="1"/>
      </rPr>
      <t xml:space="preserve">3-1-3 </t>
    </r>
    <r>
      <rPr>
        <b/>
        <sz val="12"/>
        <rFont val="仿宋_GB2312"/>
        <family val="3"/>
        <charset val="134"/>
      </rPr>
      <t>货币资金</t>
    </r>
    <r>
      <rPr>
        <b/>
        <sz val="12"/>
        <rFont val="Times New Roman"/>
        <family val="1"/>
      </rPr>
      <t>--</t>
    </r>
    <r>
      <rPr>
        <b/>
        <sz val="12"/>
        <rFont val="仿宋_GB2312"/>
        <family val="3"/>
        <charset val="134"/>
      </rPr>
      <t>其他货币资金</t>
    </r>
  </si>
  <si>
    <t>其他货币资金包含外埠存款、信用卡存款、信用证保证金存款等，要分类、分笔填写。对各种货币代值卡，要注明发行的金融单位。</t>
  </si>
  <si>
    <t>如为外埠存款或为信用卡存款，则名称及内容栏填写开户行的名称和帐号。</t>
  </si>
  <si>
    <r>
      <t>(4)</t>
    </r>
    <r>
      <rPr>
        <b/>
        <sz val="12"/>
        <rFont val="仿宋_GB2312"/>
        <family val="3"/>
        <charset val="134"/>
      </rPr>
      <t>表3-2-1 交易性金融资产—股票投资(指持有不超过一年)</t>
    </r>
  </si>
  <si>
    <t>①“被投资单位名称”指股票发行单位全称；</t>
  </si>
  <si>
    <t>②“股票名称”指该股票标准简称，包括代码，如太极集团600129；</t>
  </si>
  <si>
    <t>③“股票性质”指填列国家股、法人股或流通股；</t>
  </si>
  <si>
    <t>④“投资日期”指企业购买股票的日期或以其他方式(如非货币性交易换入、以债权换入等)取得股权的协议转让日期，非股票发行日期；</t>
  </si>
  <si>
    <t>⑤持股比例指所持股数量占发行总股本数的比例，如果少量购买，则不填此栏。</t>
  </si>
  <si>
    <r>
      <t>(5)</t>
    </r>
    <r>
      <rPr>
        <b/>
        <sz val="12"/>
        <rFont val="仿宋_GB2312"/>
        <family val="3"/>
        <charset val="134"/>
      </rPr>
      <t>表</t>
    </r>
    <r>
      <rPr>
        <b/>
        <sz val="12"/>
        <rFont val="Times New Roman"/>
        <family val="1"/>
      </rPr>
      <t xml:space="preserve">3-2-2 </t>
    </r>
    <r>
      <rPr>
        <b/>
        <sz val="12"/>
        <rFont val="仿宋_GB2312"/>
        <family val="3"/>
        <charset val="134"/>
      </rPr>
      <t>交易性金融资产</t>
    </r>
    <r>
      <rPr>
        <b/>
        <sz val="12"/>
        <rFont val="Times New Roman"/>
        <family val="1"/>
      </rPr>
      <t>—</t>
    </r>
    <r>
      <rPr>
        <b/>
        <sz val="12"/>
        <rFont val="仿宋_GB2312"/>
        <family val="3"/>
        <charset val="134"/>
      </rPr>
      <t>债券投资</t>
    </r>
  </si>
  <si>
    <t>债券种类可以按用途（分基建债券、电力债券、专项债券）填列，其他填表情况同表3-2-1。</t>
  </si>
  <si>
    <r>
      <t>(6)</t>
    </r>
    <r>
      <rPr>
        <b/>
        <sz val="12"/>
        <rFont val="仿宋_GB2312"/>
        <family val="3"/>
        <charset val="134"/>
      </rPr>
      <t>表</t>
    </r>
    <r>
      <rPr>
        <b/>
        <sz val="12"/>
        <rFont val="Times New Roman"/>
        <family val="1"/>
      </rPr>
      <t xml:space="preserve">3-3 </t>
    </r>
    <r>
      <rPr>
        <b/>
        <sz val="12"/>
        <rFont val="仿宋_GB2312"/>
        <family val="3"/>
        <charset val="134"/>
      </rPr>
      <t>应收票据</t>
    </r>
  </si>
  <si>
    <t>①“户名”指债务人的户名全称；</t>
  </si>
  <si>
    <t>②“出票日期”指签发该票据的日期---年月日。</t>
  </si>
  <si>
    <t>注意事项：对于逾期未收回的应收票据，请在“备注”栏中标明未收回的原因；“涉及法律诉讼”的款项、欠款单位为关联方或内部往来的款项、用于质押的应收票据等应分别在“备注”栏中予以说明。</t>
  </si>
  <si>
    <r>
      <t>(7)</t>
    </r>
    <r>
      <rPr>
        <b/>
        <sz val="12"/>
        <rFont val="仿宋_GB2312"/>
        <family val="3"/>
        <charset val="134"/>
      </rPr>
      <t>表</t>
    </r>
    <r>
      <rPr>
        <b/>
        <sz val="12"/>
        <rFont val="Times New Roman"/>
        <family val="1"/>
      </rPr>
      <t>3-4</t>
    </r>
    <r>
      <rPr>
        <b/>
        <sz val="12"/>
        <rFont val="仿宋_GB2312"/>
        <family val="3"/>
        <charset val="134"/>
      </rPr>
      <t>应收帐款</t>
    </r>
  </si>
  <si>
    <t>①“业务内容”：指发生应收帐款的相应业务名称，应收帐款不分金额大小一律按照债务人和业务内容逐笔填列，不能出现其他；</t>
  </si>
  <si>
    <t>②“发生日期”：对滚动发生额可按照基准日前最后一次应收帐款发生额的月份月末余额填列；</t>
  </si>
  <si>
    <r>
      <t>③“帐龄”：按月数填列，如一年零4个月，则填列“16</t>
    </r>
    <r>
      <rPr>
        <sz val="14"/>
        <rFont val="Times New Roman"/>
        <family val="1"/>
      </rPr>
      <t>”</t>
    </r>
    <r>
      <rPr>
        <sz val="14"/>
        <rFont val="仿宋_GB2312"/>
        <family val="3"/>
        <charset val="134"/>
      </rPr>
      <t>即可，对应在1-2年账龄段内列示；</t>
    </r>
  </si>
  <si>
    <t>④欠款单位名称应填列全称，不应以地名或不明确的简称代替；</t>
  </si>
  <si>
    <t>⑤欠款单位为关联方或内部单位的，分开填列。</t>
  </si>
  <si>
    <r>
      <t>(8)</t>
    </r>
    <r>
      <rPr>
        <b/>
        <sz val="12"/>
        <rFont val="仿宋_GB2312"/>
        <family val="3"/>
        <charset val="134"/>
      </rPr>
      <t>表</t>
    </r>
    <r>
      <rPr>
        <b/>
        <sz val="12"/>
        <rFont val="Times New Roman"/>
        <family val="1"/>
      </rPr>
      <t xml:space="preserve">3-5 </t>
    </r>
    <r>
      <rPr>
        <b/>
        <sz val="12"/>
        <rFont val="仿宋_GB2312"/>
        <family val="3"/>
        <charset val="134"/>
      </rPr>
      <t>预付帐款</t>
    </r>
  </si>
  <si>
    <t>参照表3-4。</t>
  </si>
  <si>
    <t>对预付设备款所涉及的实物已到货安装、使用，在清查时应注意与实物管理部门核对，以免出现重复申报或资产非真实盘盈。</t>
  </si>
  <si>
    <r>
      <t>(9)</t>
    </r>
    <r>
      <rPr>
        <b/>
        <sz val="12"/>
        <rFont val="仿宋_GB2312"/>
        <family val="3"/>
        <charset val="134"/>
      </rPr>
      <t>表</t>
    </r>
    <r>
      <rPr>
        <b/>
        <sz val="12"/>
        <rFont val="Times New Roman"/>
        <family val="1"/>
      </rPr>
      <t xml:space="preserve">3-7 </t>
    </r>
    <r>
      <rPr>
        <b/>
        <sz val="12"/>
        <rFont val="仿宋_GB2312"/>
        <family val="3"/>
        <charset val="134"/>
      </rPr>
      <t>应收股利</t>
    </r>
  </si>
  <si>
    <t>“发生日期”栏所指的是利润或股利分配时间；</t>
  </si>
  <si>
    <t>“股利所属期间”指股利发生的期间，如2002年应收2001年的股利，则该栏目填写“2001年度”。</t>
  </si>
  <si>
    <r>
      <t>(10)</t>
    </r>
    <r>
      <rPr>
        <b/>
        <sz val="12"/>
        <rFont val="仿宋_GB2312"/>
        <family val="3"/>
        <charset val="134"/>
      </rPr>
      <t>表</t>
    </r>
    <r>
      <rPr>
        <b/>
        <sz val="12"/>
        <rFont val="Times New Roman"/>
        <family val="1"/>
      </rPr>
      <t xml:space="preserve">3-6 </t>
    </r>
    <r>
      <rPr>
        <b/>
        <sz val="12"/>
        <rFont val="仿宋_GB2312"/>
        <family val="3"/>
        <charset val="134"/>
      </rPr>
      <t>应收利息</t>
    </r>
  </si>
  <si>
    <t>参照表3-5。</t>
  </si>
  <si>
    <r>
      <t>(11)</t>
    </r>
    <r>
      <rPr>
        <b/>
        <sz val="12"/>
        <rFont val="仿宋_GB2312"/>
        <family val="3"/>
        <charset val="134"/>
      </rPr>
      <t>表</t>
    </r>
    <r>
      <rPr>
        <b/>
        <sz val="12"/>
        <rFont val="Times New Roman"/>
        <family val="1"/>
      </rPr>
      <t xml:space="preserve">3-8 </t>
    </r>
    <r>
      <rPr>
        <b/>
        <sz val="12"/>
        <rFont val="仿宋_GB2312"/>
        <family val="3"/>
        <charset val="134"/>
      </rPr>
      <t>其他应收款</t>
    </r>
  </si>
  <si>
    <r>
      <t>(12)</t>
    </r>
    <r>
      <rPr>
        <b/>
        <sz val="12"/>
        <rFont val="仿宋_GB2312"/>
        <family val="3"/>
        <charset val="134"/>
      </rPr>
      <t>表</t>
    </r>
    <r>
      <rPr>
        <b/>
        <sz val="12"/>
        <rFont val="Times New Roman"/>
        <family val="1"/>
      </rPr>
      <t>3-9-1</t>
    </r>
    <r>
      <rPr>
        <b/>
        <sz val="12"/>
        <rFont val="仿宋_GB2312"/>
        <family val="3"/>
        <charset val="134"/>
      </rPr>
      <t>至</t>
    </r>
    <r>
      <rPr>
        <b/>
        <sz val="12"/>
        <rFont val="Times New Roman"/>
        <family val="1"/>
      </rPr>
      <t xml:space="preserve">3-9-8 </t>
    </r>
    <r>
      <rPr>
        <b/>
        <sz val="12"/>
        <rFont val="仿宋_GB2312"/>
        <family val="3"/>
        <charset val="134"/>
      </rPr>
      <t>存货类</t>
    </r>
  </si>
  <si>
    <t>①存货类原则上按名称或规格型号逐个填列，但如数量过多，则可按小类填列；</t>
  </si>
  <si>
    <t>②按类填列的存货“单价”指平均单价(为倒算值)，即“数量”乘以“单价”，应等于“金额”；</t>
  </si>
  <si>
    <t>③对于按计划成本入帐的存货，在该科目的倒数第二行填列材料成本差异；</t>
  </si>
  <si>
    <t>④对帐面已没有反映的在用低值易耗品，可根据实际情况填列对生产经营较重要的工具且价值量较大的物品，如仪器仪表等。</t>
  </si>
  <si>
    <t xml:space="preserve">⑤如原材料存在损毁、变质现象，应在“备注”栏中注明，并说明库存时间；产成品及分期收款发出商品应按畅销、正常、勉强销售、滞销几种情况在适销程度栏打钩；已发出但未作帐务处理的，在备注栏注明产品去向；对残次、冷背、呆滞的产成品(库存商品)也在备注栏注明；低值易耗品不采用一次摊销法摊销时，在备注栏中作出说明。
</t>
  </si>
  <si>
    <r>
      <t>(13)</t>
    </r>
    <r>
      <rPr>
        <b/>
        <sz val="12"/>
        <rFont val="仿宋_GB2312"/>
        <family val="3"/>
        <charset val="134"/>
      </rPr>
      <t>表</t>
    </r>
    <r>
      <rPr>
        <b/>
        <sz val="12"/>
        <rFont val="Times New Roman"/>
        <family val="1"/>
      </rPr>
      <t xml:space="preserve">3--10 </t>
    </r>
    <r>
      <rPr>
        <b/>
        <sz val="12"/>
        <rFont val="仿宋_GB2312"/>
        <family val="3"/>
        <charset val="134"/>
      </rPr>
      <t>一年内到期的非流动资产</t>
    </r>
  </si>
  <si>
    <t>按照不同的项目内容逐笔填写。</t>
  </si>
  <si>
    <r>
      <t>(14)</t>
    </r>
    <r>
      <rPr>
        <b/>
        <sz val="12"/>
        <rFont val="仿宋_GB2312"/>
        <family val="3"/>
        <charset val="134"/>
      </rPr>
      <t>表</t>
    </r>
    <r>
      <rPr>
        <b/>
        <sz val="12"/>
        <rFont val="Times New Roman"/>
        <family val="1"/>
      </rPr>
      <t xml:space="preserve">3--11 </t>
    </r>
    <r>
      <rPr>
        <b/>
        <sz val="12"/>
        <rFont val="仿宋_GB2312"/>
        <family val="3"/>
        <charset val="134"/>
      </rPr>
      <t>其他流动资产</t>
    </r>
  </si>
  <si>
    <r>
      <t>2.</t>
    </r>
    <r>
      <rPr>
        <b/>
        <sz val="14"/>
        <rFont val="黑体"/>
        <family val="3"/>
        <charset val="134"/>
      </rPr>
      <t>非流动资产填表说明</t>
    </r>
    <r>
      <rPr>
        <b/>
        <sz val="14"/>
        <rFont val="Times New Roman"/>
        <family val="1"/>
      </rPr>
      <t>(</t>
    </r>
    <r>
      <rPr>
        <b/>
        <sz val="14"/>
        <rFont val="黑体"/>
        <family val="3"/>
        <charset val="134"/>
      </rPr>
      <t>表</t>
    </r>
    <r>
      <rPr>
        <b/>
        <sz val="14"/>
        <rFont val="Times New Roman"/>
        <family val="1"/>
      </rPr>
      <t>4--1</t>
    </r>
    <r>
      <rPr>
        <b/>
        <sz val="14"/>
        <rFont val="黑体"/>
        <family val="3"/>
        <charset val="134"/>
      </rPr>
      <t>至</t>
    </r>
    <r>
      <rPr>
        <b/>
        <sz val="14"/>
        <rFont val="Times New Roman"/>
        <family val="1"/>
      </rPr>
      <t>4--17)</t>
    </r>
  </si>
  <si>
    <r>
      <t>(1)</t>
    </r>
    <r>
      <rPr>
        <b/>
        <sz val="12"/>
        <rFont val="仿宋_GB2312"/>
        <family val="3"/>
        <charset val="134"/>
      </rPr>
      <t>表</t>
    </r>
    <r>
      <rPr>
        <b/>
        <sz val="12"/>
        <rFont val="Times New Roman"/>
        <family val="1"/>
      </rPr>
      <t xml:space="preserve">4--1 </t>
    </r>
    <r>
      <rPr>
        <b/>
        <sz val="12"/>
        <rFont val="仿宋_GB2312"/>
        <family val="3"/>
        <charset val="134"/>
      </rPr>
      <t>可供出售金融资产</t>
    </r>
  </si>
  <si>
    <t>*******</t>
  </si>
  <si>
    <r>
      <t>(2)</t>
    </r>
    <r>
      <rPr>
        <b/>
        <sz val="12"/>
        <rFont val="仿宋_GB2312"/>
        <family val="3"/>
        <charset val="134"/>
      </rPr>
      <t>表</t>
    </r>
    <r>
      <rPr>
        <b/>
        <sz val="12"/>
        <rFont val="Times New Roman"/>
        <family val="1"/>
      </rPr>
      <t xml:space="preserve">4--2 </t>
    </r>
    <r>
      <rPr>
        <b/>
        <sz val="12"/>
        <rFont val="仿宋_GB2312"/>
        <family val="3"/>
        <charset val="134"/>
      </rPr>
      <t>持有至到期投资</t>
    </r>
  </si>
  <si>
    <t>可参照3－2－1股票或表3－2－2债券投资明细表内容进行填列；</t>
  </si>
  <si>
    <r>
      <t>(3)</t>
    </r>
    <r>
      <rPr>
        <b/>
        <sz val="12"/>
        <rFont val="仿宋_GB2312"/>
        <family val="3"/>
        <charset val="134"/>
      </rPr>
      <t>表</t>
    </r>
    <r>
      <rPr>
        <b/>
        <sz val="12"/>
        <rFont val="Times New Roman"/>
        <family val="1"/>
      </rPr>
      <t xml:space="preserve">4--3 </t>
    </r>
    <r>
      <rPr>
        <b/>
        <sz val="12"/>
        <rFont val="仿宋_GB2312"/>
        <family val="3"/>
        <charset val="134"/>
      </rPr>
      <t>长期应收款</t>
    </r>
  </si>
  <si>
    <t>******</t>
  </si>
  <si>
    <r>
      <t>(4)</t>
    </r>
    <r>
      <rPr>
        <b/>
        <sz val="12"/>
        <rFont val="仿宋_GB2312"/>
        <family val="3"/>
        <charset val="134"/>
      </rPr>
      <t>表</t>
    </r>
    <r>
      <rPr>
        <b/>
        <sz val="12"/>
        <rFont val="Times New Roman"/>
        <family val="1"/>
      </rPr>
      <t xml:space="preserve">4--4 </t>
    </r>
    <r>
      <rPr>
        <b/>
        <sz val="12"/>
        <rFont val="仿宋_GB2312"/>
        <family val="3"/>
        <charset val="134"/>
      </rPr>
      <t>长期股权投资</t>
    </r>
  </si>
  <si>
    <t>对于有特殊约定的长期投资，在备注栏简述约定的内容。</t>
  </si>
  <si>
    <r>
      <t>(5)</t>
    </r>
    <r>
      <rPr>
        <b/>
        <sz val="12"/>
        <rFont val="仿宋_GB2312"/>
        <family val="3"/>
        <charset val="134"/>
      </rPr>
      <t>表</t>
    </r>
    <r>
      <rPr>
        <b/>
        <sz val="12"/>
        <rFont val="Times New Roman"/>
        <family val="1"/>
      </rPr>
      <t xml:space="preserve">4--5 </t>
    </r>
    <r>
      <rPr>
        <b/>
        <sz val="12"/>
        <rFont val="仿宋_GB2312"/>
        <family val="3"/>
        <charset val="134"/>
      </rPr>
      <t>投资性房地产</t>
    </r>
  </si>
  <si>
    <t>结合资产类别填报土地或房屋资产相关项目，具体填要求同5－1－1房屋建筑物或表5－3土地评估明细表相关要求。</t>
  </si>
  <si>
    <r>
      <t>(6)</t>
    </r>
    <r>
      <rPr>
        <b/>
        <sz val="12"/>
        <rFont val="仿宋_GB2312"/>
        <family val="3"/>
        <charset val="134"/>
      </rPr>
      <t>表</t>
    </r>
    <r>
      <rPr>
        <b/>
        <sz val="12"/>
        <rFont val="Times New Roman"/>
        <family val="1"/>
      </rPr>
      <t xml:space="preserve">4--6 </t>
    </r>
    <r>
      <rPr>
        <b/>
        <sz val="12"/>
        <rFont val="仿宋_GB2312"/>
        <family val="3"/>
        <charset val="134"/>
      </rPr>
      <t>固定资产</t>
    </r>
  </si>
  <si>
    <r>
      <t>1)</t>
    </r>
    <r>
      <rPr>
        <b/>
        <sz val="12"/>
        <rFont val="仿宋_GB2312"/>
        <family val="3"/>
        <charset val="134"/>
      </rPr>
      <t>表</t>
    </r>
    <r>
      <rPr>
        <b/>
        <sz val="12"/>
        <rFont val="Times New Roman"/>
        <family val="1"/>
      </rPr>
      <t>4-6-1</t>
    </r>
    <r>
      <rPr>
        <b/>
        <sz val="12"/>
        <rFont val="仿宋_GB2312"/>
        <family val="3"/>
        <charset val="134"/>
      </rPr>
      <t>，固定资产</t>
    </r>
    <r>
      <rPr>
        <b/>
        <sz val="12"/>
        <rFont val="Times New Roman"/>
        <family val="1"/>
      </rPr>
      <t>—</t>
    </r>
    <r>
      <rPr>
        <b/>
        <sz val="12"/>
        <rFont val="仿宋_GB2312"/>
        <family val="3"/>
        <charset val="134"/>
      </rPr>
      <t>房屋建筑物清查评估明细表</t>
    </r>
  </si>
  <si>
    <t>如因故几项建筑物无法分别标明帐面价值,可统一填写帐面价值,但实物需逐栋填列。</t>
  </si>
  <si>
    <t>“房产证号及对应土地证号”为房产证及土地证上标明的号码，应填写齐全；</t>
  </si>
  <si>
    <t>“建筑物名称”一栏是指该栋房屋现用名称；</t>
  </si>
  <si>
    <t>“用途”指该建筑物目前的用途，如用于生产、办公等；</t>
  </si>
  <si>
    <t>“建筑结构”一栏是指该栋建筑物的建筑结构形式，须填写与现在实际结构状况相一致的名称。</t>
  </si>
  <si>
    <t>现将各种类型结构含义分述如下：</t>
  </si>
  <si>
    <t>A.框架结构，指钢筋混凝土柱、梁、板整体浇注的结构，包括钢筋混凝土预制柱、梁、结点后浇的刚性结点框架结构；表中填写“框架“。</t>
  </si>
  <si>
    <t>B.框剪结构，指钢筋混凝土柱、梁、板、剪力墙现浇的整体结构；表中填写“框剪 “。</t>
  </si>
  <si>
    <t>C.排架结构，一般指预制钢筋混凝土柱、吊车梁、屋架或屋面斜梁的装配式结构，其中屋架可以是钢筋混凝土或钢屋架。表中填写“排架“。</t>
  </si>
  <si>
    <t>D.砖混结构，以砖砌体及钢筋混凝土梁、构造柱、楼板为混合承重体系的结构类型。以砖柱为竖向承重构件的砖排架结构并入“砖混结构”类型内。表中填写“砖混“。</t>
  </si>
  <si>
    <t>E.砖木结构，指砖墙、砖柱及木屋架为联合承重体的结构类型，屋面必须是木屋面板及挂瓦的作法。表中填写“砖木“。</t>
  </si>
  <si>
    <t>F.简易结构，指屋架为轻型钢架或简易木屋架上面直接安设玻璃钢瓦或瓦楞铁皮瓦的简易结构。表中填写“简易“。</t>
  </si>
  <si>
    <t>G.钢棚结构，指无围护墙，或半截围护墙，屋面为轻型钢架搁置的砖柱或轻钢支柱上的棚类结构。表中填写“钢棚“。</t>
  </si>
  <si>
    <t>对于上述结构中，“钢棚结构”属于临时建筑，一般不办理房产证，故该类型的项目一律填在“构筑物”评估表中。</t>
  </si>
  <si>
    <t>在填写结构类型时，一律以上述规定为准，原帐面填写的类型名称与本规定不一致时，应按本规定进行更改。</t>
  </si>
  <si>
    <t>“建筑面积”一栏是指纳入评估范围的建筑物的建筑面积，应同房产证或购房合同面积相一致，如无房产证，填写工程竣工决算书上的面积数，否则就需要重新丈量；对改建、扩建已改变了原有建筑面积，应以现在实有的建筑面积填报，但必须在备注中加以说明，应注意在增加面积的同时，应增加帐面原值及净值。如增加面积的价值未入帐，应在备注中注明未入帐部分的建筑面积。</t>
  </si>
  <si>
    <t>“建成年月”为竣工时间；</t>
  </si>
  <si>
    <t>“成本单价”一栏是指帐面原值与“建筑面积”的比值。
对于盘盈、盘亏、毁损、报废、闲置等非正常资产状况应在备注栏中说明！</t>
  </si>
  <si>
    <r>
      <t>2)</t>
    </r>
    <r>
      <rPr>
        <b/>
        <sz val="12"/>
        <rFont val="仿宋_GB2312"/>
        <family val="3"/>
        <charset val="134"/>
      </rPr>
      <t>表</t>
    </r>
    <r>
      <rPr>
        <b/>
        <sz val="12"/>
        <rFont val="Times New Roman"/>
        <family val="1"/>
      </rPr>
      <t>4-6-2</t>
    </r>
    <r>
      <rPr>
        <b/>
        <sz val="12"/>
        <rFont val="仿宋_GB2312"/>
        <family val="3"/>
        <charset val="134"/>
      </rPr>
      <t>，固定资产</t>
    </r>
    <r>
      <rPr>
        <b/>
        <sz val="12"/>
        <rFont val="Times New Roman"/>
        <family val="1"/>
      </rPr>
      <t>—</t>
    </r>
    <r>
      <rPr>
        <b/>
        <sz val="12"/>
        <rFont val="仿宋_GB2312"/>
        <family val="3"/>
        <charset val="134"/>
      </rPr>
      <t>构筑物及其他辅助设施清查评估明细表</t>
    </r>
  </si>
  <si>
    <t>构筑物指与建筑物相匹配的场地、水池、围墙、道路等设施。</t>
  </si>
  <si>
    <t>各项目填写要求如下：</t>
  </si>
  <si>
    <r>
      <t>(1)水池：单位“个”，材质：砖、钢筋砼等，规格：外形</t>
    </r>
    <r>
      <rPr>
        <sz val="14"/>
        <rFont val="Times New Roman"/>
        <family val="1"/>
      </rPr>
      <t>”</t>
    </r>
    <r>
      <rPr>
        <sz val="14"/>
        <rFont val="仿宋_GB2312"/>
        <family val="3"/>
        <charset val="134"/>
      </rPr>
      <t>长l</t>
    </r>
    <r>
      <rPr>
        <sz val="14"/>
        <rFont val="Symbol"/>
        <family val="1"/>
        <charset val="2"/>
      </rPr>
      <t>´</t>
    </r>
    <r>
      <rPr>
        <sz val="14"/>
        <rFont val="仿宋_GB2312"/>
        <family val="3"/>
        <charset val="134"/>
      </rPr>
      <t>宽b</t>
    </r>
    <r>
      <rPr>
        <sz val="14"/>
        <rFont val="Symbol"/>
        <family val="1"/>
        <charset val="2"/>
      </rPr>
      <t>´</t>
    </r>
    <r>
      <rPr>
        <sz val="14"/>
        <rFont val="仿宋_GB2312"/>
        <family val="3"/>
        <charset val="134"/>
      </rPr>
      <t>高h(m)</t>
    </r>
    <r>
      <rPr>
        <sz val="14"/>
        <rFont val="Times New Roman"/>
        <family val="1"/>
      </rPr>
      <t>”</t>
    </r>
    <r>
      <rPr>
        <sz val="14"/>
        <rFont val="仿宋_GB2312"/>
        <family val="3"/>
        <charset val="134"/>
      </rPr>
      <t>，</t>
    </r>
    <r>
      <rPr>
        <sz val="14"/>
        <rFont val="Times New Roman"/>
        <family val="1"/>
      </rPr>
      <t>”</t>
    </r>
    <r>
      <rPr>
        <sz val="14"/>
        <rFont val="仿宋_GB2312"/>
        <family val="3"/>
        <charset val="134"/>
      </rPr>
      <t>容积m3</t>
    </r>
    <r>
      <rPr>
        <sz val="14"/>
        <rFont val="Times New Roman"/>
        <family val="1"/>
      </rPr>
      <t>”</t>
    </r>
    <r>
      <rPr>
        <sz val="14"/>
        <rFont val="仿宋_GB2312"/>
        <family val="3"/>
        <charset val="134"/>
      </rPr>
      <t>,有盖或无盖；例如15</t>
    </r>
    <r>
      <rPr>
        <sz val="14"/>
        <rFont val="Symbol"/>
        <family val="1"/>
        <charset val="2"/>
      </rPr>
      <t>´</t>
    </r>
    <r>
      <rPr>
        <sz val="14"/>
        <rFont val="仿宋_GB2312"/>
        <family val="3"/>
        <charset val="134"/>
      </rPr>
      <t>55</t>
    </r>
    <r>
      <rPr>
        <sz val="14"/>
        <rFont val="Symbol"/>
        <family val="1"/>
        <charset val="2"/>
      </rPr>
      <t>´</t>
    </r>
    <r>
      <rPr>
        <sz val="14"/>
        <rFont val="仿宋_GB2312"/>
        <family val="3"/>
        <charset val="134"/>
      </rPr>
      <t>30，22m3，有盖。</t>
    </r>
  </si>
  <si>
    <r>
      <t>(2)烟囱、水塔：单位：“座”，材质：“砖，钢筋砼”等，规格：“高h</t>
    </r>
    <r>
      <rPr>
        <sz val="14"/>
        <rFont val="Symbol"/>
        <family val="1"/>
        <charset val="2"/>
      </rPr>
      <t>´</t>
    </r>
    <r>
      <rPr>
        <sz val="14"/>
        <rFont val="仿宋_GB2312"/>
        <family val="3"/>
        <charset val="134"/>
      </rPr>
      <t>上口直径(m)。”例： 60</t>
    </r>
    <r>
      <rPr>
        <sz val="14"/>
        <rFont val="Symbol"/>
        <family val="1"/>
        <charset val="2"/>
      </rPr>
      <t>´</t>
    </r>
    <r>
      <rPr>
        <sz val="14"/>
        <rFont val="仿宋_GB2312"/>
        <family val="3"/>
        <charset val="134"/>
      </rPr>
      <t>2.5</t>
    </r>
  </si>
  <si>
    <r>
      <t>(3)框架：单位：“座”或“t”(用于钢框架)、材质：“钢筋砼”或“钢结构”等，规格：“长l</t>
    </r>
    <r>
      <rPr>
        <sz val="14"/>
        <rFont val="Symbol"/>
        <family val="1"/>
        <charset val="2"/>
      </rPr>
      <t>´</t>
    </r>
    <r>
      <rPr>
        <sz val="14"/>
        <rFont val="仿宋_GB2312"/>
        <family val="3"/>
        <charset val="134"/>
      </rPr>
      <t>宽b</t>
    </r>
    <r>
      <rPr>
        <sz val="14"/>
        <rFont val="Symbol"/>
        <family val="1"/>
        <charset val="2"/>
      </rPr>
      <t>´</t>
    </r>
    <r>
      <rPr>
        <sz val="14"/>
        <rFont val="仿宋_GB2312"/>
        <family val="3"/>
        <charset val="134"/>
      </rPr>
      <t>高h(m)”例：120</t>
    </r>
    <r>
      <rPr>
        <sz val="14"/>
        <rFont val="Symbol"/>
        <family val="1"/>
        <charset val="2"/>
      </rPr>
      <t>´</t>
    </r>
    <r>
      <rPr>
        <sz val="14"/>
        <rFont val="仿宋_GB2312"/>
        <family val="3"/>
        <charset val="134"/>
      </rPr>
      <t>18</t>
    </r>
    <r>
      <rPr>
        <sz val="14"/>
        <rFont val="Symbol"/>
        <family val="1"/>
        <charset val="2"/>
      </rPr>
      <t>´</t>
    </r>
    <r>
      <rPr>
        <sz val="14"/>
        <rFont val="仿宋_GB2312"/>
        <family val="3"/>
        <charset val="134"/>
      </rPr>
      <t>50</t>
    </r>
  </si>
  <si>
    <r>
      <t>(4)水井：单位：“口”、材质：“砖、钢筋砼”等，规格：深h</t>
    </r>
    <r>
      <rPr>
        <sz val="14"/>
        <rFont val="Symbol"/>
        <family val="1"/>
        <charset val="2"/>
      </rPr>
      <t>´</t>
    </r>
    <r>
      <rPr>
        <sz val="14"/>
        <rFont val="仿宋_GB2312"/>
        <family val="3"/>
        <charset val="134"/>
      </rPr>
      <t>上口直径D(m)；例：60</t>
    </r>
    <r>
      <rPr>
        <sz val="14"/>
        <rFont val="Symbol"/>
        <family val="1"/>
        <charset val="2"/>
      </rPr>
      <t>´</t>
    </r>
    <r>
      <rPr>
        <sz val="14"/>
        <rFont val="仿宋_GB2312"/>
        <family val="3"/>
        <charset val="134"/>
      </rPr>
      <t>2；</t>
    </r>
  </si>
  <si>
    <r>
      <t>(5)道路：单位“m</t>
    </r>
    <r>
      <rPr>
        <sz val="14"/>
        <rFont val="Times New Roman"/>
        <family val="1"/>
      </rPr>
      <t>”</t>
    </r>
    <r>
      <rPr>
        <sz val="14"/>
        <rFont val="仿宋_GB2312"/>
        <family val="3"/>
        <charset val="134"/>
      </rPr>
      <t>,材质:“砼面、沥青面、砖面”等，规格：“宽b(m)，δ厚(mm)”，例：b =6m，δ=200mm；</t>
    </r>
  </si>
  <si>
    <t>(6)围墙：单位“m”，材质:“砖砌、砖铁栏杆”等，规格：“高h(m),例：h=2 m，对于砖墙还应填写墙厚，例：h=2m，δ=240(mm)；</t>
  </si>
  <si>
    <r>
      <t>(7)地沟：单位“m”，材质：“砖、砼”等，规格：“宽b</t>
    </r>
    <r>
      <rPr>
        <sz val="14"/>
        <rFont val="Symbol"/>
        <family val="1"/>
        <charset val="2"/>
      </rPr>
      <t>´</t>
    </r>
    <r>
      <rPr>
        <sz val="14"/>
        <rFont val="仿宋_GB2312"/>
        <family val="3"/>
        <charset val="134"/>
      </rPr>
      <t>深h(m)</t>
    </r>
    <r>
      <rPr>
        <sz val="14"/>
        <rFont val="Times New Roman"/>
        <family val="1"/>
      </rPr>
      <t>”</t>
    </r>
    <r>
      <rPr>
        <sz val="14"/>
        <rFont val="仿宋_GB2312"/>
        <family val="3"/>
        <charset val="134"/>
      </rPr>
      <t>,例：5</t>
    </r>
    <r>
      <rPr>
        <sz val="14"/>
        <rFont val="Symbol"/>
        <family val="1"/>
        <charset val="2"/>
      </rPr>
      <t>´</t>
    </r>
    <r>
      <rPr>
        <sz val="14"/>
        <rFont val="仿宋_GB2312"/>
        <family val="3"/>
        <charset val="134"/>
      </rPr>
      <t>2；</t>
    </r>
  </si>
  <si>
    <t>(8)挡土墙：单位“m3”，材质:“毛石、砼”等。</t>
  </si>
  <si>
    <r>
      <t>3)</t>
    </r>
    <r>
      <rPr>
        <sz val="12"/>
        <rFont val="黑体"/>
        <family val="3"/>
        <charset val="134"/>
      </rPr>
      <t>表</t>
    </r>
    <r>
      <rPr>
        <sz val="12"/>
        <rFont val="Times New Roman"/>
        <family val="1"/>
      </rPr>
      <t>4-6-4</t>
    </r>
    <r>
      <rPr>
        <sz val="12"/>
        <rFont val="黑体"/>
        <family val="3"/>
        <charset val="134"/>
      </rPr>
      <t>，机器设备清查评估明细表</t>
    </r>
  </si>
  <si>
    <t>机器设备原则上按单台(套)填列，即每行只填一台(套)，如有5台（套）相同设备，应填写5行(因为即使购置与启用日期相同，其使用状况或技术状况可能不同)，但当存在同批购入、相同规格型号且使用环境及状况基本相同的多台（套）设备时，可合并填列,并将数量填入数量栏；</t>
  </si>
  <si>
    <t>如购置时为整套购入，可在该设备起始行相应列填写该设备的名称及帐面值（填写整套设备的价值），在其下面各行分别填列该套设备的明细项。</t>
  </si>
  <si>
    <t>对停用、不需用、待报废、淘汰、盘亏、盘盈、二手设备等应在备注栏标明。</t>
  </si>
  <si>
    <t>“设备名称”、“规格型号”、“生产厂家”要按设备铭牌填写。</t>
  </si>
  <si>
    <t>“启用年月”指机器设备的实际启用年月。</t>
  </si>
  <si>
    <t>“存放地点”填写最基层的单位。</t>
  </si>
  <si>
    <r>
      <t>4)</t>
    </r>
    <r>
      <rPr>
        <sz val="12"/>
        <rFont val="黑体"/>
        <family val="3"/>
        <charset val="134"/>
      </rPr>
      <t>表</t>
    </r>
    <r>
      <rPr>
        <sz val="12"/>
        <rFont val="Times New Roman"/>
        <family val="1"/>
      </rPr>
      <t>4</t>
    </r>
    <r>
      <rPr>
        <sz val="12"/>
        <rFont val="Times New Roman"/>
        <family val="1"/>
      </rPr>
      <t>-</t>
    </r>
    <r>
      <rPr>
        <sz val="12"/>
        <rFont val="Times New Roman"/>
        <family val="1"/>
      </rPr>
      <t>5</t>
    </r>
    <r>
      <rPr>
        <sz val="12"/>
        <rFont val="Times New Roman"/>
        <family val="1"/>
      </rPr>
      <t>-</t>
    </r>
    <r>
      <rPr>
        <sz val="12"/>
        <rFont val="Times New Roman"/>
        <family val="1"/>
      </rPr>
      <t>5</t>
    </r>
    <r>
      <rPr>
        <sz val="12"/>
        <rFont val="黑体"/>
        <family val="3"/>
        <charset val="134"/>
      </rPr>
      <t>，车辆清查评估明细表</t>
    </r>
  </si>
  <si>
    <t>车辆牌号指当地交管部门颁发的车辆牌照号；已行驶公里数可圆整至百位即可，如53441公里或申报为“53400”；仪表盘、发动机等发生更换的应在备注栏注明。</t>
  </si>
  <si>
    <r>
      <t>5)</t>
    </r>
    <r>
      <rPr>
        <sz val="12"/>
        <rFont val="黑体"/>
        <family val="3"/>
        <charset val="134"/>
      </rPr>
      <t>表</t>
    </r>
    <r>
      <rPr>
        <sz val="12"/>
        <rFont val="Times New Roman"/>
        <family val="1"/>
      </rPr>
      <t>5</t>
    </r>
    <r>
      <rPr>
        <sz val="12"/>
        <rFont val="Times New Roman"/>
        <family val="1"/>
      </rPr>
      <t>-</t>
    </r>
    <r>
      <rPr>
        <sz val="12"/>
        <rFont val="Times New Roman"/>
        <family val="1"/>
      </rPr>
      <t>6</t>
    </r>
    <r>
      <rPr>
        <sz val="12"/>
        <rFont val="Times New Roman"/>
        <family val="1"/>
      </rPr>
      <t>-</t>
    </r>
    <r>
      <rPr>
        <sz val="12"/>
        <rFont val="Times New Roman"/>
        <family val="1"/>
      </rPr>
      <t>6</t>
    </r>
    <r>
      <rPr>
        <sz val="12"/>
        <rFont val="黑体"/>
        <family val="3"/>
        <charset val="134"/>
      </rPr>
      <t>，电子设备清查评估明细表</t>
    </r>
  </si>
  <si>
    <t>电子设备是指自动化办公设备及家用电器，如计算机、打印机、复印机、传真机、空调、冰柜、碎纸机、手机、寻呼机、电视机、音响设备、摄像机、开水器等。</t>
  </si>
  <si>
    <t>规格型号应填写主要技术参数(配置)，如电脑应填写主频、内存、硬盘、显示器；</t>
  </si>
  <si>
    <t>其他可参照表5-2-1填写。</t>
  </si>
  <si>
    <r>
      <t>6)</t>
    </r>
    <r>
      <rPr>
        <sz val="12"/>
        <rFont val="宋体"/>
        <family val="3"/>
        <charset val="134"/>
      </rPr>
      <t>表</t>
    </r>
    <r>
      <rPr>
        <sz val="12"/>
        <rFont val="Times New Roman"/>
        <family val="1"/>
      </rPr>
      <t>4</t>
    </r>
    <r>
      <rPr>
        <sz val="12"/>
        <rFont val="Times New Roman"/>
        <family val="1"/>
      </rPr>
      <t>-</t>
    </r>
    <r>
      <rPr>
        <sz val="12"/>
        <rFont val="Times New Roman"/>
        <family val="1"/>
      </rPr>
      <t>8</t>
    </r>
    <r>
      <rPr>
        <sz val="12"/>
        <rFont val="黑体"/>
        <family val="3"/>
        <charset val="134"/>
      </rPr>
      <t>，工程物资清查评估明细表</t>
    </r>
  </si>
  <si>
    <r>
      <t>工程物资的填列参照存货</t>
    </r>
    <r>
      <rPr>
        <sz val="14"/>
        <rFont val="Times New Roman"/>
        <family val="1"/>
      </rPr>
      <t>--</t>
    </r>
    <r>
      <rPr>
        <sz val="14"/>
        <rFont val="仿宋_GB2312"/>
        <family val="3"/>
        <charset val="134"/>
      </rPr>
      <t>原材料。</t>
    </r>
  </si>
  <si>
    <r>
      <t>7)</t>
    </r>
    <r>
      <rPr>
        <sz val="12"/>
        <rFont val="宋体"/>
        <family val="3"/>
        <charset val="134"/>
      </rPr>
      <t>表</t>
    </r>
    <r>
      <rPr>
        <sz val="12"/>
        <rFont val="Times New Roman"/>
        <family val="1"/>
      </rPr>
      <t>4</t>
    </r>
    <r>
      <rPr>
        <sz val="12"/>
        <rFont val="Times New Roman"/>
        <family val="1"/>
      </rPr>
      <t>-</t>
    </r>
    <r>
      <rPr>
        <sz val="12"/>
        <rFont val="Times New Roman"/>
        <family val="1"/>
      </rPr>
      <t>7</t>
    </r>
    <r>
      <rPr>
        <sz val="12"/>
        <rFont val="Times New Roman"/>
        <family val="1"/>
      </rPr>
      <t>-1</t>
    </r>
    <r>
      <rPr>
        <sz val="12"/>
        <rFont val="黑体"/>
        <family val="3"/>
        <charset val="134"/>
      </rPr>
      <t>，在建工程</t>
    </r>
    <r>
      <rPr>
        <sz val="12"/>
        <rFont val="Times New Roman"/>
        <family val="1"/>
      </rPr>
      <t>—</t>
    </r>
    <r>
      <rPr>
        <sz val="12"/>
        <rFont val="仿宋_GB2312"/>
        <family val="3"/>
        <charset val="134"/>
      </rPr>
      <t>土建工程清查评估明细表</t>
    </r>
  </si>
  <si>
    <t>“付款比例”是指该工程评估基准日时已付金额与概算总投资额之比；</t>
  </si>
  <si>
    <t>“形象进度”是指该工程评估基准日的实际完工程度；</t>
  </si>
  <si>
    <t>在备注栏标注在建工程的施工状况，比如：停工项目、竣工项目、施工项目；如已完工但尚未进行竣工决算，也请在备注中标明。</t>
  </si>
  <si>
    <r>
      <rPr>
        <sz val="12"/>
        <rFont val="Times New Roman"/>
        <family val="1"/>
      </rPr>
      <t xml:space="preserve">8) </t>
    </r>
    <r>
      <rPr>
        <sz val="12"/>
        <rFont val="黑体"/>
        <family val="3"/>
        <charset val="134"/>
      </rPr>
      <t>表</t>
    </r>
    <r>
      <rPr>
        <sz val="12"/>
        <rFont val="Times New Roman"/>
        <family val="1"/>
      </rPr>
      <t>4</t>
    </r>
    <r>
      <rPr>
        <sz val="12"/>
        <rFont val="Times New Roman"/>
        <family val="1"/>
      </rPr>
      <t>-</t>
    </r>
    <r>
      <rPr>
        <sz val="12"/>
        <rFont val="Times New Roman"/>
        <family val="1"/>
      </rPr>
      <t>7</t>
    </r>
    <r>
      <rPr>
        <sz val="12"/>
        <rFont val="Times New Roman"/>
        <family val="1"/>
      </rPr>
      <t>-2</t>
    </r>
    <r>
      <rPr>
        <sz val="12"/>
        <rFont val="黑体"/>
        <family val="3"/>
        <charset val="134"/>
      </rPr>
      <t>，在建工程</t>
    </r>
    <r>
      <rPr>
        <sz val="12"/>
        <rFont val="Times New Roman"/>
        <family val="1"/>
      </rPr>
      <t>—</t>
    </r>
    <r>
      <rPr>
        <sz val="12"/>
        <rFont val="仿宋_GB2312"/>
        <family val="3"/>
        <charset val="134"/>
      </rPr>
      <t>设备安装工程清查评估明细表</t>
    </r>
  </si>
  <si>
    <t>“项目名称”应与安装合同所列示的项目名称一致；“设备名称”是指设备安装工程中包含设备的名称；</t>
  </si>
  <si>
    <t>“资金成本”指资本化的利息。</t>
  </si>
  <si>
    <t xml:space="preserve"> 请按照工程项目整理填列本表，不应按照财务入账时间顺序填列。</t>
  </si>
  <si>
    <r>
      <t>9)</t>
    </r>
    <r>
      <rPr>
        <b/>
        <sz val="12"/>
        <rFont val="宋体"/>
        <family val="3"/>
        <charset val="134"/>
      </rPr>
      <t>土地使用权填表说明</t>
    </r>
    <r>
      <rPr>
        <b/>
        <sz val="12"/>
        <rFont val="Times New Roman"/>
        <family val="1"/>
      </rPr>
      <t>(</t>
    </r>
    <r>
      <rPr>
        <b/>
        <sz val="12"/>
        <rFont val="宋体"/>
        <family val="3"/>
        <charset val="134"/>
      </rPr>
      <t>表</t>
    </r>
    <r>
      <rPr>
        <b/>
        <sz val="12"/>
        <rFont val="Times New Roman"/>
        <family val="1"/>
      </rPr>
      <t>4-5</t>
    </r>
    <r>
      <rPr>
        <b/>
        <sz val="12"/>
        <rFont val="宋体"/>
        <family val="3"/>
        <charset val="134"/>
      </rPr>
      <t>投资性房地产中部分内容，</t>
    </r>
    <r>
      <rPr>
        <b/>
        <sz val="12"/>
        <rFont val="Times New Roman"/>
        <family val="1"/>
      </rPr>
      <t>4-6-7</t>
    </r>
    <r>
      <rPr>
        <b/>
        <sz val="12"/>
        <rFont val="宋体"/>
        <family val="3"/>
        <charset val="134"/>
      </rPr>
      <t>固定资产土地，表</t>
    </r>
    <r>
      <rPr>
        <b/>
        <sz val="12"/>
        <rFont val="Times New Roman"/>
        <family val="1"/>
      </rPr>
      <t>4-12-1</t>
    </r>
    <r>
      <rPr>
        <b/>
        <sz val="12"/>
        <rFont val="宋体"/>
        <family val="3"/>
        <charset val="134"/>
      </rPr>
      <t>无形资产土地</t>
    </r>
    <r>
      <rPr>
        <b/>
        <sz val="12"/>
        <rFont val="Times New Roman"/>
        <family val="1"/>
      </rPr>
      <t>)</t>
    </r>
  </si>
  <si>
    <t>各表中土地使用权帐面值应按评估基准日财务帐列示的金额填列；</t>
  </si>
  <si>
    <t>“土地开发程度”指基准日达到的状态，如“七通一平”；</t>
  </si>
  <si>
    <t>“用地性质”指划拨地或出让地；</t>
  </si>
  <si>
    <t>“土地用途”指“工业、商业、住宅、综合”等；</t>
  </si>
  <si>
    <t>“宗地面积”指纳入本次评估范围的地块面积；</t>
  </si>
  <si>
    <t>“他项权利”指是否存在抵押等他项权利；</t>
  </si>
  <si>
    <t>“土地使用起始时间”是指第一个使用权人取得土地使用权的日期；</t>
  </si>
  <si>
    <t>如果有专业土地评估机构参与本项目，除帐面值以外的内容按土地评估机构的要求填列。</t>
  </si>
  <si>
    <r>
      <t>10)</t>
    </r>
    <r>
      <rPr>
        <b/>
        <sz val="12"/>
        <rFont val="宋体"/>
        <family val="3"/>
        <charset val="134"/>
      </rPr>
      <t>表</t>
    </r>
    <r>
      <rPr>
        <b/>
        <sz val="12"/>
        <rFont val="Times New Roman"/>
        <family val="1"/>
      </rPr>
      <t xml:space="preserve">4-9  </t>
    </r>
    <r>
      <rPr>
        <b/>
        <sz val="12"/>
        <rFont val="宋体"/>
        <family val="3"/>
        <charset val="134"/>
      </rPr>
      <t>固定资产清理清查评估明细表</t>
    </r>
  </si>
  <si>
    <t>此表根据具体内容分笔填列。</t>
  </si>
  <si>
    <r>
      <t>(7)</t>
    </r>
    <r>
      <rPr>
        <b/>
        <sz val="12"/>
        <rFont val="仿宋_GB2312"/>
        <family val="3"/>
        <charset val="134"/>
      </rPr>
      <t>表</t>
    </r>
    <r>
      <rPr>
        <b/>
        <sz val="12"/>
        <rFont val="Times New Roman"/>
        <family val="1"/>
      </rPr>
      <t xml:space="preserve">4-12-3  </t>
    </r>
    <r>
      <rPr>
        <b/>
        <sz val="12"/>
        <rFont val="仿宋_GB2312"/>
        <family val="3"/>
        <charset val="134"/>
      </rPr>
      <t>无形资产</t>
    </r>
    <r>
      <rPr>
        <b/>
        <sz val="12"/>
        <rFont val="Times New Roman"/>
        <family val="1"/>
      </rPr>
      <t>—</t>
    </r>
    <r>
      <rPr>
        <b/>
        <sz val="12"/>
        <rFont val="仿宋_GB2312"/>
        <family val="3"/>
        <charset val="134"/>
      </rPr>
      <t>其他无形资产清查评估明细表</t>
    </r>
  </si>
  <si>
    <t>内容名称应与所对应的无形资产证书或其他证明文件(如发票)上的名称相符。</t>
  </si>
  <si>
    <r>
      <t>(8)</t>
    </r>
    <r>
      <rPr>
        <b/>
        <sz val="12"/>
        <rFont val="仿宋_GB2312"/>
        <family val="3"/>
        <charset val="134"/>
      </rPr>
      <t>表</t>
    </r>
    <r>
      <rPr>
        <b/>
        <sz val="12"/>
        <rFont val="Times New Roman"/>
        <family val="1"/>
      </rPr>
      <t xml:space="preserve">4-13  </t>
    </r>
    <r>
      <rPr>
        <b/>
        <sz val="12"/>
        <rFont val="仿宋_GB2312"/>
        <family val="3"/>
        <charset val="134"/>
      </rPr>
      <t>开发支出清查评估明细表</t>
    </r>
  </si>
  <si>
    <t>*********</t>
  </si>
  <si>
    <r>
      <t>(9)</t>
    </r>
    <r>
      <rPr>
        <b/>
        <sz val="12"/>
        <rFont val="仿宋_GB2312"/>
        <family val="3"/>
        <charset val="134"/>
      </rPr>
      <t>表</t>
    </r>
    <r>
      <rPr>
        <b/>
        <sz val="12"/>
        <rFont val="Times New Roman"/>
        <family val="1"/>
      </rPr>
      <t xml:space="preserve">4-14  </t>
    </r>
    <r>
      <rPr>
        <b/>
        <sz val="12"/>
        <rFont val="仿宋_GB2312"/>
        <family val="3"/>
        <charset val="134"/>
      </rPr>
      <t>商誉清查评估明细表</t>
    </r>
  </si>
  <si>
    <r>
      <t>(10)</t>
    </r>
    <r>
      <rPr>
        <b/>
        <sz val="12"/>
        <rFont val="仿宋_GB2312"/>
        <family val="3"/>
        <charset val="134"/>
      </rPr>
      <t>表</t>
    </r>
    <r>
      <rPr>
        <b/>
        <sz val="12"/>
        <rFont val="Times New Roman"/>
        <family val="1"/>
      </rPr>
      <t xml:space="preserve">4-15 </t>
    </r>
    <r>
      <rPr>
        <b/>
        <sz val="12"/>
        <rFont val="仿宋_GB2312"/>
        <family val="3"/>
        <charset val="134"/>
      </rPr>
      <t>长期待摊费用清查评估明细表</t>
    </r>
  </si>
  <si>
    <t>费用名称或内容应详细填列,如“**租入设备改良款”、“**设备大修费用“等。</t>
  </si>
  <si>
    <r>
      <t>(11)</t>
    </r>
    <r>
      <rPr>
        <b/>
        <sz val="12"/>
        <rFont val="仿宋_GB2312"/>
        <family val="3"/>
        <charset val="134"/>
      </rPr>
      <t>表</t>
    </r>
    <r>
      <rPr>
        <b/>
        <sz val="12"/>
        <rFont val="Times New Roman"/>
        <family val="1"/>
      </rPr>
      <t xml:space="preserve">4-16 </t>
    </r>
    <r>
      <rPr>
        <b/>
        <sz val="12"/>
        <rFont val="仿宋_GB2312"/>
        <family val="3"/>
        <charset val="134"/>
      </rPr>
      <t>递延所得税清查评估明细表</t>
    </r>
  </si>
  <si>
    <r>
      <t>(12)</t>
    </r>
    <r>
      <rPr>
        <sz val="12"/>
        <rFont val="黑体"/>
        <family val="3"/>
        <charset val="134"/>
      </rPr>
      <t>表</t>
    </r>
    <r>
      <rPr>
        <sz val="12"/>
        <rFont val="Times New Roman"/>
        <family val="1"/>
      </rPr>
      <t>4-1</t>
    </r>
    <r>
      <rPr>
        <sz val="12"/>
        <rFont val="Times New Roman"/>
        <family val="1"/>
      </rPr>
      <t>7</t>
    </r>
    <r>
      <rPr>
        <sz val="12"/>
        <rFont val="Times New Roman"/>
        <family val="1"/>
      </rPr>
      <t xml:space="preserve"> </t>
    </r>
    <r>
      <rPr>
        <sz val="12"/>
        <rFont val="黑体"/>
        <family val="3"/>
        <charset val="134"/>
      </rPr>
      <t>其他非流动资产清查评估明细表</t>
    </r>
  </si>
  <si>
    <t>参照其他流动资产。</t>
  </si>
  <si>
    <r>
      <t>3</t>
    </r>
    <r>
      <rPr>
        <b/>
        <sz val="14"/>
        <rFont val="黑体"/>
        <family val="3"/>
        <charset val="134"/>
      </rPr>
      <t>.负债类填表说明(表5-1至表6-7)</t>
    </r>
  </si>
  <si>
    <r>
      <t>(1)</t>
    </r>
    <r>
      <rPr>
        <sz val="12"/>
        <rFont val="黑体"/>
        <family val="3"/>
        <charset val="134"/>
      </rPr>
      <t>长、短期借款（表</t>
    </r>
    <r>
      <rPr>
        <sz val="12"/>
        <rFont val="Times New Roman"/>
        <family val="1"/>
      </rPr>
      <t>5</t>
    </r>
    <r>
      <rPr>
        <sz val="12"/>
        <rFont val="Times New Roman"/>
        <family val="1"/>
      </rPr>
      <t>-1</t>
    </r>
    <r>
      <rPr>
        <sz val="12"/>
        <rFont val="黑体"/>
        <family val="3"/>
        <charset val="134"/>
      </rPr>
      <t>，表</t>
    </r>
    <r>
      <rPr>
        <sz val="12"/>
        <rFont val="Times New Roman"/>
        <family val="1"/>
      </rPr>
      <t>6</t>
    </r>
    <r>
      <rPr>
        <sz val="12"/>
        <rFont val="Times New Roman"/>
        <family val="1"/>
      </rPr>
      <t>-1</t>
    </r>
    <r>
      <rPr>
        <sz val="12"/>
        <rFont val="黑体"/>
        <family val="3"/>
        <charset val="134"/>
      </rPr>
      <t>）</t>
    </r>
  </si>
  <si>
    <t>“放款银行或机构名称”应填写全称；</t>
  </si>
  <si>
    <r>
      <t>(2)</t>
    </r>
    <r>
      <rPr>
        <sz val="12"/>
        <rFont val="黑体"/>
        <family val="3"/>
        <charset val="134"/>
      </rPr>
      <t>交易性金融负债（表</t>
    </r>
    <r>
      <rPr>
        <sz val="12"/>
        <rFont val="Times New Roman"/>
        <family val="1"/>
      </rPr>
      <t>5</t>
    </r>
    <r>
      <rPr>
        <sz val="12"/>
        <rFont val="Times New Roman"/>
        <family val="1"/>
      </rPr>
      <t>-2</t>
    </r>
    <r>
      <rPr>
        <sz val="12"/>
        <rFont val="黑体"/>
        <family val="3"/>
        <charset val="134"/>
      </rPr>
      <t>）</t>
    </r>
  </si>
  <si>
    <t>“金融机构名称”应填写全称；</t>
  </si>
  <si>
    <t>“发生日期”填列票据的签发日期；</t>
  </si>
  <si>
    <r>
      <t>(3)</t>
    </r>
    <r>
      <rPr>
        <b/>
        <sz val="12"/>
        <rFont val="宋体"/>
        <family val="3"/>
        <charset val="134"/>
      </rPr>
      <t>应付帐款（表</t>
    </r>
    <r>
      <rPr>
        <b/>
        <sz val="12"/>
        <rFont val="Times New Roman"/>
        <family val="1"/>
      </rPr>
      <t>5-4</t>
    </r>
    <r>
      <rPr>
        <b/>
        <sz val="12"/>
        <rFont val="宋体"/>
        <family val="3"/>
        <charset val="134"/>
      </rPr>
      <t>）、预收帐款（表</t>
    </r>
    <r>
      <rPr>
        <b/>
        <sz val="12"/>
        <rFont val="Times New Roman"/>
        <family val="1"/>
      </rPr>
      <t>5-5</t>
    </r>
    <r>
      <rPr>
        <b/>
        <sz val="12"/>
        <rFont val="宋体"/>
        <family val="3"/>
        <charset val="134"/>
      </rPr>
      <t>）、其他应付款（表</t>
    </r>
    <r>
      <rPr>
        <b/>
        <sz val="12"/>
        <rFont val="Times New Roman"/>
        <family val="1"/>
      </rPr>
      <t>5-10</t>
    </r>
    <r>
      <rPr>
        <b/>
        <sz val="12"/>
        <rFont val="宋体"/>
        <family val="3"/>
        <charset val="134"/>
      </rPr>
      <t>）</t>
    </r>
  </si>
  <si>
    <t>参照“应收帐款”；</t>
  </si>
  <si>
    <r>
      <t>(4)</t>
    </r>
    <r>
      <rPr>
        <sz val="12"/>
        <rFont val="黑体"/>
        <family val="3"/>
        <charset val="134"/>
      </rPr>
      <t>应付职工薪酬（表</t>
    </r>
    <r>
      <rPr>
        <sz val="12"/>
        <rFont val="Times New Roman"/>
        <family val="1"/>
      </rPr>
      <t>5</t>
    </r>
    <r>
      <rPr>
        <sz val="12"/>
        <rFont val="Times New Roman"/>
        <family val="1"/>
      </rPr>
      <t>-6</t>
    </r>
    <r>
      <rPr>
        <sz val="12"/>
        <rFont val="黑体"/>
        <family val="3"/>
        <charset val="134"/>
      </rPr>
      <t>）</t>
    </r>
  </si>
  <si>
    <t>发生日期填写基准日前贷方最后一笔发生额的日期；备注中应注明计提依据(如：工效挂钩批准额度／年***万元)及基准日应付工资账面余额的滚存期间。</t>
  </si>
  <si>
    <r>
      <t>(5)</t>
    </r>
    <r>
      <rPr>
        <sz val="12"/>
        <rFont val="黑体"/>
        <family val="3"/>
        <charset val="134"/>
      </rPr>
      <t>应交税费（表</t>
    </r>
    <r>
      <rPr>
        <sz val="12"/>
        <rFont val="Times New Roman"/>
        <family val="1"/>
      </rPr>
      <t>5</t>
    </r>
    <r>
      <rPr>
        <sz val="12"/>
        <rFont val="Times New Roman"/>
        <family val="1"/>
      </rPr>
      <t>-7</t>
    </r>
    <r>
      <rPr>
        <sz val="12"/>
        <rFont val="黑体"/>
        <family val="3"/>
        <charset val="134"/>
      </rPr>
      <t>）</t>
    </r>
  </si>
  <si>
    <t>征税机关指资产占有单位的专管税务机关，应填写全称；发生日期填写贷方最后一笔发生额的日期；税种指增值税、消费税、城建税等；备注中应注明税款所属期间。</t>
  </si>
  <si>
    <r>
      <t>(5)</t>
    </r>
    <r>
      <rPr>
        <sz val="12"/>
        <rFont val="黑体"/>
        <family val="3"/>
        <charset val="134"/>
      </rPr>
      <t>应付利息、应付股利（表</t>
    </r>
    <r>
      <rPr>
        <sz val="12"/>
        <rFont val="Times New Roman"/>
        <family val="1"/>
      </rPr>
      <t>5</t>
    </r>
    <r>
      <rPr>
        <sz val="12"/>
        <rFont val="Times New Roman"/>
        <family val="1"/>
      </rPr>
      <t>-8</t>
    </r>
    <r>
      <rPr>
        <sz val="12"/>
        <rFont val="黑体"/>
        <family val="3"/>
        <charset val="134"/>
      </rPr>
      <t>、表</t>
    </r>
    <r>
      <rPr>
        <sz val="12"/>
        <rFont val="Times New Roman"/>
        <family val="1"/>
      </rPr>
      <t>5</t>
    </r>
    <r>
      <rPr>
        <sz val="12"/>
        <rFont val="黑体"/>
        <family val="3"/>
        <charset val="134"/>
      </rPr>
      <t>－</t>
    </r>
    <r>
      <rPr>
        <sz val="12"/>
        <rFont val="Times New Roman"/>
        <family val="1"/>
      </rPr>
      <t>9</t>
    </r>
    <r>
      <rPr>
        <sz val="12"/>
        <rFont val="黑体"/>
        <family val="3"/>
        <charset val="134"/>
      </rPr>
      <t>）</t>
    </r>
  </si>
  <si>
    <t>参照应收利息、应收股利</t>
  </si>
  <si>
    <r>
      <t>(6)</t>
    </r>
    <r>
      <rPr>
        <sz val="12"/>
        <rFont val="黑体"/>
        <family val="3"/>
        <charset val="134"/>
      </rPr>
      <t>一年内到期的非流动负债（表</t>
    </r>
    <r>
      <rPr>
        <sz val="12"/>
        <rFont val="Times New Roman"/>
        <family val="1"/>
      </rPr>
      <t>5</t>
    </r>
    <r>
      <rPr>
        <sz val="12"/>
        <rFont val="Times New Roman"/>
        <family val="1"/>
      </rPr>
      <t>-11</t>
    </r>
    <r>
      <rPr>
        <sz val="12"/>
        <rFont val="黑体"/>
        <family val="3"/>
        <charset val="134"/>
      </rPr>
      <t>）</t>
    </r>
  </si>
  <si>
    <t>参照长期借款</t>
  </si>
  <si>
    <r>
      <t>(7)</t>
    </r>
    <r>
      <rPr>
        <sz val="12"/>
        <rFont val="黑体"/>
        <family val="3"/>
        <charset val="134"/>
      </rPr>
      <t>应付债券（表</t>
    </r>
    <r>
      <rPr>
        <sz val="12"/>
        <rFont val="Times New Roman"/>
        <family val="1"/>
      </rPr>
      <t>6</t>
    </r>
    <r>
      <rPr>
        <sz val="12"/>
        <rFont val="Times New Roman"/>
        <family val="1"/>
      </rPr>
      <t>-2</t>
    </r>
    <r>
      <rPr>
        <sz val="12"/>
        <rFont val="黑体"/>
        <family val="3"/>
        <charset val="134"/>
      </rPr>
      <t>）</t>
    </r>
  </si>
  <si>
    <r>
      <t>参照</t>
    </r>
    <r>
      <rPr>
        <sz val="14"/>
        <rFont val="仿宋_GB2312"/>
        <family val="3"/>
        <charset val="134"/>
      </rPr>
      <t>债券投资</t>
    </r>
  </si>
  <si>
    <r>
      <t>(8)</t>
    </r>
    <r>
      <rPr>
        <sz val="12"/>
        <rFont val="黑体"/>
        <family val="3"/>
        <charset val="134"/>
      </rPr>
      <t>递延所得税负债（表</t>
    </r>
    <r>
      <rPr>
        <sz val="12"/>
        <rFont val="Times New Roman"/>
        <family val="1"/>
      </rPr>
      <t>6</t>
    </r>
    <r>
      <rPr>
        <sz val="12"/>
        <rFont val="Times New Roman"/>
        <family val="1"/>
      </rPr>
      <t>-6</t>
    </r>
    <r>
      <rPr>
        <sz val="12"/>
        <rFont val="黑体"/>
        <family val="3"/>
        <charset val="134"/>
      </rPr>
      <t>）</t>
    </r>
  </si>
  <si>
    <r>
      <t>(9)</t>
    </r>
    <r>
      <rPr>
        <sz val="12"/>
        <rFont val="黑体"/>
        <family val="3"/>
        <charset val="134"/>
      </rPr>
      <t>其他非流动负债（表</t>
    </r>
    <r>
      <rPr>
        <sz val="12"/>
        <rFont val="Times New Roman"/>
        <family val="1"/>
      </rPr>
      <t>6</t>
    </r>
    <r>
      <rPr>
        <sz val="12"/>
        <rFont val="Times New Roman"/>
        <family val="1"/>
      </rPr>
      <t>-7</t>
    </r>
    <r>
      <rPr>
        <sz val="12"/>
        <rFont val="黑体"/>
        <family val="3"/>
        <charset val="134"/>
      </rPr>
      <t>）</t>
    </r>
  </si>
  <si>
    <t>法人企业基本情况表</t>
  </si>
  <si>
    <t>企业填写以下内容:</t>
  </si>
  <si>
    <r>
      <t>资产占有单位名称</t>
    </r>
    <r>
      <rPr>
        <b/>
        <sz val="10"/>
        <rFont val="Times New Roman"/>
        <family val="1"/>
      </rPr>
      <t>:</t>
    </r>
  </si>
  <si>
    <t>中文</t>
  </si>
  <si>
    <t>法定代表人</t>
  </si>
  <si>
    <t>电话</t>
  </si>
  <si>
    <t>英文</t>
  </si>
  <si>
    <t>财务负责人</t>
  </si>
  <si>
    <t>固定电话</t>
  </si>
  <si>
    <t>法定地址</t>
  </si>
  <si>
    <t>邮政编码</t>
  </si>
  <si>
    <t>手机</t>
  </si>
  <si>
    <t>办公地址</t>
  </si>
  <si>
    <t>主要填表人</t>
  </si>
  <si>
    <t>联系人办公电话</t>
  </si>
  <si>
    <t>传真</t>
  </si>
  <si>
    <t>E-mail</t>
  </si>
  <si>
    <t>经营范围</t>
  </si>
  <si>
    <t>成立日期</t>
  </si>
  <si>
    <t xml:space="preserve">      年   月   日</t>
  </si>
  <si>
    <t>经营期限</t>
  </si>
  <si>
    <t xml:space="preserve">      年   月  日至    年   月  日</t>
  </si>
  <si>
    <t>企业股东名称</t>
  </si>
  <si>
    <t>注册资本</t>
  </si>
  <si>
    <t>实收资本</t>
  </si>
  <si>
    <t>金额（万元）</t>
  </si>
  <si>
    <t>出资比例%</t>
  </si>
  <si>
    <t>合计</t>
  </si>
  <si>
    <t>下属长期投资单位（或异地分支机构）名称</t>
  </si>
  <si>
    <t>地址</t>
  </si>
  <si>
    <t>注册资金%</t>
  </si>
  <si>
    <t>持股比例%</t>
  </si>
  <si>
    <t>核算方式</t>
  </si>
  <si>
    <t>根据企业报表格式列示</t>
  </si>
  <si>
    <t>根据审计机构报表格式列示</t>
  </si>
  <si>
    <r>
      <rPr>
        <sz val="20"/>
        <rFont val="黑体"/>
        <family val="3"/>
        <charset val="134"/>
      </rPr>
      <t>资产评估结果汇总表</t>
    </r>
  </si>
  <si>
    <r>
      <rPr>
        <sz val="11"/>
        <rFont val="宋体"/>
        <family val="3"/>
        <charset val="134"/>
      </rPr>
      <t>表</t>
    </r>
    <r>
      <rPr>
        <sz val="11"/>
        <rFont val="Arial Narrow"/>
        <family val="2"/>
      </rPr>
      <t>1</t>
    </r>
  </si>
  <si>
    <r>
      <rPr>
        <sz val="11"/>
        <rFont val="宋体"/>
        <family val="3"/>
        <charset val="134"/>
      </rPr>
      <t>金额单位：人民币万元</t>
    </r>
  </si>
  <si>
    <t>项目</t>
  </si>
  <si>
    <r>
      <rPr>
        <sz val="12"/>
        <rFont val="宋体"/>
        <family val="3"/>
        <charset val="134"/>
      </rPr>
      <t>账面价值</t>
    </r>
  </si>
  <si>
    <r>
      <rPr>
        <sz val="12"/>
        <rFont val="宋体"/>
        <family val="3"/>
        <charset val="134"/>
      </rPr>
      <t>评估价值</t>
    </r>
  </si>
  <si>
    <r>
      <rPr>
        <sz val="12"/>
        <rFont val="宋体"/>
        <family val="3"/>
        <charset val="134"/>
      </rPr>
      <t>增减值</t>
    </r>
  </si>
  <si>
    <r>
      <rPr>
        <sz val="12"/>
        <rFont val="宋体"/>
        <family val="3"/>
        <charset val="134"/>
      </rPr>
      <t>增值率％</t>
    </r>
  </si>
  <si>
    <r>
      <rPr>
        <sz val="12"/>
        <rFont val="宋体"/>
        <family val="3"/>
        <charset val="134"/>
      </rPr>
      <t>一、流动资产</t>
    </r>
  </si>
  <si>
    <r>
      <rPr>
        <sz val="12"/>
        <rFont val="宋体"/>
        <family val="3"/>
        <charset val="134"/>
      </rPr>
      <t>二、非流动资产</t>
    </r>
  </si>
  <si>
    <r>
      <rPr>
        <sz val="12"/>
        <rFont val="宋体"/>
        <family val="3"/>
        <charset val="134"/>
      </rPr>
      <t>其中：可供出售金融资产</t>
    </r>
  </si>
  <si>
    <r>
      <t xml:space="preserve">      </t>
    </r>
    <r>
      <rPr>
        <sz val="12"/>
        <rFont val="宋体"/>
        <family val="3"/>
        <charset val="134"/>
      </rPr>
      <t>持有至到期投资</t>
    </r>
  </si>
  <si>
    <r>
      <t xml:space="preserve">      </t>
    </r>
    <r>
      <rPr>
        <sz val="12"/>
        <rFont val="宋体"/>
        <family val="3"/>
        <charset val="134"/>
      </rPr>
      <t>长期应收款</t>
    </r>
  </si>
  <si>
    <r>
      <t xml:space="preserve">      </t>
    </r>
    <r>
      <rPr>
        <sz val="12"/>
        <rFont val="宋体"/>
        <family val="3"/>
        <charset val="134"/>
      </rPr>
      <t>长期股权投资</t>
    </r>
  </si>
  <si>
    <r>
      <t xml:space="preserve">      </t>
    </r>
    <r>
      <rPr>
        <sz val="12"/>
        <rFont val="宋体"/>
        <family val="3"/>
        <charset val="134"/>
      </rPr>
      <t>投资性房地产</t>
    </r>
  </si>
  <si>
    <r>
      <t xml:space="preserve">      </t>
    </r>
    <r>
      <rPr>
        <sz val="12"/>
        <rFont val="宋体"/>
        <family val="3"/>
        <charset val="134"/>
      </rPr>
      <t>固定资产</t>
    </r>
  </si>
  <si>
    <r>
      <t xml:space="preserve">      </t>
    </r>
    <r>
      <rPr>
        <sz val="12"/>
        <rFont val="宋体"/>
        <family val="3"/>
        <charset val="134"/>
      </rPr>
      <t>在建工程</t>
    </r>
  </si>
  <si>
    <r>
      <t xml:space="preserve">      </t>
    </r>
    <r>
      <rPr>
        <sz val="12"/>
        <rFont val="宋体"/>
        <family val="3"/>
        <charset val="134"/>
      </rPr>
      <t>工程物资</t>
    </r>
  </si>
  <si>
    <r>
      <t xml:space="preserve">      </t>
    </r>
    <r>
      <rPr>
        <sz val="12"/>
        <rFont val="宋体"/>
        <family val="3"/>
        <charset val="134"/>
      </rPr>
      <t>固定资产清理</t>
    </r>
  </si>
  <si>
    <r>
      <t xml:space="preserve">      </t>
    </r>
    <r>
      <rPr>
        <sz val="12"/>
        <rFont val="宋体"/>
        <family val="3"/>
        <charset val="134"/>
      </rPr>
      <t>生产性生物资产</t>
    </r>
  </si>
  <si>
    <r>
      <t xml:space="preserve">      </t>
    </r>
    <r>
      <rPr>
        <sz val="12"/>
        <rFont val="宋体"/>
        <family val="3"/>
        <charset val="134"/>
      </rPr>
      <t>油气资产</t>
    </r>
  </si>
  <si>
    <r>
      <t xml:space="preserve">      </t>
    </r>
    <r>
      <rPr>
        <sz val="12"/>
        <rFont val="宋体"/>
        <family val="3"/>
        <charset val="134"/>
      </rPr>
      <t>无形资产</t>
    </r>
    <r>
      <rPr>
        <sz val="12"/>
        <rFont val="Times New Roman"/>
        <family val="1"/>
      </rPr>
      <t xml:space="preserve">  </t>
    </r>
  </si>
  <si>
    <r>
      <t xml:space="preserve">      </t>
    </r>
    <r>
      <rPr>
        <sz val="12"/>
        <rFont val="宋体"/>
        <family val="3"/>
        <charset val="134"/>
      </rPr>
      <t>开发支出</t>
    </r>
  </si>
  <si>
    <r>
      <t xml:space="preserve">      </t>
    </r>
    <r>
      <rPr>
        <sz val="12"/>
        <rFont val="宋体"/>
        <family val="3"/>
        <charset val="134"/>
      </rPr>
      <t>商誉</t>
    </r>
  </si>
  <si>
    <r>
      <t xml:space="preserve">     </t>
    </r>
    <r>
      <rPr>
        <sz val="12"/>
        <rFont val="宋体"/>
        <family val="3"/>
        <charset val="134"/>
      </rPr>
      <t>长期待摊费用</t>
    </r>
  </si>
  <si>
    <r>
      <t xml:space="preserve">    </t>
    </r>
    <r>
      <rPr>
        <sz val="12"/>
        <rFont val="宋体"/>
        <family val="3"/>
        <charset val="134"/>
      </rPr>
      <t>递延所得税资产</t>
    </r>
  </si>
  <si>
    <r>
      <t xml:space="preserve">    </t>
    </r>
    <r>
      <rPr>
        <sz val="12"/>
        <rFont val="宋体"/>
        <family val="3"/>
        <charset val="134"/>
      </rPr>
      <t>其他非流动资产</t>
    </r>
  </si>
  <si>
    <r>
      <rPr>
        <b/>
        <sz val="11"/>
        <rFont val="宋体"/>
        <family val="3"/>
        <charset val="134"/>
      </rPr>
      <t>资产总计</t>
    </r>
  </si>
  <si>
    <r>
      <rPr>
        <sz val="12"/>
        <rFont val="宋体"/>
        <family val="3"/>
        <charset val="134"/>
      </rPr>
      <t>三、流动负债</t>
    </r>
  </si>
  <si>
    <r>
      <rPr>
        <sz val="12"/>
        <rFont val="宋体"/>
        <family val="3"/>
        <charset val="134"/>
      </rPr>
      <t>四、非流动负债</t>
    </r>
  </si>
  <si>
    <r>
      <rPr>
        <b/>
        <sz val="11"/>
        <rFont val="宋体"/>
        <family val="3"/>
        <charset val="134"/>
      </rPr>
      <t>负债合计</t>
    </r>
  </si>
  <si>
    <t>净资产（所有者权益）</t>
  </si>
  <si>
    <r>
      <rPr>
        <sz val="12"/>
        <color indexed="8"/>
        <rFont val="宋体"/>
        <family val="3"/>
        <charset val="134"/>
      </rPr>
      <t>项</t>
    </r>
    <r>
      <rPr>
        <sz val="12"/>
        <color indexed="8"/>
        <rFont val="Arial Narrow"/>
        <family val="2"/>
      </rPr>
      <t xml:space="preserve">            </t>
    </r>
    <r>
      <rPr>
        <sz val="12"/>
        <color indexed="8"/>
        <rFont val="宋体"/>
        <family val="3"/>
        <charset val="134"/>
      </rPr>
      <t>目</t>
    </r>
  </si>
  <si>
    <t>A</t>
  </si>
  <si>
    <t>B</t>
  </si>
  <si>
    <t>C=B-A</t>
  </si>
  <si>
    <t>D=C/A×100%</t>
  </si>
  <si>
    <r>
      <rPr>
        <sz val="12"/>
        <rFont val="宋体"/>
        <family val="3"/>
        <charset val="134"/>
      </rPr>
      <t>流动资产</t>
    </r>
  </si>
  <si>
    <r>
      <rPr>
        <sz val="12"/>
        <rFont val="宋体"/>
        <family val="3"/>
        <charset val="134"/>
      </rPr>
      <t>非流动资产</t>
    </r>
  </si>
  <si>
    <r>
      <t xml:space="preserve">      </t>
    </r>
    <r>
      <rPr>
        <sz val="12"/>
        <rFont val="宋体"/>
        <family val="3"/>
        <charset val="134"/>
      </rPr>
      <t>无形资产</t>
    </r>
    <r>
      <rPr>
        <sz val="12"/>
        <rFont val="Arial Narrow"/>
        <family val="2"/>
      </rPr>
      <t xml:space="preserve">  </t>
    </r>
  </si>
  <si>
    <r>
      <rPr>
        <sz val="12"/>
        <rFont val="宋体"/>
        <family val="3"/>
        <charset val="134"/>
      </rPr>
      <t>长期待摊费用</t>
    </r>
  </si>
  <si>
    <r>
      <rPr>
        <sz val="12"/>
        <rFont val="宋体"/>
        <family val="3"/>
        <charset val="134"/>
      </rPr>
      <t>递延所得税资产</t>
    </r>
  </si>
  <si>
    <r>
      <rPr>
        <sz val="12"/>
        <rFont val="宋体"/>
        <family val="3"/>
        <charset val="134"/>
      </rPr>
      <t>其他非流动资产</t>
    </r>
  </si>
  <si>
    <r>
      <rPr>
        <sz val="12"/>
        <rFont val="宋体"/>
        <family val="3"/>
        <charset val="134"/>
      </rPr>
      <t>流动负债</t>
    </r>
  </si>
  <si>
    <r>
      <rPr>
        <sz val="12"/>
        <rFont val="宋体"/>
        <family val="3"/>
        <charset val="134"/>
      </rPr>
      <t>非流动负债</t>
    </r>
  </si>
  <si>
    <r>
      <rPr>
        <b/>
        <sz val="11"/>
        <rFont val="宋体"/>
        <family val="3"/>
        <charset val="134"/>
      </rPr>
      <t>净资产（所有者权益）</t>
    </r>
  </si>
  <si>
    <r>
      <rPr>
        <sz val="11"/>
        <rFont val="宋体"/>
        <family val="3"/>
        <charset val="134"/>
      </rPr>
      <t>评估机构：山西诚成资产评估有限公司</t>
    </r>
  </si>
  <si>
    <t>注册资产评估师：</t>
  </si>
  <si>
    <t>法定代表人：陈小刚</t>
  </si>
  <si>
    <t>评估申报明细表</t>
  </si>
  <si>
    <t>企业负责人：xxx</t>
  </si>
  <si>
    <t>财务负责人：xxx</t>
  </si>
  <si>
    <t>主要填表人：xxx</t>
  </si>
  <si>
    <r>
      <rPr>
        <sz val="20"/>
        <rFont val="宋体"/>
        <family val="3"/>
        <charset val="134"/>
      </rPr>
      <t>填表人电话：</t>
    </r>
    <r>
      <rPr>
        <sz val="20"/>
        <rFont val="Times New Roman"/>
        <family val="1"/>
      </rPr>
      <t>xxx</t>
    </r>
  </si>
  <si>
    <r>
      <rPr>
        <sz val="10"/>
        <rFont val="宋体"/>
        <family val="3"/>
        <charset val="134"/>
      </rPr>
      <t>序号</t>
    </r>
  </si>
  <si>
    <r>
      <rPr>
        <sz val="10"/>
        <rFont val="宋体"/>
        <family val="3"/>
        <charset val="134"/>
      </rPr>
      <t>账面价值</t>
    </r>
  </si>
  <si>
    <r>
      <rPr>
        <sz val="10"/>
        <rFont val="宋体"/>
        <family val="3"/>
        <charset val="134"/>
      </rPr>
      <t>评估价值</t>
    </r>
  </si>
  <si>
    <r>
      <rPr>
        <sz val="10"/>
        <rFont val="宋体"/>
        <family val="3"/>
        <charset val="134"/>
      </rPr>
      <t>增减值</t>
    </r>
  </si>
  <si>
    <r>
      <rPr>
        <sz val="10"/>
        <rFont val="宋体"/>
        <family val="3"/>
        <charset val="134"/>
      </rPr>
      <t>增值率</t>
    </r>
    <r>
      <rPr>
        <sz val="10"/>
        <rFont val="Arial Narrow"/>
        <family val="2"/>
      </rPr>
      <t>%</t>
    </r>
  </si>
  <si>
    <r>
      <rPr>
        <sz val="10"/>
        <rFont val="宋体"/>
        <family val="3"/>
        <charset val="134"/>
      </rPr>
      <t>货币资金</t>
    </r>
  </si>
  <si>
    <r>
      <rPr>
        <sz val="10"/>
        <rFont val="宋体"/>
        <family val="3"/>
        <charset val="134"/>
      </rPr>
      <t>交易性金融资产</t>
    </r>
  </si>
  <si>
    <r>
      <rPr>
        <sz val="10"/>
        <rFont val="宋体"/>
        <family val="3"/>
        <charset val="134"/>
      </rPr>
      <t>应收票据</t>
    </r>
  </si>
  <si>
    <r>
      <rPr>
        <sz val="10"/>
        <rFont val="宋体"/>
        <family val="3"/>
        <charset val="134"/>
      </rPr>
      <t>应收账款</t>
    </r>
  </si>
  <si>
    <r>
      <rPr>
        <sz val="10"/>
        <rFont val="宋体"/>
        <family val="3"/>
        <charset val="134"/>
      </rPr>
      <t>应收利息</t>
    </r>
  </si>
  <si>
    <r>
      <rPr>
        <sz val="10"/>
        <rFont val="宋体"/>
        <family val="3"/>
        <charset val="134"/>
      </rPr>
      <t>应收股利</t>
    </r>
  </si>
  <si>
    <r>
      <rPr>
        <sz val="10"/>
        <rFont val="宋体"/>
        <family val="3"/>
        <charset val="134"/>
      </rPr>
      <t>其他应收款</t>
    </r>
  </si>
  <si>
    <r>
      <rPr>
        <sz val="10"/>
        <rFont val="宋体"/>
        <family val="3"/>
        <charset val="134"/>
      </rPr>
      <t>存货</t>
    </r>
  </si>
  <si>
    <r>
      <rPr>
        <sz val="10"/>
        <rFont val="宋体"/>
        <family val="3"/>
        <charset val="134"/>
      </rPr>
      <t>其他流动资产</t>
    </r>
  </si>
  <si>
    <r>
      <rPr>
        <sz val="10"/>
        <rFont val="宋体"/>
        <family val="3"/>
        <charset val="134"/>
      </rPr>
      <t>持有至到期投资</t>
    </r>
  </si>
  <si>
    <r>
      <rPr>
        <sz val="10"/>
        <rFont val="宋体"/>
        <family val="3"/>
        <charset val="134"/>
      </rPr>
      <t>长期应收款</t>
    </r>
  </si>
  <si>
    <r>
      <rPr>
        <sz val="10"/>
        <rFont val="宋体"/>
        <family val="3"/>
        <charset val="134"/>
      </rPr>
      <t>长期股权投资</t>
    </r>
  </si>
  <si>
    <r>
      <rPr>
        <sz val="10"/>
        <rFont val="宋体"/>
        <family val="3"/>
        <charset val="134"/>
      </rPr>
      <t>投资性房地产</t>
    </r>
  </si>
  <si>
    <r>
      <rPr>
        <sz val="10"/>
        <rFont val="宋体"/>
        <family val="3"/>
        <charset val="134"/>
      </rPr>
      <t>固定资产</t>
    </r>
  </si>
  <si>
    <r>
      <rPr>
        <sz val="10"/>
        <rFont val="宋体"/>
        <family val="3"/>
        <charset val="134"/>
      </rPr>
      <t>在建工程</t>
    </r>
  </si>
  <si>
    <r>
      <rPr>
        <sz val="10"/>
        <rFont val="宋体"/>
        <family val="3"/>
        <charset val="134"/>
      </rPr>
      <t>工程物资</t>
    </r>
  </si>
  <si>
    <r>
      <rPr>
        <sz val="10"/>
        <rFont val="宋体"/>
        <family val="3"/>
        <charset val="134"/>
      </rPr>
      <t>固定资产清理</t>
    </r>
  </si>
  <si>
    <r>
      <rPr>
        <sz val="10"/>
        <rFont val="宋体"/>
        <family val="3"/>
        <charset val="134"/>
      </rPr>
      <t>生产性生物资产</t>
    </r>
  </si>
  <si>
    <r>
      <rPr>
        <sz val="10"/>
        <rFont val="宋体"/>
        <family val="3"/>
        <charset val="134"/>
      </rPr>
      <t>油气资产</t>
    </r>
  </si>
  <si>
    <r>
      <rPr>
        <sz val="10"/>
        <rFont val="宋体"/>
        <family val="3"/>
        <charset val="134"/>
      </rPr>
      <t>无形资产</t>
    </r>
  </si>
  <si>
    <r>
      <rPr>
        <sz val="10"/>
        <rFont val="宋体"/>
        <family val="3"/>
        <charset val="134"/>
      </rPr>
      <t>开发支出</t>
    </r>
  </si>
  <si>
    <r>
      <rPr>
        <sz val="10"/>
        <rFont val="宋体"/>
        <family val="3"/>
        <charset val="134"/>
      </rPr>
      <t>商誉</t>
    </r>
  </si>
  <si>
    <r>
      <rPr>
        <sz val="10"/>
        <rFont val="宋体"/>
        <family val="3"/>
        <charset val="134"/>
      </rPr>
      <t>长期待摊费用</t>
    </r>
  </si>
  <si>
    <r>
      <rPr>
        <sz val="10"/>
        <rFont val="宋体"/>
        <family val="3"/>
        <charset val="134"/>
      </rPr>
      <t>递延所得税资产</t>
    </r>
  </si>
  <si>
    <r>
      <rPr>
        <sz val="10"/>
        <rFont val="宋体"/>
        <family val="3"/>
        <charset val="134"/>
      </rPr>
      <t>其他非流动资产</t>
    </r>
  </si>
  <si>
    <r>
      <rPr>
        <sz val="10"/>
        <rFont val="宋体"/>
        <family val="3"/>
        <charset val="134"/>
      </rPr>
      <t>短期借款</t>
    </r>
  </si>
  <si>
    <r>
      <rPr>
        <sz val="10"/>
        <rFont val="宋体"/>
        <family val="3"/>
        <charset val="134"/>
      </rPr>
      <t>交易性金融负债</t>
    </r>
  </si>
  <si>
    <r>
      <rPr>
        <sz val="10"/>
        <rFont val="宋体"/>
        <family val="3"/>
        <charset val="134"/>
      </rPr>
      <t>应付票据</t>
    </r>
  </si>
  <si>
    <r>
      <rPr>
        <sz val="10"/>
        <rFont val="宋体"/>
        <family val="3"/>
        <charset val="134"/>
      </rPr>
      <t>应付账款</t>
    </r>
  </si>
  <si>
    <r>
      <rPr>
        <sz val="10"/>
        <rFont val="宋体"/>
        <family val="3"/>
        <charset val="134"/>
      </rPr>
      <t>预收款项</t>
    </r>
  </si>
  <si>
    <r>
      <rPr>
        <sz val="10"/>
        <rFont val="宋体"/>
        <family val="3"/>
        <charset val="134"/>
      </rPr>
      <t>应付职工薪酬</t>
    </r>
  </si>
  <si>
    <r>
      <rPr>
        <sz val="10"/>
        <rFont val="宋体"/>
        <family val="3"/>
        <charset val="134"/>
      </rPr>
      <t>应交税费</t>
    </r>
  </si>
  <si>
    <r>
      <rPr>
        <sz val="10"/>
        <rFont val="宋体"/>
        <family val="3"/>
        <charset val="134"/>
      </rPr>
      <t>应付利息</t>
    </r>
  </si>
  <si>
    <r>
      <rPr>
        <sz val="10"/>
        <rFont val="宋体"/>
        <family val="3"/>
        <charset val="134"/>
      </rPr>
      <t>其他应付款</t>
    </r>
  </si>
  <si>
    <r>
      <rPr>
        <sz val="10"/>
        <rFont val="宋体"/>
        <family val="3"/>
        <charset val="134"/>
      </rPr>
      <t>一年内到期的非流动负债</t>
    </r>
  </si>
  <si>
    <r>
      <rPr>
        <sz val="10"/>
        <rFont val="宋体"/>
        <family val="3"/>
        <charset val="134"/>
      </rPr>
      <t>其他流动负债</t>
    </r>
  </si>
  <si>
    <r>
      <rPr>
        <sz val="10"/>
        <rFont val="宋体"/>
        <family val="3"/>
        <charset val="134"/>
      </rPr>
      <t>长期借款</t>
    </r>
  </si>
  <si>
    <r>
      <rPr>
        <sz val="10"/>
        <rFont val="宋体"/>
        <family val="3"/>
        <charset val="134"/>
      </rPr>
      <t>应付债券</t>
    </r>
  </si>
  <si>
    <r>
      <rPr>
        <sz val="10"/>
        <rFont val="宋体"/>
        <family val="3"/>
        <charset val="134"/>
      </rPr>
      <t>长期应付款</t>
    </r>
  </si>
  <si>
    <r>
      <rPr>
        <sz val="10"/>
        <rFont val="宋体"/>
        <family val="3"/>
        <charset val="134"/>
      </rPr>
      <t>预计负债</t>
    </r>
  </si>
  <si>
    <r>
      <rPr>
        <sz val="10"/>
        <rFont val="宋体"/>
        <family val="3"/>
        <charset val="134"/>
      </rPr>
      <t>递延所得税负债</t>
    </r>
  </si>
  <si>
    <r>
      <rPr>
        <sz val="10"/>
        <rFont val="宋体"/>
        <family val="3"/>
        <charset val="134"/>
      </rPr>
      <t>其他非流动负债</t>
    </r>
  </si>
  <si>
    <r>
      <rPr>
        <sz val="18"/>
        <rFont val="黑体"/>
        <family val="3"/>
        <charset val="134"/>
      </rPr>
      <t>流动资产评估汇总表</t>
    </r>
  </si>
  <si>
    <r>
      <rPr>
        <sz val="10"/>
        <color indexed="8"/>
        <rFont val="Times New Roman"/>
        <family val="1"/>
      </rPr>
      <t>编号</t>
    </r>
  </si>
  <si>
    <r>
      <rPr>
        <sz val="10"/>
        <color indexed="8"/>
        <rFont val="Times New Roman"/>
        <family val="1"/>
      </rPr>
      <t>科目名称</t>
    </r>
  </si>
  <si>
    <r>
      <rPr>
        <sz val="10"/>
        <color indexed="8"/>
        <rFont val="Times New Roman"/>
        <family val="1"/>
      </rPr>
      <t>账面价值</t>
    </r>
  </si>
  <si>
    <r>
      <rPr>
        <sz val="10"/>
        <color indexed="8"/>
        <rFont val="Times New Roman"/>
        <family val="1"/>
      </rPr>
      <t>评估价值</t>
    </r>
  </si>
  <si>
    <r>
      <rPr>
        <sz val="10"/>
        <color indexed="8"/>
        <rFont val="宋体"/>
        <family val="3"/>
        <charset val="134"/>
      </rPr>
      <t>增减值</t>
    </r>
  </si>
  <si>
    <r>
      <rPr>
        <sz val="10"/>
        <color indexed="8"/>
        <rFont val="Times New Roman"/>
        <family val="1"/>
      </rPr>
      <t>增值率</t>
    </r>
    <r>
      <rPr>
        <sz val="10"/>
        <rFont val="Arial Narrow"/>
        <family val="2"/>
      </rPr>
      <t>%</t>
    </r>
  </si>
  <si>
    <t>3-1</t>
  </si>
  <si>
    <t>3-2</t>
  </si>
  <si>
    <t>3-3</t>
  </si>
  <si>
    <t>3-4</t>
  </si>
  <si>
    <t>3-5</t>
  </si>
  <si>
    <r>
      <rPr>
        <sz val="10"/>
        <rFont val="宋体"/>
        <family val="3"/>
        <charset val="134"/>
      </rPr>
      <t>预付账款</t>
    </r>
  </si>
  <si>
    <t>3-6</t>
  </si>
  <si>
    <t>3-7</t>
  </si>
  <si>
    <t>3-8</t>
  </si>
  <si>
    <t>3-9</t>
  </si>
  <si>
    <t>3-10</t>
  </si>
  <si>
    <t>一年内到期的非流动资产</t>
  </si>
  <si>
    <t>3-11</t>
  </si>
  <si>
    <t/>
  </si>
  <si>
    <r>
      <rPr>
        <sz val="10"/>
        <rFont val="宋体"/>
        <family val="3"/>
        <charset val="134"/>
      </rPr>
      <t>流动资产合计</t>
    </r>
  </si>
  <si>
    <r>
      <rPr>
        <sz val="18"/>
        <rFont val="黑体"/>
        <family val="3"/>
        <charset val="134"/>
      </rPr>
      <t>货币资金评估汇总表</t>
    </r>
  </si>
  <si>
    <r>
      <rPr>
        <sz val="10"/>
        <rFont val="Times New Roman"/>
        <family val="1"/>
      </rPr>
      <t>编号</t>
    </r>
  </si>
  <si>
    <r>
      <rPr>
        <sz val="10"/>
        <rFont val="Times New Roman"/>
        <family val="1"/>
      </rPr>
      <t>科目名称</t>
    </r>
  </si>
  <si>
    <r>
      <rPr>
        <sz val="10"/>
        <rFont val="Times New Roman"/>
        <family val="1"/>
      </rPr>
      <t>账面价值</t>
    </r>
  </si>
  <si>
    <r>
      <rPr>
        <sz val="10"/>
        <rFont val="Times New Roman"/>
        <family val="1"/>
      </rPr>
      <t>评估价值</t>
    </r>
  </si>
  <si>
    <r>
      <rPr>
        <sz val="10"/>
        <rFont val="Times New Roman"/>
        <family val="1"/>
      </rPr>
      <t>增值率</t>
    </r>
    <r>
      <rPr>
        <sz val="10"/>
        <rFont val="Arial Narrow"/>
        <family val="2"/>
      </rPr>
      <t>%</t>
    </r>
  </si>
  <si>
    <r>
      <rPr>
        <sz val="10"/>
        <rFont val="宋体"/>
        <family val="3"/>
        <charset val="134"/>
      </rPr>
      <t>备注</t>
    </r>
  </si>
  <si>
    <t>3-1-1</t>
  </si>
  <si>
    <r>
      <rPr>
        <sz val="10"/>
        <rFont val="宋体"/>
        <family val="3"/>
        <charset val="134"/>
      </rPr>
      <t>现金</t>
    </r>
  </si>
  <si>
    <t>3-1-2</t>
  </si>
  <si>
    <r>
      <rPr>
        <sz val="10"/>
        <rFont val="宋体"/>
        <family val="3"/>
        <charset val="134"/>
      </rPr>
      <t>银行存款</t>
    </r>
  </si>
  <si>
    <t>3-1-3</t>
  </si>
  <si>
    <r>
      <rPr>
        <sz val="10"/>
        <rFont val="宋体"/>
        <family val="3"/>
        <charset val="134"/>
      </rPr>
      <t>其他货币资金</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</si>
  <si>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</si>
  <si>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货币资金</t>
    </r>
    <r>
      <rPr>
        <sz val="18"/>
        <rFont val="Arial Narrow"/>
        <family val="2"/>
      </rPr>
      <t>—</t>
    </r>
    <r>
      <rPr>
        <sz val="18"/>
        <rFont val="黑体"/>
        <family val="3"/>
        <charset val="134"/>
      </rPr>
      <t>现金评估明细表</t>
    </r>
  </si>
  <si>
    <t>存放部门（单位）</t>
  </si>
  <si>
    <r>
      <rPr>
        <sz val="10"/>
        <rFont val="宋体"/>
        <family val="3"/>
        <charset val="134"/>
      </rPr>
      <t>币种</t>
    </r>
  </si>
  <si>
    <r>
      <rPr>
        <sz val="10"/>
        <rFont val="宋体"/>
        <family val="3"/>
        <charset val="134"/>
      </rPr>
      <t>外币账面金额</t>
    </r>
  </si>
  <si>
    <r>
      <rPr>
        <sz val="10"/>
        <rFont val="宋体"/>
        <family val="3"/>
        <charset val="134"/>
      </rPr>
      <t>评估基准日汇率</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</si>
  <si>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</si>
  <si>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货币资金</t>
    </r>
    <r>
      <rPr>
        <sz val="18"/>
        <rFont val="Arial Narrow"/>
        <family val="2"/>
      </rPr>
      <t>—</t>
    </r>
    <r>
      <rPr>
        <sz val="18"/>
        <rFont val="黑体"/>
        <family val="3"/>
        <charset val="134"/>
      </rPr>
      <t>银行存款评估明细表</t>
    </r>
  </si>
  <si>
    <r>
      <rPr>
        <sz val="10"/>
        <rFont val="宋体"/>
        <family val="3"/>
        <charset val="134"/>
      </rPr>
      <t>开户银行</t>
    </r>
  </si>
  <si>
    <r>
      <rPr>
        <sz val="10"/>
        <rFont val="宋体"/>
        <family val="3"/>
        <charset val="134"/>
      </rPr>
      <t>账号</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</si>
  <si>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</si>
  <si>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货币资金</t>
    </r>
    <r>
      <rPr>
        <sz val="18"/>
        <rFont val="Arial Narrow"/>
        <family val="2"/>
      </rPr>
      <t>—</t>
    </r>
    <r>
      <rPr>
        <sz val="18"/>
        <rFont val="黑体"/>
        <family val="3"/>
        <charset val="134"/>
      </rPr>
      <t>其他货币资金评估明细表</t>
    </r>
  </si>
  <si>
    <r>
      <rPr>
        <sz val="10"/>
        <rFont val="宋体"/>
        <family val="3"/>
        <charset val="134"/>
      </rPr>
      <t>名称及内容</t>
    </r>
  </si>
  <si>
    <r>
      <rPr>
        <sz val="10"/>
        <rFont val="宋体"/>
        <family val="3"/>
        <charset val="134"/>
      </rPr>
      <t>用途</t>
    </r>
  </si>
  <si>
    <t>交易性金融资产评估汇总表</t>
  </si>
  <si>
    <t>编号</t>
  </si>
  <si>
    <t>科目名称</t>
  </si>
  <si>
    <t>账面价值</t>
  </si>
  <si>
    <t>评估价值</t>
  </si>
  <si>
    <t>增减值</t>
  </si>
  <si>
    <t>增值率%</t>
  </si>
  <si>
    <t>3-2-1</t>
  </si>
  <si>
    <t>交易性金融资产-股票投资</t>
  </si>
  <si>
    <t>3-2-2</t>
  </si>
  <si>
    <t>交易性金融资产-债券投资</t>
  </si>
  <si>
    <t>3-2-3</t>
  </si>
  <si>
    <t>交易性金融资产-基金投资</t>
  </si>
  <si>
    <t>合      计</t>
  </si>
  <si>
    <t>交易性金融资产—股票投资评估明细表</t>
  </si>
  <si>
    <t>被投资单位名称</t>
  </si>
  <si>
    <t>股票名称</t>
  </si>
  <si>
    <t>投资日期</t>
  </si>
  <si>
    <t>持股数量</t>
  </si>
  <si>
    <t>成  本</t>
  </si>
  <si>
    <r>
      <t>基准日收盘价元</t>
    </r>
    <r>
      <rPr>
        <sz val="10"/>
        <rFont val="Times New Roman"/>
        <family val="1"/>
      </rPr>
      <t>/</t>
    </r>
    <r>
      <rPr>
        <sz val="10"/>
        <rFont val="宋体"/>
        <family val="3"/>
        <charset val="134"/>
      </rPr>
      <t>股</t>
    </r>
  </si>
  <si>
    <r>
      <t>增值率</t>
    </r>
    <r>
      <rPr>
        <sz val="10"/>
        <rFont val="Times New Roman"/>
        <family val="1"/>
      </rPr>
      <t>%</t>
    </r>
  </si>
  <si>
    <t>合          计</t>
  </si>
  <si>
    <t>交易性金融资产—债券投资评估明细表</t>
  </si>
  <si>
    <t>债券名称</t>
  </si>
  <si>
    <t>发行日期</t>
  </si>
  <si>
    <r>
      <t>票面利率</t>
    </r>
    <r>
      <rPr>
        <sz val="10"/>
        <rFont val="Times New Roman"/>
        <family val="1"/>
      </rPr>
      <t>%</t>
    </r>
  </si>
  <si>
    <t>成本</t>
  </si>
  <si>
    <t>交易性金融资产—基金投资评估明细表</t>
  </si>
  <si>
    <t>基金发行单位</t>
  </si>
  <si>
    <t>基金名称</t>
  </si>
  <si>
    <t>基金类型</t>
  </si>
  <si>
    <r>
      <t>基准日净值</t>
    </r>
    <r>
      <rPr>
        <sz val="10"/>
        <rFont val="Times New Roman"/>
        <family val="1"/>
      </rPr>
      <t>/</t>
    </r>
    <r>
      <rPr>
        <sz val="10"/>
        <rFont val="宋体"/>
        <family val="3"/>
        <charset val="134"/>
      </rPr>
      <t>份</t>
    </r>
  </si>
  <si>
    <r>
      <rPr>
        <sz val="18"/>
        <rFont val="黑体"/>
        <family val="3"/>
        <charset val="134"/>
      </rPr>
      <t>应收票据评估明细表</t>
    </r>
  </si>
  <si>
    <t>户名（结算对象）</t>
  </si>
  <si>
    <r>
      <rPr>
        <sz val="10"/>
        <rFont val="宋体"/>
        <family val="3"/>
        <charset val="134"/>
      </rPr>
      <t>出票日期</t>
    </r>
  </si>
  <si>
    <r>
      <rPr>
        <sz val="10"/>
        <rFont val="宋体"/>
        <family val="3"/>
        <charset val="134"/>
      </rPr>
      <t>到期日期</t>
    </r>
  </si>
  <si>
    <r>
      <rPr>
        <sz val="10"/>
        <rFont val="宋体"/>
        <family val="3"/>
        <charset val="134"/>
      </rPr>
      <t>票面利率</t>
    </r>
    <r>
      <rPr>
        <sz val="10"/>
        <rFont val="Arial Narrow"/>
        <family val="2"/>
      </rPr>
      <t>%</t>
    </r>
  </si>
  <si>
    <t xml:space="preserve">   </t>
  </si>
  <si>
    <r>
      <rPr>
        <sz val="10"/>
        <rFont val="宋体"/>
        <family val="3"/>
        <charset val="134"/>
      </rPr>
      <t>小</t>
    </r>
    <r>
      <rPr>
        <sz val="10"/>
        <rFont val="Arial Narrow"/>
        <family val="2"/>
      </rPr>
      <t xml:space="preserve">            </t>
    </r>
    <r>
      <rPr>
        <sz val="10"/>
        <rFont val="宋体"/>
        <family val="3"/>
        <charset val="134"/>
      </rPr>
      <t>计</t>
    </r>
  </si>
  <si>
    <r>
      <rPr>
        <sz val="10"/>
        <rFont val="宋体"/>
        <family val="3"/>
        <charset val="134"/>
      </rPr>
      <t>减：应收票据坏账准备</t>
    </r>
  </si>
  <si>
    <r>
      <rPr>
        <sz val="18"/>
        <rFont val="黑体"/>
        <family val="3"/>
        <charset val="134"/>
      </rPr>
      <t>应收账款评估明细表</t>
    </r>
  </si>
  <si>
    <t>欠款单位名称（结算对象）</t>
  </si>
  <si>
    <r>
      <rPr>
        <sz val="10"/>
        <rFont val="宋体"/>
        <family val="3"/>
        <charset val="134"/>
      </rPr>
      <t>业务内容</t>
    </r>
  </si>
  <si>
    <r>
      <rPr>
        <sz val="10"/>
        <rFont val="宋体"/>
        <family val="3"/>
        <charset val="134"/>
      </rPr>
      <t>发生日期</t>
    </r>
  </si>
  <si>
    <r>
      <rPr>
        <sz val="10"/>
        <rFont val="Times New Roman"/>
        <family val="1"/>
      </rPr>
      <t>计提坏账准备</t>
    </r>
  </si>
  <si>
    <r>
      <t>1</t>
    </r>
    <r>
      <rPr>
        <sz val="10"/>
        <rFont val="宋体"/>
        <family val="3"/>
        <charset val="134"/>
      </rPr>
      <t>年以内</t>
    </r>
  </si>
  <si>
    <r>
      <t>1</t>
    </r>
    <r>
      <rPr>
        <sz val="10"/>
        <rFont val="Times New Roman"/>
        <family val="1"/>
      </rPr>
      <t>年</t>
    </r>
    <r>
      <rPr>
        <sz val="10"/>
        <rFont val="Arial Narrow"/>
        <family val="2"/>
      </rPr>
      <t>-2</t>
    </r>
    <r>
      <rPr>
        <sz val="10"/>
        <rFont val="Times New Roman"/>
        <family val="1"/>
      </rPr>
      <t>年</t>
    </r>
  </si>
  <si>
    <r>
      <t>2</t>
    </r>
    <r>
      <rPr>
        <sz val="10"/>
        <rFont val="Times New Roman"/>
        <family val="1"/>
      </rPr>
      <t>年</t>
    </r>
    <r>
      <rPr>
        <sz val="10"/>
        <rFont val="Arial Narrow"/>
        <family val="2"/>
      </rPr>
      <t>-3</t>
    </r>
    <r>
      <rPr>
        <sz val="10"/>
        <rFont val="Times New Roman"/>
        <family val="1"/>
      </rPr>
      <t>年</t>
    </r>
  </si>
  <si>
    <r>
      <t>3</t>
    </r>
    <r>
      <rPr>
        <sz val="10"/>
        <rFont val="宋体"/>
        <family val="3"/>
        <charset val="134"/>
      </rPr>
      <t>年以上</t>
    </r>
  </si>
  <si>
    <r>
      <rPr>
        <sz val="10"/>
        <rFont val="Times New Roman"/>
        <family val="1"/>
      </rPr>
      <t>小计</t>
    </r>
  </si>
  <si>
    <r>
      <rPr>
        <sz val="10"/>
        <rFont val="Times New Roman"/>
        <family val="1"/>
      </rPr>
      <t>账龄计提</t>
    </r>
  </si>
  <si>
    <r>
      <rPr>
        <sz val="10"/>
        <rFont val="Times New Roman"/>
        <family val="1"/>
      </rPr>
      <t>个别计提</t>
    </r>
  </si>
  <si>
    <r>
      <rPr>
        <sz val="10"/>
        <rFont val="Times New Roman"/>
        <family val="1"/>
      </rPr>
      <t>合计</t>
    </r>
  </si>
  <si>
    <r>
      <rPr>
        <sz val="10"/>
        <rFont val="宋体"/>
        <family val="3"/>
        <charset val="134"/>
      </rPr>
      <t>减：应收账款坏账准备</t>
    </r>
  </si>
  <si>
    <r>
      <rPr>
        <sz val="18"/>
        <rFont val="黑体"/>
        <family val="3"/>
        <charset val="134"/>
      </rPr>
      <t>预付账款评估明细表</t>
    </r>
  </si>
  <si>
    <t>收款单位名称（结算对象）</t>
  </si>
  <si>
    <r>
      <rPr>
        <sz val="10"/>
        <rFont val="宋体"/>
        <family val="3"/>
        <charset val="134"/>
      </rPr>
      <t>账龄</t>
    </r>
  </si>
  <si>
    <r>
      <rPr>
        <sz val="10"/>
        <rFont val="宋体"/>
        <family val="3"/>
        <charset val="134"/>
      </rPr>
      <t>减：预付账款坏账准备</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</si>
  <si>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</si>
  <si>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应收利息评估明细表</t>
    </r>
  </si>
  <si>
    <r>
      <rPr>
        <sz val="10"/>
        <rFont val="宋体"/>
        <family val="3"/>
        <charset val="134"/>
      </rPr>
      <t>本金</t>
    </r>
  </si>
  <si>
    <r>
      <rPr>
        <sz val="10"/>
        <rFont val="宋体"/>
        <family val="3"/>
        <charset val="134"/>
      </rPr>
      <t>利息所属期间</t>
    </r>
  </si>
  <si>
    <r>
      <rPr>
        <sz val="10"/>
        <rFont val="宋体"/>
        <family val="3"/>
        <charset val="134"/>
      </rPr>
      <t>利息率</t>
    </r>
    <r>
      <rPr>
        <sz val="10"/>
        <rFont val="Arial Narrow"/>
        <family val="2"/>
      </rPr>
      <t>%</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</si>
  <si>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</si>
  <si>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应收股利（应收利润）评估明细表</t>
    </r>
  </si>
  <si>
    <r>
      <rPr>
        <sz val="10"/>
        <rFont val="宋体"/>
        <family val="3"/>
        <charset val="134"/>
      </rPr>
      <t>股利（利润）所属期间</t>
    </r>
  </si>
  <si>
    <r>
      <rPr>
        <sz val="18"/>
        <rFont val="黑体"/>
        <family val="3"/>
        <charset val="134"/>
      </rPr>
      <t>其他应收款评估明细表</t>
    </r>
  </si>
  <si>
    <r>
      <rPr>
        <sz val="10"/>
        <rFont val="宋体"/>
        <family val="3"/>
        <charset val="134"/>
      </rPr>
      <t>减：其他应收款坏账准备</t>
    </r>
  </si>
  <si>
    <r>
      <rPr>
        <sz val="10"/>
        <rFont val="宋体"/>
        <family val="3"/>
        <charset val="134"/>
      </rPr>
      <t>净</t>
    </r>
    <r>
      <rPr>
        <sz val="10"/>
        <rFont val="Arial Narrow"/>
        <family val="2"/>
      </rPr>
      <t xml:space="preserve">     </t>
    </r>
    <r>
      <rPr>
        <sz val="10"/>
        <rFont val="宋体"/>
        <family val="3"/>
        <charset val="134"/>
      </rPr>
      <t>额</t>
    </r>
  </si>
  <si>
    <r>
      <rPr>
        <sz val="18"/>
        <rFont val="黑体"/>
        <family val="3"/>
        <charset val="134"/>
      </rPr>
      <t>存货</t>
    </r>
    <r>
      <rPr>
        <sz val="18"/>
        <rFont val="Arial Narrow"/>
        <family val="2"/>
      </rPr>
      <t>—</t>
    </r>
    <r>
      <rPr>
        <sz val="18"/>
        <rFont val="黑体"/>
        <family val="3"/>
        <charset val="134"/>
      </rPr>
      <t>材料采购（在途物资）评估明细表</t>
    </r>
  </si>
  <si>
    <r>
      <rPr>
        <sz val="10"/>
        <rFont val="宋体"/>
        <family val="3"/>
        <charset val="134"/>
      </rPr>
      <t>名称及规格型号</t>
    </r>
  </si>
  <si>
    <r>
      <rPr>
        <sz val="10"/>
        <rFont val="宋体"/>
        <family val="3"/>
        <charset val="134"/>
      </rPr>
      <t>计量单位</t>
    </r>
  </si>
  <si>
    <r>
      <rPr>
        <sz val="10"/>
        <rFont val="宋体"/>
        <family val="3"/>
        <charset val="134"/>
      </rPr>
      <t>数量</t>
    </r>
  </si>
  <si>
    <r>
      <rPr>
        <sz val="10"/>
        <rFont val="宋体"/>
        <family val="3"/>
        <charset val="134"/>
      </rPr>
      <t>单价</t>
    </r>
  </si>
  <si>
    <r>
      <rPr>
        <sz val="10"/>
        <rFont val="宋体"/>
        <family val="3"/>
        <charset val="134"/>
      </rPr>
      <t>金额</t>
    </r>
  </si>
  <si>
    <r>
      <rPr>
        <sz val="10"/>
        <rFont val="宋体"/>
        <family val="3"/>
        <charset val="134"/>
      </rPr>
      <t>实际数量</t>
    </r>
  </si>
  <si>
    <r>
      <rPr>
        <sz val="10"/>
        <rFont val="宋体"/>
        <family val="3"/>
        <charset val="134"/>
      </rPr>
      <t>评估单价</t>
    </r>
  </si>
  <si>
    <r>
      <rPr>
        <sz val="10"/>
        <rFont val="宋体"/>
        <family val="3"/>
        <charset val="134"/>
      </rPr>
      <t>存放地点</t>
    </r>
  </si>
  <si>
    <r>
      <rPr>
        <sz val="10"/>
        <rFont val="宋体"/>
        <family val="3"/>
        <charset val="134"/>
      </rPr>
      <t>合计</t>
    </r>
  </si>
  <si>
    <r>
      <rPr>
        <sz val="18"/>
        <rFont val="黑体"/>
        <family val="3"/>
        <charset val="134"/>
      </rPr>
      <t>存货</t>
    </r>
    <r>
      <rPr>
        <sz val="18"/>
        <rFont val="Arial Narrow"/>
        <family val="2"/>
      </rPr>
      <t>—</t>
    </r>
    <r>
      <rPr>
        <sz val="18"/>
        <rFont val="黑体"/>
        <family val="3"/>
        <charset val="134"/>
      </rPr>
      <t>在库周转材料评估明细表</t>
    </r>
  </si>
  <si>
    <r>
      <rPr>
        <sz val="18"/>
        <rFont val="黑体"/>
        <family val="3"/>
        <charset val="134"/>
      </rPr>
      <t>存货</t>
    </r>
    <r>
      <rPr>
        <sz val="18"/>
        <rFont val="Arial Narrow"/>
        <family val="2"/>
      </rPr>
      <t>—</t>
    </r>
    <r>
      <rPr>
        <sz val="18"/>
        <rFont val="黑体"/>
        <family val="3"/>
        <charset val="134"/>
      </rPr>
      <t>委托加工物资评估明细表</t>
    </r>
  </si>
  <si>
    <r>
      <rPr>
        <sz val="10"/>
        <rFont val="宋体"/>
        <family val="3"/>
        <charset val="134"/>
      </rPr>
      <t>加工单位名称</t>
    </r>
  </si>
  <si>
    <t>实际数量</t>
  </si>
  <si>
    <r>
      <rPr>
        <sz val="10"/>
        <rFont val="宋体"/>
        <family val="3"/>
        <charset val="134"/>
      </rPr>
      <t>规格型号</t>
    </r>
  </si>
  <si>
    <r>
      <rPr>
        <sz val="10"/>
        <rFont val="宋体"/>
        <family val="3"/>
        <charset val="134"/>
      </rPr>
      <t>生产厂家</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</si>
  <si>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</si>
  <si>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存货</t>
    </r>
    <r>
      <rPr>
        <sz val="18"/>
        <rFont val="Arial Narrow"/>
        <family val="2"/>
      </rPr>
      <t>—</t>
    </r>
    <r>
      <rPr>
        <sz val="18"/>
        <rFont val="黑体"/>
        <family val="3"/>
        <charset val="134"/>
      </rPr>
      <t>在产品（自制半成品）评估明细表</t>
    </r>
  </si>
  <si>
    <r>
      <rPr>
        <sz val="18"/>
        <rFont val="黑体"/>
        <family val="3"/>
        <charset val="134"/>
      </rPr>
      <t>存货</t>
    </r>
    <r>
      <rPr>
        <sz val="18"/>
        <rFont val="Arial Narrow"/>
        <family val="2"/>
      </rPr>
      <t>—</t>
    </r>
    <r>
      <rPr>
        <sz val="18"/>
        <rFont val="黑体"/>
        <family val="3"/>
        <charset val="134"/>
      </rPr>
      <t>发出商品评估明细表</t>
    </r>
  </si>
  <si>
    <r>
      <rPr>
        <sz val="10"/>
        <rFont val="宋体"/>
        <family val="3"/>
        <charset val="134"/>
      </rPr>
      <t>商品名称</t>
    </r>
  </si>
  <si>
    <r>
      <rPr>
        <sz val="10"/>
        <rFont val="宋体"/>
        <family val="3"/>
        <charset val="134"/>
      </rPr>
      <t>对方单位名称</t>
    </r>
  </si>
  <si>
    <r>
      <rPr>
        <sz val="18"/>
        <rFont val="黑体"/>
        <family val="3"/>
        <charset val="134"/>
      </rPr>
      <t>存货</t>
    </r>
    <r>
      <rPr>
        <sz val="18"/>
        <rFont val="Arial Narrow"/>
        <family val="2"/>
      </rPr>
      <t>—</t>
    </r>
    <r>
      <rPr>
        <sz val="18"/>
        <rFont val="黑体"/>
        <family val="3"/>
        <charset val="134"/>
      </rPr>
      <t>在用周转材料评估明细表</t>
    </r>
  </si>
  <si>
    <r>
      <rPr>
        <sz val="10"/>
        <rFont val="宋体"/>
        <family val="3"/>
        <charset val="134"/>
      </rPr>
      <t>启用日期</t>
    </r>
  </si>
  <si>
    <r>
      <rPr>
        <sz val="10"/>
        <rFont val="宋体"/>
        <family val="3"/>
        <charset val="134"/>
      </rPr>
      <t>原始入账价值</t>
    </r>
  </si>
  <si>
    <r>
      <rPr>
        <sz val="10"/>
        <rFont val="宋体"/>
        <family val="3"/>
        <charset val="134"/>
      </rPr>
      <t>账面价值（摊余价值）</t>
    </r>
  </si>
  <si>
    <r>
      <rPr>
        <sz val="10"/>
        <rFont val="宋体"/>
        <family val="3"/>
        <charset val="134"/>
      </rPr>
      <t>评估原价</t>
    </r>
  </si>
  <si>
    <r>
      <rPr>
        <sz val="10"/>
        <rFont val="宋体"/>
        <family val="3"/>
        <charset val="134"/>
      </rPr>
      <t>成新率</t>
    </r>
    <r>
      <rPr>
        <sz val="10"/>
        <rFont val="Arial Narrow"/>
        <family val="2"/>
      </rPr>
      <t>%</t>
    </r>
  </si>
  <si>
    <t>一年内到期的非流动资产评估明细表</t>
  </si>
  <si>
    <r>
      <rPr>
        <sz val="10"/>
        <rFont val="宋体"/>
        <family val="3"/>
        <charset val="134"/>
      </rPr>
      <t>项目及内容</t>
    </r>
  </si>
  <si>
    <r>
      <rPr>
        <sz val="10"/>
        <rFont val="宋体"/>
        <family val="3"/>
        <charset val="134"/>
      </rPr>
      <t>结算内容</t>
    </r>
  </si>
  <si>
    <r>
      <rPr>
        <sz val="18"/>
        <rFont val="黑体"/>
        <family val="3"/>
        <charset val="134"/>
      </rPr>
      <t>其他流动资产评估明细表</t>
    </r>
  </si>
  <si>
    <r>
      <rPr>
        <sz val="10"/>
        <rFont val="宋体"/>
        <family val="3"/>
        <charset val="134"/>
      </rPr>
      <t>成本</t>
    </r>
  </si>
  <si>
    <r>
      <rPr>
        <sz val="18"/>
        <rFont val="黑体"/>
        <family val="3"/>
        <charset val="134"/>
      </rPr>
      <t>非流动资产评估汇总表</t>
    </r>
  </si>
  <si>
    <t>4-1</t>
  </si>
  <si>
    <t>4-2</t>
  </si>
  <si>
    <t>4-3</t>
  </si>
  <si>
    <t>4-4</t>
  </si>
  <si>
    <t>4-5</t>
  </si>
  <si>
    <t>4-6</t>
  </si>
  <si>
    <t>4-7</t>
  </si>
  <si>
    <t>4-8</t>
  </si>
  <si>
    <t>4-9</t>
  </si>
  <si>
    <t>4-10</t>
  </si>
  <si>
    <t>4-11</t>
  </si>
  <si>
    <t>4-12</t>
  </si>
  <si>
    <t>4-13</t>
  </si>
  <si>
    <t>4-14</t>
  </si>
  <si>
    <t>4-15</t>
  </si>
  <si>
    <t>4-16</t>
  </si>
  <si>
    <t>4-17</t>
  </si>
  <si>
    <t>可供出售金融资产评估汇总表</t>
  </si>
  <si>
    <t>4-1-1</t>
  </si>
  <si>
    <t>可供出售金融资产-股票投资</t>
  </si>
  <si>
    <t>4-1-2</t>
  </si>
  <si>
    <t>可供出售金融资产-债券投资</t>
  </si>
  <si>
    <t>4-1-3</t>
  </si>
  <si>
    <t>可供出售金融资产-其他投资</t>
  </si>
  <si>
    <t>合            计</t>
  </si>
  <si>
    <t>可供出售金融资产—股票投资评估明细表</t>
  </si>
  <si>
    <t>股票性质</t>
  </si>
  <si>
    <t>基准日市价</t>
  </si>
  <si>
    <t>取得成本</t>
  </si>
  <si>
    <t>小    计</t>
  </si>
  <si>
    <t>减：减值准备</t>
  </si>
  <si>
    <t>合    计</t>
  </si>
  <si>
    <t>可供出售金融资产—债券投资评估明细表</t>
  </si>
  <si>
    <t>债券种类</t>
  </si>
  <si>
    <t>到期日</t>
  </si>
  <si>
    <t>成本（面值）</t>
  </si>
  <si>
    <t>可供出售金融资产—其他投资评估明细表</t>
  </si>
  <si>
    <t>金融资产名称</t>
  </si>
  <si>
    <t>持有数量</t>
  </si>
  <si>
    <t>持有至到期投资评估明细表</t>
  </si>
  <si>
    <t>投资类别</t>
  </si>
  <si>
    <t>投资成本</t>
  </si>
  <si>
    <r>
      <t>合</t>
    </r>
    <r>
      <rPr>
        <sz val="10"/>
        <rFont val="Times New Roman"/>
        <family val="1"/>
      </rPr>
      <t xml:space="preserve">            </t>
    </r>
    <r>
      <rPr>
        <sz val="10"/>
        <rFont val="宋体"/>
        <family val="3"/>
        <charset val="134"/>
      </rPr>
      <t>计</t>
    </r>
  </si>
  <si>
    <t>减：持有至到期投资减值准备</t>
  </si>
  <si>
    <t>净     额</t>
  </si>
  <si>
    <r>
      <rPr>
        <sz val="18"/>
        <rFont val="黑体"/>
        <family val="3"/>
        <charset val="134"/>
      </rPr>
      <t>长期应收款评估明细表</t>
    </r>
  </si>
  <si>
    <r>
      <rPr>
        <sz val="10"/>
        <rFont val="宋体"/>
        <family val="3"/>
        <charset val="134"/>
      </rPr>
      <t>减：长期应收款坏账准备</t>
    </r>
  </si>
  <si>
    <r>
      <rPr>
        <sz val="18"/>
        <rFont val="黑体"/>
        <family val="3"/>
        <charset val="134"/>
      </rPr>
      <t>长期股权投资评估明细表</t>
    </r>
  </si>
  <si>
    <r>
      <rPr>
        <sz val="10"/>
        <rFont val="宋体"/>
        <family val="3"/>
        <charset val="134"/>
      </rPr>
      <t>被投资单位名称</t>
    </r>
  </si>
  <si>
    <r>
      <rPr>
        <sz val="10"/>
        <rFont val="宋体"/>
        <family val="3"/>
        <charset val="134"/>
      </rPr>
      <t>投资日期</t>
    </r>
  </si>
  <si>
    <r>
      <rPr>
        <sz val="10"/>
        <rFont val="宋体"/>
        <family val="3"/>
        <charset val="134"/>
      </rPr>
      <t>协议投资期限</t>
    </r>
  </si>
  <si>
    <r>
      <rPr>
        <sz val="10"/>
        <rFont val="宋体"/>
        <family val="3"/>
        <charset val="134"/>
      </rPr>
      <t>持股比例（</t>
    </r>
    <r>
      <rPr>
        <sz val="10"/>
        <rFont val="Arial Narrow"/>
        <family val="2"/>
      </rPr>
      <t>%</t>
    </r>
    <r>
      <rPr>
        <sz val="10"/>
        <rFont val="宋体"/>
        <family val="3"/>
        <charset val="134"/>
      </rPr>
      <t>）</t>
    </r>
  </si>
  <si>
    <r>
      <rPr>
        <sz val="10"/>
        <rFont val="宋体"/>
        <family val="3"/>
        <charset val="134"/>
      </rPr>
      <t>投资成本</t>
    </r>
  </si>
  <si>
    <r>
      <rPr>
        <sz val="10"/>
        <rFont val="宋体"/>
        <family val="3"/>
        <charset val="134"/>
      </rPr>
      <t>减：长期股权投资减值准备</t>
    </r>
  </si>
  <si>
    <r>
      <rPr>
        <sz val="10"/>
        <rFont val="宋体"/>
        <family val="3"/>
        <charset val="134"/>
      </rPr>
      <t>净</t>
    </r>
    <r>
      <rPr>
        <sz val="10"/>
        <rFont val="Arial Narrow"/>
        <family val="2"/>
      </rPr>
      <t xml:space="preserve">            </t>
    </r>
    <r>
      <rPr>
        <sz val="10"/>
        <rFont val="宋体"/>
        <family val="3"/>
        <charset val="134"/>
      </rPr>
      <t>额</t>
    </r>
  </si>
  <si>
    <t>投资性房地产评估汇总表</t>
  </si>
  <si>
    <r>
      <t>增值率</t>
    </r>
    <r>
      <rPr>
        <sz val="10"/>
        <rFont val="Arial Narrow"/>
        <family val="2"/>
      </rPr>
      <t>%</t>
    </r>
  </si>
  <si>
    <t>4-5-1</t>
  </si>
  <si>
    <t>投资性房地产—房屋（采用成本模式计量）</t>
  </si>
  <si>
    <t>4-5-2</t>
  </si>
  <si>
    <t>投资性房地产—房屋（采用公允价值模式计量）</t>
  </si>
  <si>
    <t>4-5-3</t>
  </si>
  <si>
    <t>投资性房地产—土地（采用成本模式计量）</t>
  </si>
  <si>
    <t>4-5-4</t>
  </si>
  <si>
    <t>投资性房地产—土地（采用公允价值模式计量）</t>
  </si>
  <si>
    <t>投资性房地产合计</t>
  </si>
  <si>
    <t>投资性房地产——房屋评估明细表</t>
  </si>
  <si>
    <t>（采用成本模式计量）</t>
  </si>
  <si>
    <t>权证编号</t>
  </si>
  <si>
    <t>房屋名称</t>
  </si>
  <si>
    <t>来源（外购、自建、自用转入、存货转入等）</t>
  </si>
  <si>
    <t>结构</t>
  </si>
  <si>
    <t>建成
年月</t>
  </si>
  <si>
    <t>计量单位</t>
  </si>
  <si>
    <r>
      <t>建筑</t>
    </r>
    <r>
      <rPr>
        <sz val="10"/>
        <rFont val="宋体"/>
        <family val="3"/>
        <charset val="134"/>
      </rPr>
      <t>面积</t>
    </r>
  </si>
  <si>
    <r>
      <t>成本单价</t>
    </r>
    <r>
      <rPr>
        <sz val="10"/>
        <rFont val="Times New Roman"/>
        <family val="1"/>
      </rPr>
      <t>(</t>
    </r>
    <r>
      <rPr>
        <sz val="10"/>
        <rFont val="宋体"/>
        <family val="3"/>
        <charset val="134"/>
      </rPr>
      <t>元</t>
    </r>
    <r>
      <rPr>
        <sz val="10"/>
        <rFont val="Times New Roman"/>
        <family val="1"/>
      </rPr>
      <t>/m</t>
    </r>
    <r>
      <rPr>
        <vertAlign val="superscript"/>
        <sz val="10"/>
        <rFont val="Times New Roman"/>
        <family val="1"/>
      </rPr>
      <t>2</t>
    </r>
    <r>
      <rPr>
        <sz val="10"/>
        <rFont val="Times New Roman"/>
        <family val="1"/>
      </rPr>
      <t>)</t>
    </r>
  </si>
  <si>
    <r>
      <t>评估单价</t>
    </r>
    <r>
      <rPr>
        <sz val="10"/>
        <rFont val="Times New Roman"/>
        <family val="1"/>
      </rPr>
      <t>(</t>
    </r>
    <r>
      <rPr>
        <sz val="10"/>
        <rFont val="宋体"/>
        <family val="3"/>
        <charset val="134"/>
      </rPr>
      <t>元</t>
    </r>
    <r>
      <rPr>
        <sz val="10"/>
        <rFont val="Times New Roman"/>
        <family val="1"/>
      </rPr>
      <t>/m</t>
    </r>
    <r>
      <rPr>
        <vertAlign val="superscript"/>
        <sz val="10"/>
        <rFont val="Times New Roman"/>
        <family val="1"/>
      </rPr>
      <t>2</t>
    </r>
    <r>
      <rPr>
        <sz val="10"/>
        <rFont val="Times New Roman"/>
        <family val="1"/>
      </rPr>
      <t>)</t>
    </r>
  </si>
  <si>
    <t>原值</t>
  </si>
  <si>
    <t>净值</t>
  </si>
  <si>
    <r>
      <t>成新率</t>
    </r>
    <r>
      <rPr>
        <sz val="10"/>
        <rFont val="Times New Roman"/>
        <family val="1"/>
      </rPr>
      <t>%</t>
    </r>
  </si>
  <si>
    <r>
      <t>小</t>
    </r>
    <r>
      <rPr>
        <sz val="10"/>
        <rFont val="Times New Roman"/>
        <family val="1"/>
      </rPr>
      <t xml:space="preserve">            </t>
    </r>
    <r>
      <rPr>
        <sz val="10"/>
        <rFont val="宋体"/>
        <family val="3"/>
        <charset val="134"/>
      </rPr>
      <t>计</t>
    </r>
  </si>
  <si>
    <t>减：投资性房地产减值准备</t>
  </si>
  <si>
    <t>（采用公允价值模式计量）</t>
  </si>
  <si>
    <r>
      <t>建筑</t>
    </r>
    <r>
      <rPr>
        <sz val="10"/>
        <rFont val="Times New Roman"/>
        <family val="1"/>
      </rPr>
      <t xml:space="preserve">          </t>
    </r>
    <r>
      <rPr>
        <sz val="10"/>
        <rFont val="宋体"/>
        <family val="3"/>
        <charset val="134"/>
      </rPr>
      <t>面积</t>
    </r>
  </si>
  <si>
    <t>原始入帐价值    （转入日公允价值）</t>
  </si>
  <si>
    <t>现场勘察简单记录</t>
  </si>
  <si>
    <t>证载权利人</t>
  </si>
  <si>
    <t>投资性房地产——土地使用权评估明细表</t>
  </si>
  <si>
    <t>土地权证编号</t>
  </si>
  <si>
    <t>宗地名称</t>
  </si>
  <si>
    <t>土地位置</t>
  </si>
  <si>
    <t>取得日期</t>
  </si>
  <si>
    <t>用地性质</t>
  </si>
  <si>
    <t>土地用途</t>
  </si>
  <si>
    <t>准用年限</t>
  </si>
  <si>
    <t>开发程度</t>
  </si>
  <si>
    <r>
      <t>面积</t>
    </r>
    <r>
      <rPr>
        <sz val="10"/>
        <rFont val="Times New Roman"/>
        <family val="1"/>
      </rPr>
      <t>(m</t>
    </r>
    <r>
      <rPr>
        <vertAlign val="superscript"/>
        <sz val="10"/>
        <rFont val="Times New Roman"/>
        <family val="1"/>
      </rPr>
      <t>2</t>
    </r>
    <r>
      <rPr>
        <sz val="10"/>
        <rFont val="Times New Roman"/>
        <family val="1"/>
      </rPr>
      <t>)</t>
    </r>
  </si>
  <si>
    <t>原始入账价值</t>
  </si>
  <si>
    <t>原始入账价值（转入日公允价值）</t>
  </si>
  <si>
    <t>合         计</t>
  </si>
  <si>
    <r>
      <rPr>
        <sz val="10"/>
        <rFont val="宋体"/>
        <family val="3"/>
        <charset val="134"/>
      </rPr>
      <t>原值</t>
    </r>
  </si>
  <si>
    <r>
      <rPr>
        <sz val="10"/>
        <rFont val="宋体"/>
        <family val="3"/>
        <charset val="134"/>
      </rPr>
      <t>净值</t>
    </r>
  </si>
  <si>
    <r>
      <rPr>
        <sz val="10"/>
        <rFont val="宋体"/>
        <family val="3"/>
        <charset val="134"/>
      </rPr>
      <t>资产编号</t>
    </r>
  </si>
  <si>
    <r>
      <rPr>
        <sz val="10"/>
        <rFont val="宋体"/>
        <family val="3"/>
        <charset val="134"/>
      </rPr>
      <t>结构</t>
    </r>
  </si>
  <si>
    <r>
      <rPr>
        <sz val="10"/>
        <rFont val="宋体"/>
        <family val="3"/>
        <charset val="134"/>
      </rPr>
      <t>建成
年月</t>
    </r>
  </si>
  <si>
    <r>
      <rPr>
        <sz val="10"/>
        <rFont val="宋体"/>
        <family val="3"/>
        <charset val="134"/>
      </rPr>
      <t>评估单价</t>
    </r>
    <r>
      <rPr>
        <sz val="10"/>
        <rFont val="Arial Narrow"/>
        <family val="2"/>
      </rPr>
      <t>(</t>
    </r>
    <r>
      <rPr>
        <sz val="10"/>
        <rFont val="宋体"/>
        <family val="3"/>
        <charset val="134"/>
      </rPr>
      <t>元</t>
    </r>
    <r>
      <rPr>
        <sz val="10"/>
        <rFont val="Arial Narrow"/>
        <family val="2"/>
      </rPr>
      <t>/m</t>
    </r>
    <r>
      <rPr>
        <vertAlign val="superscript"/>
        <sz val="10"/>
        <rFont val="Arial Narrow"/>
        <family val="2"/>
      </rPr>
      <t>2</t>
    </r>
    <r>
      <rPr>
        <sz val="10"/>
        <rFont val="Arial Narrow"/>
        <family val="2"/>
      </rPr>
      <t>)</t>
    </r>
  </si>
  <si>
    <t>前期费及其他费</t>
  </si>
  <si>
    <t>资金成本</t>
  </si>
  <si>
    <t>评估原值</t>
  </si>
  <si>
    <t>成新率</t>
  </si>
  <si>
    <t>会计折旧年限</t>
  </si>
  <si>
    <r>
      <rPr>
        <sz val="10"/>
        <rFont val="宋体"/>
        <family val="3"/>
        <charset val="134"/>
      </rPr>
      <t>土地证编号</t>
    </r>
  </si>
  <si>
    <r>
      <rPr>
        <sz val="10"/>
        <rFont val="宋体"/>
        <family val="3"/>
        <charset val="134"/>
      </rPr>
      <t>宗地性质</t>
    </r>
  </si>
  <si>
    <t>工程造价</t>
  </si>
  <si>
    <t>前期费率</t>
  </si>
  <si>
    <t>其中：建管费率</t>
  </si>
  <si>
    <t>建设单位管理费</t>
  </si>
  <si>
    <t>前期费</t>
  </si>
  <si>
    <t>工期</t>
  </si>
  <si>
    <t>资金成本率</t>
  </si>
  <si>
    <t>扣减增值税</t>
  </si>
  <si>
    <t>重置全价</t>
  </si>
  <si>
    <t>评估单价</t>
  </si>
  <si>
    <t>耐用年限</t>
  </si>
  <si>
    <t>评估基准日</t>
  </si>
  <si>
    <t>建成日期</t>
  </si>
  <si>
    <t>已使用年限</t>
  </si>
  <si>
    <t>尚可使用年限</t>
  </si>
  <si>
    <t>年限成新率</t>
  </si>
  <si>
    <t>勘查成新率</t>
  </si>
  <si>
    <t>综合成新率</t>
  </si>
  <si>
    <t>入账时间</t>
  </si>
  <si>
    <t>投入使用时间</t>
  </si>
  <si>
    <t>已提折旧年限</t>
  </si>
  <si>
    <r>
      <rPr>
        <sz val="10"/>
        <rFont val="宋体"/>
        <family val="3"/>
        <charset val="134"/>
      </rPr>
      <t>小</t>
    </r>
    <r>
      <rPr>
        <sz val="10"/>
        <rFont val="Arial Narrow"/>
        <family val="2"/>
      </rPr>
      <t xml:space="preserve">     </t>
    </r>
    <r>
      <rPr>
        <sz val="10"/>
        <rFont val="宋体"/>
        <family val="3"/>
        <charset val="134"/>
      </rPr>
      <t>计</t>
    </r>
  </si>
  <si>
    <r>
      <rPr>
        <sz val="18"/>
        <rFont val="黑体"/>
        <family val="3"/>
        <charset val="134"/>
      </rPr>
      <t>固定资产</t>
    </r>
    <r>
      <rPr>
        <sz val="18"/>
        <rFont val="Arial Narrow"/>
        <family val="2"/>
      </rPr>
      <t>—</t>
    </r>
    <r>
      <rPr>
        <sz val="18"/>
        <rFont val="黑体"/>
        <family val="3"/>
        <charset val="134"/>
      </rPr>
      <t>构筑物及其他辅助设施评估明细表</t>
    </r>
  </si>
  <si>
    <r>
      <t xml:space="preserve"> </t>
    </r>
    <r>
      <rPr>
        <sz val="10"/>
        <rFont val="宋体"/>
        <family val="3"/>
        <charset val="134"/>
      </rPr>
      <t>名称</t>
    </r>
  </si>
  <si>
    <r>
      <rPr>
        <sz val="10"/>
        <rFont val="宋体"/>
        <family val="3"/>
        <charset val="134"/>
      </rPr>
      <t>长度</t>
    </r>
    <r>
      <rPr>
        <sz val="10"/>
        <rFont val="Arial Narrow"/>
        <family val="2"/>
      </rPr>
      <t>(m)</t>
    </r>
  </si>
  <si>
    <r>
      <rPr>
        <sz val="10"/>
        <rFont val="宋体"/>
        <family val="3"/>
        <charset val="134"/>
      </rPr>
      <t>宽度</t>
    </r>
    <r>
      <rPr>
        <sz val="10"/>
        <rFont val="Arial Narrow"/>
        <family val="2"/>
      </rPr>
      <t>(m)</t>
    </r>
  </si>
  <si>
    <r>
      <rPr>
        <sz val="10"/>
        <rFont val="宋体"/>
        <family val="3"/>
        <charset val="134"/>
      </rPr>
      <t>高度</t>
    </r>
    <r>
      <rPr>
        <sz val="10"/>
        <rFont val="Arial Narrow"/>
        <family val="2"/>
      </rPr>
      <t>(m)</t>
    </r>
  </si>
  <si>
    <r>
      <rPr>
        <sz val="10"/>
        <rFont val="宋体"/>
        <family val="3"/>
        <charset val="134"/>
      </rPr>
      <t>面积体积</t>
    </r>
    <r>
      <rPr>
        <sz val="10"/>
        <rFont val="Arial Narrow"/>
        <family val="2"/>
      </rPr>
      <t>m</t>
    </r>
    <r>
      <rPr>
        <vertAlign val="superscript"/>
        <sz val="10"/>
        <rFont val="Arial Narrow"/>
        <family val="2"/>
      </rPr>
      <t>2</t>
    </r>
    <r>
      <rPr>
        <sz val="10"/>
        <rFont val="宋体"/>
        <family val="3"/>
        <charset val="134"/>
      </rPr>
      <t>或</t>
    </r>
    <r>
      <rPr>
        <sz val="10"/>
        <rFont val="Arial Narrow"/>
        <family val="2"/>
      </rPr>
      <t>m</t>
    </r>
    <r>
      <rPr>
        <vertAlign val="superscript"/>
        <sz val="10"/>
        <rFont val="Arial Narrow"/>
        <family val="2"/>
      </rPr>
      <t>3</t>
    </r>
  </si>
  <si>
    <t>更新改造及重大维修信息</t>
  </si>
  <si>
    <t>特殊使用环境</t>
  </si>
  <si>
    <t>特征尺寸</t>
  </si>
  <si>
    <t>做法</t>
  </si>
  <si>
    <t>时间</t>
  </si>
  <si>
    <t>内容摘要</t>
  </si>
  <si>
    <t>信息来源</t>
  </si>
  <si>
    <t>长度（m）</t>
  </si>
  <si>
    <t>宽度（m）</t>
  </si>
  <si>
    <t>直径（m）</t>
  </si>
  <si>
    <t>高度/深度（m）</t>
  </si>
  <si>
    <t>厚度（㎜）</t>
  </si>
  <si>
    <r>
      <rPr>
        <sz val="10"/>
        <rFont val="宋体"/>
        <family val="3"/>
        <charset val="134"/>
      </rPr>
      <t>减：构筑物及其他辅助设施减值准备</t>
    </r>
  </si>
  <si>
    <r>
      <rPr>
        <sz val="18"/>
        <rFont val="黑体"/>
        <family val="3"/>
        <charset val="134"/>
      </rPr>
      <t>固定资产</t>
    </r>
    <r>
      <rPr>
        <sz val="18"/>
        <rFont val="Arial Narrow"/>
        <family val="2"/>
      </rPr>
      <t>—</t>
    </r>
    <r>
      <rPr>
        <sz val="18"/>
        <rFont val="黑体"/>
        <family val="3"/>
        <charset val="134"/>
      </rPr>
      <t>井巷工程评估明细表</t>
    </r>
  </si>
  <si>
    <r>
      <rPr>
        <sz val="10"/>
        <rFont val="Times New Roman"/>
        <family val="1"/>
      </rPr>
      <t>井巷工程名称</t>
    </r>
  </si>
  <si>
    <r>
      <rPr>
        <sz val="10"/>
        <rFont val="宋体"/>
        <family val="3"/>
        <charset val="134"/>
      </rPr>
      <t>岩石硬度系数</t>
    </r>
  </si>
  <si>
    <r>
      <rPr>
        <sz val="10"/>
        <rFont val="宋体"/>
        <family val="3"/>
        <charset val="134"/>
      </rPr>
      <t>支护方式</t>
    </r>
  </si>
  <si>
    <r>
      <rPr>
        <sz val="10"/>
        <rFont val="宋体"/>
        <family val="3"/>
        <charset val="134"/>
      </rPr>
      <t>支护厚度</t>
    </r>
    <r>
      <rPr>
        <sz val="10"/>
        <rFont val="Arial Narrow"/>
        <family val="2"/>
      </rPr>
      <t>(mm)</t>
    </r>
  </si>
  <si>
    <r>
      <rPr>
        <sz val="10"/>
        <rFont val="宋体"/>
        <family val="3"/>
        <charset val="134"/>
      </rPr>
      <t>轨重</t>
    </r>
    <r>
      <rPr>
        <sz val="10"/>
        <rFont val="Arial Narrow"/>
        <family val="2"/>
      </rPr>
      <t>(KG/m)</t>
    </r>
  </si>
  <si>
    <r>
      <rPr>
        <sz val="10"/>
        <rFont val="宋体"/>
        <family val="3"/>
        <charset val="134"/>
      </rPr>
      <t>掘进断面</t>
    </r>
    <r>
      <rPr>
        <sz val="10"/>
        <rFont val="Arial Narrow"/>
        <family val="2"/>
      </rPr>
      <t>(m2)</t>
    </r>
  </si>
  <si>
    <r>
      <rPr>
        <sz val="10"/>
        <rFont val="宋体"/>
        <family val="3"/>
        <charset val="134"/>
      </rPr>
      <t>巷道倾角</t>
    </r>
    <r>
      <rPr>
        <sz val="10"/>
        <rFont val="Arial Narrow"/>
        <family val="2"/>
      </rPr>
      <t>(</t>
    </r>
    <r>
      <rPr>
        <sz val="10"/>
        <rFont val="宋体"/>
        <family val="3"/>
        <charset val="134"/>
      </rPr>
      <t>度</t>
    </r>
    <r>
      <rPr>
        <sz val="10"/>
        <rFont val="Arial Narrow"/>
        <family val="2"/>
      </rPr>
      <t>)</t>
    </r>
  </si>
  <si>
    <r>
      <rPr>
        <sz val="10"/>
        <rFont val="宋体"/>
        <family val="3"/>
        <charset val="134"/>
      </rPr>
      <t>巷道长度</t>
    </r>
    <r>
      <rPr>
        <sz val="10"/>
        <rFont val="Arial Narrow"/>
        <family val="2"/>
      </rPr>
      <t>(M)</t>
    </r>
  </si>
  <si>
    <r>
      <rPr>
        <sz val="10"/>
        <rFont val="宋体"/>
        <family val="3"/>
        <charset val="134"/>
      </rPr>
      <t>硐室体积</t>
    </r>
    <r>
      <rPr>
        <sz val="10"/>
        <rFont val="Arial Narrow"/>
        <family val="2"/>
      </rPr>
      <t>(M3)</t>
    </r>
  </si>
  <si>
    <r>
      <rPr>
        <sz val="10"/>
        <rFont val="宋体"/>
        <family val="3"/>
        <charset val="134"/>
      </rPr>
      <t>竣工年月</t>
    </r>
  </si>
  <si>
    <r>
      <rPr>
        <sz val="10"/>
        <rFont val="宋体"/>
        <family val="3"/>
        <charset val="134"/>
      </rPr>
      <t>尚可服务年限</t>
    </r>
  </si>
  <si>
    <r>
      <rPr>
        <sz val="10"/>
        <rFont val="宋体"/>
        <family val="3"/>
        <charset val="134"/>
      </rPr>
      <t>减：井巷工程减值准备</t>
    </r>
  </si>
  <si>
    <r>
      <rPr>
        <sz val="18"/>
        <rFont val="黑体"/>
        <family val="3"/>
        <charset val="134"/>
      </rPr>
      <t>固定资产</t>
    </r>
    <r>
      <rPr>
        <sz val="18"/>
        <rFont val="Arial Narrow"/>
        <family val="2"/>
      </rPr>
      <t>—</t>
    </r>
    <r>
      <rPr>
        <sz val="18"/>
        <rFont val="黑体"/>
        <family val="3"/>
        <charset val="134"/>
      </rPr>
      <t>管道和沟槽评估明细表</t>
    </r>
  </si>
  <si>
    <r>
      <rPr>
        <sz val="10"/>
        <rFont val="宋体"/>
        <family val="3"/>
        <charset val="134"/>
      </rPr>
      <t xml:space="preserve">长度
</t>
    </r>
    <r>
      <rPr>
        <sz val="10"/>
        <rFont val="Arial Narrow"/>
        <family val="2"/>
      </rPr>
      <t>(m)</t>
    </r>
  </si>
  <si>
    <r>
      <rPr>
        <sz val="10"/>
        <rFont val="宋体"/>
        <family val="3"/>
        <charset val="134"/>
      </rPr>
      <t xml:space="preserve">漕深
</t>
    </r>
    <r>
      <rPr>
        <sz val="10"/>
        <rFont val="Arial Narrow"/>
        <family val="2"/>
      </rPr>
      <t>(m)</t>
    </r>
  </si>
  <si>
    <r>
      <rPr>
        <sz val="10"/>
        <rFont val="宋体"/>
        <family val="3"/>
        <charset val="134"/>
      </rPr>
      <t>沟宽</t>
    </r>
    <r>
      <rPr>
        <sz val="10"/>
        <rFont val="Arial Narrow"/>
        <family val="2"/>
      </rPr>
      <t>*</t>
    </r>
    <r>
      <rPr>
        <sz val="10"/>
        <rFont val="宋体"/>
        <family val="3"/>
        <charset val="134"/>
      </rPr>
      <t>沟厚</t>
    </r>
    <r>
      <rPr>
        <sz val="10"/>
        <rFont val="Arial Narrow"/>
        <family val="2"/>
      </rPr>
      <t xml:space="preserve">(mm*mm)
</t>
    </r>
    <r>
      <rPr>
        <sz val="10"/>
        <rFont val="宋体"/>
        <family val="3"/>
        <charset val="134"/>
      </rPr>
      <t>管径</t>
    </r>
    <r>
      <rPr>
        <sz val="10"/>
        <rFont val="Arial Narrow"/>
        <family val="2"/>
      </rPr>
      <t>*</t>
    </r>
    <r>
      <rPr>
        <sz val="10"/>
        <rFont val="宋体"/>
        <family val="3"/>
        <charset val="134"/>
      </rPr>
      <t>壁厚</t>
    </r>
    <r>
      <rPr>
        <sz val="10"/>
        <rFont val="Arial Narrow"/>
        <family val="2"/>
      </rPr>
      <t>(mm*mm)</t>
    </r>
  </si>
  <si>
    <r>
      <rPr>
        <sz val="10"/>
        <rFont val="宋体"/>
        <family val="3"/>
        <charset val="134"/>
      </rPr>
      <t>材质</t>
    </r>
  </si>
  <si>
    <r>
      <rPr>
        <sz val="10"/>
        <rFont val="宋体"/>
        <family val="3"/>
        <charset val="134"/>
      </rPr>
      <t>绝缘方式</t>
    </r>
  </si>
  <si>
    <r>
      <rPr>
        <sz val="10"/>
        <rFont val="宋体"/>
        <family val="3"/>
        <charset val="134"/>
      </rPr>
      <t>敷设方式</t>
    </r>
  </si>
  <si>
    <r>
      <rPr>
        <sz val="10"/>
        <rFont val="宋体"/>
        <family val="3"/>
        <charset val="134"/>
      </rPr>
      <t>建成年月</t>
    </r>
  </si>
  <si>
    <r>
      <rPr>
        <sz val="10"/>
        <rFont val="宋体"/>
        <family val="3"/>
        <charset val="134"/>
      </rPr>
      <t>减：管道和沟槽减值准备</t>
    </r>
  </si>
  <si>
    <r>
      <rPr>
        <sz val="10"/>
        <rFont val="宋体"/>
        <family val="3"/>
        <charset val="134"/>
      </rPr>
      <t>设备名称</t>
    </r>
  </si>
  <si>
    <r>
      <rPr>
        <sz val="10"/>
        <rFont val="宋体"/>
        <family val="3"/>
        <charset val="134"/>
      </rPr>
      <t>购置日期</t>
    </r>
  </si>
  <si>
    <t>利用率</t>
  </si>
  <si>
    <t>实际已使用</t>
  </si>
  <si>
    <t>尚可使用</t>
  </si>
  <si>
    <r>
      <rPr>
        <sz val="18"/>
        <rFont val="黑体"/>
        <family val="3"/>
        <charset val="134"/>
      </rPr>
      <t>固定资产</t>
    </r>
    <r>
      <rPr>
        <sz val="18"/>
        <rFont val="Arial Narrow"/>
        <family val="2"/>
      </rPr>
      <t>—</t>
    </r>
    <r>
      <rPr>
        <sz val="18"/>
        <rFont val="黑体"/>
        <family val="3"/>
        <charset val="134"/>
      </rPr>
      <t>车辆评估明细表</t>
    </r>
  </si>
  <si>
    <r>
      <rPr>
        <sz val="10"/>
        <rFont val="宋体"/>
        <family val="3"/>
        <charset val="134"/>
      </rPr>
      <t>车辆牌号</t>
    </r>
  </si>
  <si>
    <r>
      <rPr>
        <sz val="10"/>
        <rFont val="宋体"/>
        <family val="3"/>
        <charset val="134"/>
      </rPr>
      <t>车辆名称
及规格型号</t>
    </r>
  </si>
  <si>
    <t>车辆类型</t>
  </si>
  <si>
    <t>使用性质</t>
  </si>
  <si>
    <r>
      <rPr>
        <sz val="10"/>
        <rFont val="宋体"/>
        <family val="3"/>
        <charset val="134"/>
      </rPr>
      <t>已行驶里程</t>
    </r>
    <r>
      <rPr>
        <sz val="10"/>
        <rFont val="Arial Narrow"/>
        <family val="2"/>
      </rPr>
      <t>(</t>
    </r>
    <r>
      <rPr>
        <sz val="10"/>
        <rFont val="宋体"/>
        <family val="3"/>
        <charset val="134"/>
      </rPr>
      <t>公里</t>
    </r>
    <r>
      <rPr>
        <sz val="10"/>
        <rFont val="Arial Narrow"/>
        <family val="2"/>
      </rPr>
      <t>)</t>
    </r>
  </si>
  <si>
    <t>车辆购置费</t>
  </si>
  <si>
    <t>购置税</t>
  </si>
  <si>
    <t>牌照及其它</t>
  </si>
  <si>
    <t>抵扣增值税</t>
  </si>
  <si>
    <t>重置成本</t>
  </si>
  <si>
    <t>设计里程</t>
  </si>
  <si>
    <t>已行驶里程</t>
  </si>
  <si>
    <t>里程成新率</t>
  </si>
  <si>
    <t>观察法成新率</t>
  </si>
  <si>
    <t>孰短原则</t>
  </si>
  <si>
    <t>网址</t>
  </si>
  <si>
    <t>http://car.bitauto.com/jingcheng/m102529/baojia/c2202/</t>
  </si>
  <si>
    <r>
      <rPr>
        <sz val="10"/>
        <rFont val="宋体"/>
        <family val="3"/>
        <charset val="134"/>
      </rPr>
      <t>减：车辆减值准备</t>
    </r>
  </si>
  <si>
    <r>
      <rPr>
        <sz val="18"/>
        <rFont val="黑体"/>
        <family val="3"/>
        <charset val="134"/>
      </rPr>
      <t>固定资产</t>
    </r>
    <r>
      <rPr>
        <sz val="18"/>
        <rFont val="Arial Narrow"/>
        <family val="2"/>
      </rPr>
      <t>—</t>
    </r>
    <r>
      <rPr>
        <sz val="18"/>
        <rFont val="黑体"/>
        <family val="3"/>
        <charset val="134"/>
      </rPr>
      <t>其他设备评估明细表</t>
    </r>
  </si>
  <si>
    <t>减：其他设备减值准备</t>
  </si>
  <si>
    <t>固定资产—土地评估明细表</t>
  </si>
  <si>
    <r>
      <rPr>
        <sz val="18"/>
        <rFont val="黑体"/>
        <family val="3"/>
        <charset val="134"/>
      </rPr>
      <t>在建工程评估汇总表</t>
    </r>
  </si>
  <si>
    <t>4-7-1</t>
  </si>
  <si>
    <r>
      <rPr>
        <sz val="10"/>
        <rFont val="宋体"/>
        <family val="3"/>
        <charset val="134"/>
      </rPr>
      <t>在建工程</t>
    </r>
    <r>
      <rPr>
        <sz val="10"/>
        <rFont val="Arial Narrow"/>
        <family val="2"/>
      </rPr>
      <t>—</t>
    </r>
    <r>
      <rPr>
        <sz val="10"/>
        <rFont val="宋体"/>
        <family val="3"/>
        <charset val="134"/>
      </rPr>
      <t>土建工程</t>
    </r>
  </si>
  <si>
    <t>4-7-2</t>
  </si>
  <si>
    <r>
      <rPr>
        <sz val="10"/>
        <rFont val="宋体"/>
        <family val="3"/>
        <charset val="134"/>
      </rPr>
      <t>在建工程</t>
    </r>
    <r>
      <rPr>
        <sz val="10"/>
        <rFont val="Arial Narrow"/>
        <family val="2"/>
      </rPr>
      <t>—</t>
    </r>
    <r>
      <rPr>
        <sz val="10"/>
        <rFont val="宋体"/>
        <family val="3"/>
        <charset val="134"/>
      </rPr>
      <t>设备安装工程</t>
    </r>
  </si>
  <si>
    <r>
      <rPr>
        <sz val="10"/>
        <rFont val="Times New Roman"/>
        <family val="1"/>
      </rPr>
      <t>在建工程合计</t>
    </r>
  </si>
  <si>
    <r>
      <rPr>
        <sz val="10"/>
        <rFont val="Times New Roman"/>
        <family val="1"/>
      </rPr>
      <t>减：在建工程减值准备</t>
    </r>
  </si>
  <si>
    <r>
      <rPr>
        <sz val="10"/>
        <rFont val="宋体"/>
        <family val="3"/>
        <charset val="134"/>
      </rPr>
      <t>在建工程合计</t>
    </r>
  </si>
  <si>
    <r>
      <rPr>
        <sz val="18"/>
        <rFont val="黑体"/>
        <family val="3"/>
        <charset val="134"/>
      </rPr>
      <t>在建工程</t>
    </r>
    <r>
      <rPr>
        <sz val="18"/>
        <rFont val="Arial Narrow"/>
        <family val="2"/>
      </rPr>
      <t>—</t>
    </r>
    <r>
      <rPr>
        <sz val="18"/>
        <rFont val="黑体"/>
        <family val="3"/>
        <charset val="134"/>
      </rPr>
      <t>土建工程评估明细表</t>
    </r>
  </si>
  <si>
    <r>
      <rPr>
        <sz val="10"/>
        <rFont val="宋体"/>
        <family val="3"/>
        <charset val="134"/>
      </rPr>
      <t>项目名称</t>
    </r>
  </si>
  <si>
    <r>
      <rPr>
        <sz val="10"/>
        <rFont val="宋体"/>
        <family val="3"/>
        <charset val="134"/>
      </rPr>
      <t>建筑面积</t>
    </r>
    <r>
      <rPr>
        <sz val="10"/>
        <rFont val="Arial Narrow"/>
        <family val="2"/>
      </rPr>
      <t>/</t>
    </r>
    <r>
      <rPr>
        <sz val="10"/>
        <rFont val="宋体"/>
        <family val="3"/>
        <charset val="134"/>
      </rPr>
      <t>容积</t>
    </r>
  </si>
  <si>
    <r>
      <rPr>
        <sz val="10"/>
        <rFont val="宋体"/>
        <family val="3"/>
        <charset val="134"/>
      </rPr>
      <t>开工日期</t>
    </r>
  </si>
  <si>
    <r>
      <rPr>
        <sz val="10"/>
        <rFont val="宋体"/>
        <family val="3"/>
        <charset val="134"/>
      </rPr>
      <t>预计完工日期</t>
    </r>
  </si>
  <si>
    <r>
      <rPr>
        <sz val="10"/>
        <rFont val="宋体"/>
        <family val="3"/>
        <charset val="134"/>
      </rPr>
      <t>工程总概算数（元）</t>
    </r>
  </si>
  <si>
    <r>
      <rPr>
        <sz val="10"/>
        <rFont val="宋体"/>
        <family val="3"/>
        <charset val="134"/>
      </rPr>
      <t>其中：土建工程概算数（元）</t>
    </r>
  </si>
  <si>
    <r>
      <rPr>
        <sz val="10"/>
        <rFont val="宋体"/>
        <family val="3"/>
        <charset val="134"/>
      </rPr>
      <t>建设用地规划许可证编号</t>
    </r>
  </si>
  <si>
    <r>
      <rPr>
        <sz val="10"/>
        <rFont val="宋体"/>
        <family val="3"/>
        <charset val="134"/>
      </rPr>
      <t>建设工程规划许可证编号</t>
    </r>
  </si>
  <si>
    <r>
      <rPr>
        <sz val="10"/>
        <rFont val="宋体"/>
        <family val="3"/>
        <charset val="134"/>
      </rPr>
      <t>建设工程施工许可证编号</t>
    </r>
  </si>
  <si>
    <r>
      <rPr>
        <sz val="10"/>
        <rFont val="宋体"/>
        <family val="3"/>
        <charset val="134"/>
      </rPr>
      <t>形象进度</t>
    </r>
  </si>
  <si>
    <r>
      <rPr>
        <sz val="10"/>
        <rFont val="宋体"/>
        <family val="3"/>
        <charset val="134"/>
      </rPr>
      <t>付款比例</t>
    </r>
  </si>
  <si>
    <r>
      <rPr>
        <sz val="10"/>
        <rFont val="宋体"/>
        <family val="3"/>
        <charset val="134"/>
      </rPr>
      <t>小</t>
    </r>
    <r>
      <rPr>
        <sz val="10"/>
        <rFont val="Arial Narrow"/>
        <family val="2"/>
      </rPr>
      <t xml:space="preserve">      </t>
    </r>
    <r>
      <rPr>
        <sz val="10"/>
        <rFont val="宋体"/>
        <family val="3"/>
        <charset val="134"/>
      </rPr>
      <t>计</t>
    </r>
  </si>
  <si>
    <r>
      <rPr>
        <sz val="10"/>
        <rFont val="宋体"/>
        <family val="3"/>
        <charset val="134"/>
      </rPr>
      <t>减：在建土建工程减值准备</t>
    </r>
  </si>
  <si>
    <r>
      <rPr>
        <sz val="18"/>
        <rFont val="黑体"/>
        <family val="3"/>
        <charset val="134"/>
      </rPr>
      <t>固定资产清理评估明细表</t>
    </r>
  </si>
  <si>
    <r>
      <rPr>
        <sz val="10"/>
        <rFont val="宋体"/>
        <family val="3"/>
        <charset val="134"/>
      </rPr>
      <t>待处理资产名称</t>
    </r>
  </si>
  <si>
    <r>
      <rPr>
        <sz val="18"/>
        <rFont val="黑体"/>
        <family val="3"/>
        <charset val="134"/>
      </rPr>
      <t>生产性生物资产评估明细表</t>
    </r>
  </si>
  <si>
    <r>
      <rPr>
        <sz val="10"/>
        <rFont val="宋体"/>
        <family val="3"/>
        <charset val="134"/>
      </rPr>
      <t>种类</t>
    </r>
  </si>
  <si>
    <r>
      <rPr>
        <sz val="10"/>
        <rFont val="宋体"/>
        <family val="3"/>
        <charset val="134"/>
      </rPr>
      <t>群别</t>
    </r>
  </si>
  <si>
    <r>
      <rPr>
        <sz val="10"/>
        <rFont val="宋体"/>
        <family val="3"/>
        <charset val="134"/>
      </rPr>
      <t>减：生产性生物资产减值准备</t>
    </r>
  </si>
  <si>
    <r>
      <rPr>
        <sz val="18"/>
        <rFont val="黑体"/>
        <family val="3"/>
        <charset val="134"/>
      </rPr>
      <t>油气资产评估明细表</t>
    </r>
  </si>
  <si>
    <r>
      <rPr>
        <sz val="10"/>
        <rFont val="宋体"/>
        <family val="3"/>
        <charset val="134"/>
      </rPr>
      <t>类别</t>
    </r>
  </si>
  <si>
    <r>
      <rPr>
        <sz val="10"/>
        <rFont val="宋体"/>
        <family val="3"/>
        <charset val="134"/>
      </rPr>
      <t>矿区（或油田）</t>
    </r>
  </si>
  <si>
    <r>
      <rPr>
        <sz val="10"/>
        <rFont val="宋体"/>
        <family val="3"/>
        <charset val="134"/>
      </rPr>
      <t>形成日期</t>
    </r>
  </si>
  <si>
    <r>
      <rPr>
        <sz val="10"/>
        <rFont val="宋体"/>
        <family val="3"/>
        <charset val="134"/>
      </rPr>
      <t>来源（购入、自行建造）</t>
    </r>
  </si>
  <si>
    <r>
      <rPr>
        <sz val="10"/>
        <rFont val="宋体"/>
        <family val="3"/>
        <charset val="134"/>
      </rPr>
      <t>减：油气资产减值准备</t>
    </r>
  </si>
  <si>
    <r>
      <rPr>
        <sz val="18"/>
        <rFont val="黑体"/>
        <family val="3"/>
        <charset val="134"/>
      </rPr>
      <t>无形资产评估汇总表</t>
    </r>
  </si>
  <si>
    <t>4-12-1</t>
  </si>
  <si>
    <r>
      <rPr>
        <sz val="10"/>
        <rFont val="宋体"/>
        <family val="3"/>
        <charset val="134"/>
      </rPr>
      <t>无形资产</t>
    </r>
    <r>
      <rPr>
        <sz val="10"/>
        <rFont val="Arial Narrow"/>
        <family val="2"/>
      </rPr>
      <t>-</t>
    </r>
    <r>
      <rPr>
        <sz val="10"/>
        <rFont val="宋体"/>
        <family val="3"/>
        <charset val="134"/>
      </rPr>
      <t>土地使用权</t>
    </r>
  </si>
  <si>
    <t>4-12-2</t>
  </si>
  <si>
    <r>
      <rPr>
        <sz val="10"/>
        <rFont val="宋体"/>
        <family val="3"/>
        <charset val="134"/>
      </rPr>
      <t>无形资产</t>
    </r>
    <r>
      <rPr>
        <sz val="10"/>
        <rFont val="Arial Narrow"/>
        <family val="2"/>
      </rPr>
      <t>-</t>
    </r>
    <r>
      <rPr>
        <sz val="10"/>
        <rFont val="宋体"/>
        <family val="3"/>
        <charset val="134"/>
      </rPr>
      <t>矿业权</t>
    </r>
  </si>
  <si>
    <t>4-12-3</t>
  </si>
  <si>
    <r>
      <rPr>
        <sz val="10"/>
        <rFont val="宋体"/>
        <family val="3"/>
        <charset val="134"/>
      </rPr>
      <t>无形资产</t>
    </r>
    <r>
      <rPr>
        <sz val="10"/>
        <rFont val="Arial Narrow"/>
        <family val="2"/>
      </rPr>
      <t>-</t>
    </r>
    <r>
      <rPr>
        <sz val="10"/>
        <rFont val="宋体"/>
        <family val="3"/>
        <charset val="134"/>
      </rPr>
      <t>其他无形资产</t>
    </r>
  </si>
  <si>
    <r>
      <rPr>
        <sz val="10"/>
        <rFont val="宋体"/>
        <family val="3"/>
        <charset val="134"/>
      </rPr>
      <t>合</t>
    </r>
    <r>
      <rPr>
        <sz val="10"/>
        <rFont val="Arial Narrow"/>
        <family val="2"/>
      </rPr>
      <t xml:space="preserve">        </t>
    </r>
    <r>
      <rPr>
        <sz val="10"/>
        <rFont val="宋体"/>
        <family val="3"/>
        <charset val="134"/>
      </rPr>
      <t>计</t>
    </r>
  </si>
  <si>
    <r>
      <rPr>
        <sz val="10"/>
        <rFont val="Times New Roman"/>
        <family val="1"/>
      </rPr>
      <t>减：无形资产减值准备</t>
    </r>
  </si>
  <si>
    <r>
      <rPr>
        <sz val="18"/>
        <rFont val="黑体"/>
        <family val="3"/>
        <charset val="134"/>
      </rPr>
      <t>无形资产</t>
    </r>
    <r>
      <rPr>
        <sz val="18"/>
        <rFont val="Arial Narrow"/>
        <family val="2"/>
      </rPr>
      <t>—</t>
    </r>
    <r>
      <rPr>
        <sz val="18"/>
        <rFont val="黑体"/>
        <family val="3"/>
        <charset val="134"/>
      </rPr>
      <t>土地使用权评估明细表</t>
    </r>
  </si>
  <si>
    <r>
      <rPr>
        <sz val="10"/>
        <rFont val="宋体"/>
        <family val="3"/>
        <charset val="134"/>
      </rPr>
      <t>土地权证编号</t>
    </r>
  </si>
  <si>
    <r>
      <rPr>
        <sz val="10"/>
        <rFont val="宋体"/>
        <family val="3"/>
        <charset val="134"/>
      </rPr>
      <t>宗地名称</t>
    </r>
  </si>
  <si>
    <r>
      <rPr>
        <sz val="10"/>
        <rFont val="宋体"/>
        <family val="3"/>
        <charset val="134"/>
      </rPr>
      <t>证载权利人名称</t>
    </r>
  </si>
  <si>
    <r>
      <rPr>
        <sz val="10"/>
        <rFont val="宋体"/>
        <family val="3"/>
        <charset val="134"/>
      </rPr>
      <t>土地位置</t>
    </r>
  </si>
  <si>
    <r>
      <rPr>
        <sz val="10"/>
        <rFont val="宋体"/>
        <family val="3"/>
        <charset val="134"/>
      </rPr>
      <t>取得日期</t>
    </r>
  </si>
  <si>
    <r>
      <rPr>
        <sz val="10"/>
        <rFont val="宋体"/>
        <family val="3"/>
        <charset val="134"/>
      </rPr>
      <t>用地性质</t>
    </r>
  </si>
  <si>
    <r>
      <rPr>
        <sz val="10"/>
        <rFont val="宋体"/>
        <family val="3"/>
        <charset val="134"/>
      </rPr>
      <t>土地用途</t>
    </r>
  </si>
  <si>
    <r>
      <rPr>
        <sz val="10"/>
        <rFont val="宋体"/>
        <family val="3"/>
        <charset val="134"/>
      </rPr>
      <t>准用年限</t>
    </r>
  </si>
  <si>
    <r>
      <rPr>
        <sz val="10"/>
        <rFont val="宋体"/>
        <family val="3"/>
        <charset val="134"/>
      </rPr>
      <t>开发程度</t>
    </r>
  </si>
  <si>
    <r>
      <rPr>
        <sz val="10"/>
        <rFont val="宋体"/>
        <family val="3"/>
        <charset val="134"/>
      </rPr>
      <t>面积</t>
    </r>
    <r>
      <rPr>
        <sz val="10"/>
        <rFont val="Arial Narrow"/>
        <family val="2"/>
      </rPr>
      <t>(m</t>
    </r>
    <r>
      <rPr>
        <vertAlign val="superscript"/>
        <sz val="10"/>
        <rFont val="Arial Narrow"/>
        <family val="2"/>
      </rPr>
      <t>2</t>
    </r>
    <r>
      <rPr>
        <sz val="10"/>
        <rFont val="Arial Narrow"/>
        <family val="2"/>
      </rPr>
      <t>)</t>
    </r>
  </si>
  <si>
    <r>
      <rPr>
        <sz val="18"/>
        <rFont val="黑体"/>
        <family val="3"/>
        <charset val="134"/>
      </rPr>
      <t>无形资产</t>
    </r>
    <r>
      <rPr>
        <sz val="18"/>
        <rFont val="Arial Narrow"/>
        <family val="2"/>
      </rPr>
      <t>—</t>
    </r>
    <r>
      <rPr>
        <sz val="18"/>
        <rFont val="黑体"/>
        <family val="3"/>
        <charset val="134"/>
      </rPr>
      <t>矿业权评估明细表</t>
    </r>
  </si>
  <si>
    <r>
      <rPr>
        <sz val="10"/>
        <rFont val="宋体"/>
        <family val="3"/>
        <charset val="134"/>
      </rPr>
      <t>名称、种类（探矿权</t>
    </r>
    <r>
      <rPr>
        <sz val="10"/>
        <rFont val="Arial Narrow"/>
        <family val="2"/>
      </rPr>
      <t>/</t>
    </r>
    <r>
      <rPr>
        <sz val="10"/>
        <rFont val="宋体"/>
        <family val="3"/>
        <charset val="134"/>
      </rPr>
      <t>采矿权）</t>
    </r>
  </si>
  <si>
    <r>
      <rPr>
        <sz val="10"/>
        <rFont val="宋体"/>
        <family val="3"/>
        <charset val="134"/>
      </rPr>
      <t>勘查（采矿）许可证编号</t>
    </r>
  </si>
  <si>
    <r>
      <rPr>
        <sz val="10"/>
        <rFont val="宋体"/>
        <family val="3"/>
        <charset val="134"/>
      </rPr>
      <t>取得方式</t>
    </r>
  </si>
  <si>
    <r>
      <rPr>
        <sz val="10"/>
        <rFont val="宋体"/>
        <family val="3"/>
        <charset val="134"/>
      </rPr>
      <t>剩余有效年限</t>
    </r>
  </si>
  <si>
    <r>
      <rPr>
        <sz val="10"/>
        <rFont val="宋体"/>
        <family val="3"/>
        <charset val="134"/>
      </rPr>
      <t>勘查开发阶段</t>
    </r>
  </si>
  <si>
    <r>
      <rPr>
        <sz val="10"/>
        <rFont val="宋体"/>
        <family val="3"/>
        <charset val="134"/>
      </rPr>
      <t>核定（批准）生产规模</t>
    </r>
  </si>
  <si>
    <r>
      <rPr>
        <sz val="18"/>
        <rFont val="黑体"/>
        <family val="3"/>
        <charset val="134"/>
      </rPr>
      <t>无形资产</t>
    </r>
    <r>
      <rPr>
        <sz val="18"/>
        <rFont val="Arial Narrow"/>
        <family val="2"/>
      </rPr>
      <t>—</t>
    </r>
    <r>
      <rPr>
        <sz val="18"/>
        <rFont val="黑体"/>
        <family val="3"/>
        <charset val="134"/>
      </rPr>
      <t>其他无形资产评估明细表</t>
    </r>
  </si>
  <si>
    <r>
      <rPr>
        <sz val="10"/>
        <rFont val="宋体"/>
        <family val="3"/>
        <charset val="134"/>
      </rPr>
      <t>无形资产名称和内容</t>
    </r>
  </si>
  <si>
    <r>
      <rPr>
        <sz val="10"/>
        <rFont val="宋体"/>
        <family val="3"/>
        <charset val="134"/>
      </rPr>
      <t>法定</t>
    </r>
    <r>
      <rPr>
        <sz val="10"/>
        <rFont val="Arial Narrow"/>
        <family val="2"/>
      </rPr>
      <t>/</t>
    </r>
    <r>
      <rPr>
        <sz val="10"/>
        <rFont val="宋体"/>
        <family val="3"/>
        <charset val="134"/>
      </rPr>
      <t>预计使用年限</t>
    </r>
  </si>
  <si>
    <r>
      <rPr>
        <sz val="10"/>
        <rFont val="宋体"/>
        <family val="3"/>
        <charset val="134"/>
      </rPr>
      <t>尚可使用年限</t>
    </r>
  </si>
  <si>
    <r>
      <rPr>
        <sz val="18"/>
        <rFont val="黑体"/>
        <family val="3"/>
        <charset val="134"/>
      </rPr>
      <t>开发支出评估明细表</t>
    </r>
  </si>
  <si>
    <r>
      <rPr>
        <sz val="10"/>
        <rFont val="宋体"/>
        <family val="3"/>
        <charset val="134"/>
      </rPr>
      <t>内容或名称</t>
    </r>
  </si>
  <si>
    <t>商誉评估明细表</t>
  </si>
  <si>
    <t>内容或名称</t>
  </si>
  <si>
    <t>减：商誉减值准备</t>
  </si>
  <si>
    <r>
      <rPr>
        <sz val="18"/>
        <rFont val="黑体"/>
        <family val="3"/>
        <charset val="134"/>
      </rPr>
      <t>长期待摊费用评估明细表</t>
    </r>
  </si>
  <si>
    <r>
      <rPr>
        <sz val="10"/>
        <rFont val="宋体"/>
        <family val="3"/>
        <charset val="134"/>
      </rPr>
      <t>费用名称或内容</t>
    </r>
  </si>
  <si>
    <r>
      <rPr>
        <sz val="10"/>
        <rFont val="宋体"/>
        <family val="3"/>
        <charset val="134"/>
      </rPr>
      <t>原始发生额</t>
    </r>
  </si>
  <si>
    <r>
      <rPr>
        <sz val="10"/>
        <rFont val="宋体"/>
        <family val="3"/>
        <charset val="134"/>
      </rPr>
      <t>预计摊
销月数</t>
    </r>
  </si>
  <si>
    <r>
      <rPr>
        <sz val="10"/>
        <rFont val="宋体"/>
        <family val="3"/>
        <charset val="134"/>
      </rPr>
      <t>尚存受
益月数</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</si>
  <si>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</si>
  <si>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递延所得税资产评估明细表</t>
    </r>
  </si>
  <si>
    <r>
      <rPr>
        <sz val="18"/>
        <rFont val="黑体"/>
        <family val="3"/>
        <charset val="134"/>
      </rPr>
      <t>其他非流动资产评估明细表</t>
    </r>
  </si>
  <si>
    <r>
      <rPr>
        <sz val="18"/>
        <rFont val="黑体"/>
        <family val="3"/>
        <charset val="134"/>
      </rPr>
      <t>流动负债评估汇总表</t>
    </r>
  </si>
  <si>
    <r>
      <rPr>
        <sz val="10"/>
        <rFont val="Times New Roman"/>
        <family val="1"/>
      </rPr>
      <t>增值额</t>
    </r>
  </si>
  <si>
    <t>5-1</t>
  </si>
  <si>
    <t>5-2</t>
  </si>
  <si>
    <t>5-3</t>
  </si>
  <si>
    <t>5-4</t>
  </si>
  <si>
    <t>5-5</t>
  </si>
  <si>
    <t>5-6</t>
  </si>
  <si>
    <t>5-7</t>
  </si>
  <si>
    <t>5-8</t>
  </si>
  <si>
    <t>5-9</t>
  </si>
  <si>
    <r>
      <rPr>
        <sz val="10"/>
        <rFont val="宋体"/>
        <family val="3"/>
        <charset val="134"/>
      </rPr>
      <t>应付股利（应付利润）</t>
    </r>
  </si>
  <si>
    <t>5-10</t>
  </si>
  <si>
    <t>5-11</t>
  </si>
  <si>
    <t>5-12</t>
  </si>
  <si>
    <r>
      <rPr>
        <sz val="10"/>
        <rFont val="宋体"/>
        <family val="3"/>
        <charset val="134"/>
      </rPr>
      <t>流动负债合计</t>
    </r>
  </si>
  <si>
    <r>
      <rPr>
        <sz val="18"/>
        <rFont val="黑体"/>
        <family val="3"/>
        <charset val="134"/>
      </rPr>
      <t>短期借款评估明细表</t>
    </r>
  </si>
  <si>
    <r>
      <rPr>
        <sz val="10"/>
        <rFont val="宋体"/>
        <family val="3"/>
        <charset val="134"/>
      </rPr>
      <t>放款银行（或机构）名称</t>
    </r>
  </si>
  <si>
    <r>
      <rPr>
        <sz val="10"/>
        <rFont val="宋体"/>
        <family val="3"/>
        <charset val="134"/>
      </rPr>
      <t>到期日</t>
    </r>
  </si>
  <si>
    <r>
      <rPr>
        <sz val="10"/>
        <rFont val="宋体"/>
        <family val="3"/>
        <charset val="134"/>
      </rPr>
      <t>月利率</t>
    </r>
    <r>
      <rPr>
        <sz val="10"/>
        <rFont val="Arial Narrow"/>
        <family val="2"/>
      </rPr>
      <t>%</t>
    </r>
  </si>
  <si>
    <r>
      <rPr>
        <sz val="10"/>
        <rFont val="宋体"/>
        <family val="3"/>
        <charset val="134"/>
      </rPr>
      <t>外币金额</t>
    </r>
  </si>
  <si>
    <r>
      <rPr>
        <sz val="10"/>
        <rFont val="宋体"/>
        <family val="3"/>
        <charset val="134"/>
      </rPr>
      <t>外币基准日汇率</t>
    </r>
  </si>
  <si>
    <t>交易性金融负债评估明细表</t>
  </si>
  <si>
    <r>
      <t>户名（结算对象</t>
    </r>
    <r>
      <rPr>
        <sz val="10"/>
        <rFont val="Times New Roman"/>
        <family val="1"/>
      </rPr>
      <t>)</t>
    </r>
  </si>
  <si>
    <t>发生日期</t>
  </si>
  <si>
    <t>业务内容</t>
  </si>
  <si>
    <r>
      <rPr>
        <sz val="18"/>
        <rFont val="黑体"/>
        <family val="3"/>
        <charset val="134"/>
      </rPr>
      <t>应付票据评估明细表</t>
    </r>
  </si>
  <si>
    <r>
      <rPr>
        <sz val="18"/>
        <rFont val="黑体"/>
        <family val="3"/>
        <charset val="134"/>
      </rPr>
      <t>应付账款评估明细表</t>
    </r>
  </si>
  <si>
    <r>
      <rPr>
        <sz val="18"/>
        <rFont val="黑体"/>
        <family val="3"/>
        <charset val="134"/>
      </rPr>
      <t>预收账款评估明细表</t>
    </r>
  </si>
  <si>
    <r>
      <rPr>
        <sz val="18"/>
        <rFont val="黑体"/>
        <family val="3"/>
        <charset val="134"/>
      </rPr>
      <t>应付职工薪酬评估明细表</t>
    </r>
  </si>
  <si>
    <r>
      <rPr>
        <sz val="10"/>
        <rFont val="宋体"/>
        <family val="3"/>
        <charset val="134"/>
      </rPr>
      <t>工资、奖金、津贴和补贴</t>
    </r>
  </si>
  <si>
    <r>
      <rPr>
        <sz val="10"/>
        <rFont val="宋体"/>
        <family val="3"/>
        <charset val="134"/>
      </rPr>
      <t>职工福利费</t>
    </r>
  </si>
  <si>
    <r>
      <rPr>
        <sz val="10"/>
        <rFont val="宋体"/>
        <family val="3"/>
        <charset val="134"/>
      </rPr>
      <t>医疗保险费</t>
    </r>
  </si>
  <si>
    <r>
      <rPr>
        <sz val="10"/>
        <rFont val="宋体"/>
        <family val="3"/>
        <charset val="134"/>
      </rPr>
      <t>基本养老保险费</t>
    </r>
  </si>
  <si>
    <r>
      <rPr>
        <sz val="10"/>
        <rFont val="宋体"/>
        <family val="3"/>
        <charset val="134"/>
      </rPr>
      <t>年金缴费</t>
    </r>
  </si>
  <si>
    <r>
      <rPr>
        <sz val="10"/>
        <rFont val="宋体"/>
        <family val="3"/>
        <charset val="134"/>
      </rPr>
      <t>失业保险费</t>
    </r>
  </si>
  <si>
    <r>
      <rPr>
        <sz val="10"/>
        <rFont val="宋体"/>
        <family val="3"/>
        <charset val="134"/>
      </rPr>
      <t>工伤保险费</t>
    </r>
  </si>
  <si>
    <r>
      <rPr>
        <sz val="10"/>
        <rFont val="宋体"/>
        <family val="3"/>
        <charset val="134"/>
      </rPr>
      <t>生育保险费</t>
    </r>
  </si>
  <si>
    <r>
      <rPr>
        <sz val="10"/>
        <rFont val="宋体"/>
        <family val="3"/>
        <charset val="134"/>
      </rPr>
      <t>住房公积金</t>
    </r>
  </si>
  <si>
    <r>
      <rPr>
        <sz val="10"/>
        <rFont val="宋体"/>
        <family val="3"/>
        <charset val="134"/>
      </rPr>
      <t>工会经费</t>
    </r>
  </si>
  <si>
    <r>
      <rPr>
        <sz val="10"/>
        <rFont val="宋体"/>
        <family val="3"/>
        <charset val="134"/>
      </rPr>
      <t>职工教育经费</t>
    </r>
  </si>
  <si>
    <r>
      <rPr>
        <sz val="10"/>
        <rFont val="宋体"/>
        <family val="3"/>
        <charset val="134"/>
      </rPr>
      <t>非货币性福利</t>
    </r>
  </si>
  <si>
    <r>
      <rPr>
        <sz val="10"/>
        <rFont val="宋体"/>
        <family val="3"/>
        <charset val="134"/>
      </rPr>
      <t>辞退福利</t>
    </r>
  </si>
  <si>
    <r>
      <rPr>
        <sz val="10"/>
        <rFont val="宋体"/>
        <family val="3"/>
        <charset val="134"/>
      </rPr>
      <t>股份支付</t>
    </r>
  </si>
  <si>
    <r>
      <rPr>
        <sz val="10"/>
        <rFont val="宋体"/>
        <family val="3"/>
        <charset val="134"/>
      </rPr>
      <t>其他</t>
    </r>
  </si>
  <si>
    <r>
      <rPr>
        <sz val="18"/>
        <rFont val="黑体"/>
        <family val="3"/>
        <charset val="134"/>
      </rPr>
      <t>应交税费评估明细表</t>
    </r>
  </si>
  <si>
    <r>
      <rPr>
        <sz val="10"/>
        <rFont val="宋体"/>
        <family val="3"/>
        <charset val="134"/>
      </rPr>
      <t>征税机关</t>
    </r>
  </si>
  <si>
    <r>
      <rPr>
        <sz val="10"/>
        <rFont val="宋体"/>
        <family val="3"/>
        <charset val="134"/>
      </rPr>
      <t>税费种类</t>
    </r>
  </si>
  <si>
    <r>
      <rPr>
        <sz val="18"/>
        <rFont val="黑体"/>
        <family val="3"/>
        <charset val="134"/>
      </rPr>
      <t>应付利息评估明细表</t>
    </r>
  </si>
  <si>
    <r>
      <rPr>
        <sz val="18"/>
        <rFont val="黑体"/>
        <family val="3"/>
        <charset val="134"/>
      </rPr>
      <t>应付股利（应付利润）评估明细表</t>
    </r>
  </si>
  <si>
    <r>
      <rPr>
        <sz val="10"/>
        <rFont val="宋体"/>
        <family val="3"/>
        <charset val="134"/>
      </rPr>
      <t>投资单位名称（股东）</t>
    </r>
  </si>
  <si>
    <r>
      <rPr>
        <sz val="10"/>
        <rFont val="宋体"/>
        <family val="3"/>
        <charset val="134"/>
      </rPr>
      <t>利润所属期间</t>
    </r>
  </si>
  <si>
    <r>
      <rPr>
        <sz val="18"/>
        <rFont val="黑体"/>
        <family val="3"/>
        <charset val="134"/>
      </rPr>
      <t>其他应付款评估明细表</t>
    </r>
  </si>
  <si>
    <r>
      <rPr>
        <sz val="18"/>
        <rFont val="黑体"/>
        <family val="3"/>
        <charset val="134"/>
      </rPr>
      <t>一年内到期的非流动负债评估明细表</t>
    </r>
  </si>
  <si>
    <r>
      <rPr>
        <sz val="10"/>
        <rFont val="宋体"/>
        <family val="3"/>
        <charset val="134"/>
      </rPr>
      <t>结算项目</t>
    </r>
  </si>
  <si>
    <r>
      <rPr>
        <sz val="10"/>
        <rFont val="宋体"/>
        <family val="3"/>
        <charset val="134"/>
      </rPr>
      <t>票面月利率</t>
    </r>
    <r>
      <rPr>
        <sz val="10"/>
        <rFont val="Arial Narrow"/>
        <family val="2"/>
      </rPr>
      <t>%</t>
    </r>
  </si>
  <si>
    <r>
      <rPr>
        <sz val="18"/>
        <rFont val="黑体"/>
        <family val="3"/>
        <charset val="134"/>
      </rPr>
      <t>其他流动负债评估明细表</t>
    </r>
  </si>
  <si>
    <r>
      <rPr>
        <sz val="18"/>
        <rFont val="黑体"/>
        <family val="3"/>
        <charset val="134"/>
      </rPr>
      <t>非流动负债评估汇总表</t>
    </r>
  </si>
  <si>
    <t>6-1</t>
  </si>
  <si>
    <t>6-2</t>
  </si>
  <si>
    <t>6-3</t>
  </si>
  <si>
    <t>6-4</t>
  </si>
  <si>
    <t>6-5</t>
  </si>
  <si>
    <t>6-6</t>
  </si>
  <si>
    <t>6-7</t>
  </si>
  <si>
    <r>
      <rPr>
        <sz val="10"/>
        <rFont val="宋体"/>
        <family val="3"/>
        <charset val="134"/>
      </rPr>
      <t>非流动负债合计</t>
    </r>
  </si>
  <si>
    <r>
      <rPr>
        <sz val="18"/>
        <rFont val="黑体"/>
        <family val="3"/>
        <charset val="134"/>
      </rPr>
      <t>长期借款评估明细表</t>
    </r>
  </si>
  <si>
    <t>应付债券评估明细表</t>
  </si>
  <si>
    <r>
      <rPr>
        <sz val="10"/>
        <rFont val="宋体"/>
        <family val="3"/>
        <charset val="134"/>
      </rPr>
      <t>债券发行单位</t>
    </r>
  </si>
  <si>
    <r>
      <rPr>
        <sz val="10"/>
        <rFont val="宋体"/>
        <family val="3"/>
        <charset val="134"/>
      </rPr>
      <t>债券种类</t>
    </r>
  </si>
  <si>
    <r>
      <t xml:space="preserve"> </t>
    </r>
    <r>
      <rPr>
        <sz val="10"/>
        <rFont val="宋体"/>
        <family val="3"/>
        <charset val="134"/>
      </rPr>
      <t>备</t>
    </r>
    <r>
      <rPr>
        <sz val="10"/>
        <rFont val="Arial Narrow"/>
        <family val="2"/>
      </rPr>
      <t xml:space="preserve"> </t>
    </r>
    <r>
      <rPr>
        <sz val="10"/>
        <rFont val="宋体"/>
        <family val="3"/>
        <charset val="134"/>
      </rPr>
      <t>注</t>
    </r>
  </si>
  <si>
    <r>
      <rPr>
        <sz val="18"/>
        <rFont val="黑体"/>
        <family val="3"/>
        <charset val="134"/>
      </rPr>
      <t>长期应付款评估明细表</t>
    </r>
  </si>
  <si>
    <r>
      <rPr>
        <sz val="10"/>
        <rFont val="宋体"/>
        <family val="3"/>
        <charset val="134"/>
      </rPr>
      <t>初始额</t>
    </r>
  </si>
  <si>
    <r>
      <rPr>
        <sz val="10"/>
        <rFont val="宋体"/>
        <family val="3"/>
        <charset val="134"/>
      </rPr>
      <t>利息及汇率净损失</t>
    </r>
  </si>
  <si>
    <r>
      <rPr>
        <sz val="18"/>
        <rFont val="黑体"/>
        <family val="3"/>
        <charset val="134"/>
      </rPr>
      <t>专项应付款评估明细表</t>
    </r>
  </si>
  <si>
    <r>
      <rPr>
        <sz val="10"/>
        <rFont val="宋体"/>
        <family val="3"/>
        <charset val="134"/>
      </rPr>
      <t>户名（或结算对象）</t>
    </r>
  </si>
  <si>
    <r>
      <rPr>
        <sz val="10"/>
        <rFont val="宋体"/>
        <family val="3"/>
        <charset val="134"/>
      </rPr>
      <t>款项内容</t>
    </r>
  </si>
  <si>
    <r>
      <rPr>
        <sz val="18"/>
        <rFont val="黑体"/>
        <family val="3"/>
        <charset val="134"/>
      </rPr>
      <t>预计负债评估明细表</t>
    </r>
  </si>
  <si>
    <r>
      <rPr>
        <sz val="10"/>
        <rFont val="宋体"/>
        <family val="3"/>
        <charset val="134"/>
      </rPr>
      <t>核算内容</t>
    </r>
  </si>
  <si>
    <r>
      <rPr>
        <sz val="18"/>
        <rFont val="黑体"/>
        <family val="3"/>
        <charset val="134"/>
      </rPr>
      <t>递延所得税负债评估明细表</t>
    </r>
  </si>
  <si>
    <r>
      <rPr>
        <sz val="10"/>
        <rFont val="宋体"/>
        <family val="3"/>
        <charset val="134"/>
      </rPr>
      <t>内容</t>
    </r>
  </si>
  <si>
    <r>
      <rPr>
        <sz val="18"/>
        <rFont val="黑体"/>
        <family val="3"/>
        <charset val="134"/>
      </rPr>
      <t>其他非流动负债评估明细表</t>
    </r>
  </si>
  <si>
    <r>
      <t>2</t>
    </r>
    <r>
      <rPr>
        <b/>
        <sz val="12"/>
        <color indexed="56"/>
        <rFont val="华文楷体"/>
        <family val="3"/>
        <charset val="134"/>
      </rPr>
      <t>018</t>
    </r>
    <phoneticPr fontId="205" type="noConversion"/>
  </si>
  <si>
    <r>
      <t>3</t>
    </r>
    <r>
      <rPr>
        <b/>
        <sz val="12"/>
        <color indexed="56"/>
        <rFont val="华文楷体"/>
        <family val="3"/>
        <charset val="134"/>
      </rPr>
      <t>1</t>
    </r>
    <phoneticPr fontId="205" type="noConversion"/>
  </si>
  <si>
    <t>台</t>
  </si>
  <si>
    <t>阳煤集团青岛恒源化工有限公司</t>
    <phoneticPr fontId="205" type="noConversion"/>
  </si>
  <si>
    <t>12</t>
    <phoneticPr fontId="205" type="noConversion"/>
  </si>
  <si>
    <t>产权持有人名称：</t>
    <phoneticPr fontId="205" type="noConversion"/>
  </si>
  <si>
    <t>产权持有单位填表人：</t>
    <phoneticPr fontId="205" type="noConversion"/>
  </si>
  <si>
    <t>IS80-65-160</t>
  </si>
  <si>
    <t>IS100-65-25</t>
  </si>
  <si>
    <t>65FB-40</t>
  </si>
  <si>
    <t>L82</t>
  </si>
  <si>
    <t>IS80-65-125</t>
  </si>
  <si>
    <t>IH50-32-200</t>
  </si>
  <si>
    <t>MCZ65-250C</t>
  </si>
  <si>
    <t>IH80-50-250</t>
  </si>
  <si>
    <t>IH80-65-160</t>
  </si>
  <si>
    <t>IHE65-50-1</t>
  </si>
  <si>
    <t>50FB-40</t>
  </si>
  <si>
    <t>HJ40-25-20</t>
  </si>
  <si>
    <t>AD*1.6-54</t>
  </si>
  <si>
    <t>AD*1.6-5.4</t>
  </si>
  <si>
    <t>65FB-30</t>
  </si>
  <si>
    <t>YL50-32-20</t>
  </si>
  <si>
    <t>ISR50-32-1</t>
  </si>
  <si>
    <t>ISR150-32</t>
  </si>
  <si>
    <t>AD*GB60.3-</t>
  </si>
  <si>
    <t>IH80-50-200</t>
  </si>
  <si>
    <t>IHF80-50-20</t>
  </si>
  <si>
    <t>IS65-50-160</t>
  </si>
  <si>
    <t>JT-1600/40</t>
  </si>
  <si>
    <t>JT-2500/3.2</t>
  </si>
  <si>
    <t>ZW-1.17/13</t>
  </si>
  <si>
    <t>SLZA50-250</t>
  </si>
  <si>
    <t>IH40-25-180</t>
  </si>
  <si>
    <t>IH40-25-160</t>
  </si>
  <si>
    <t>IH40-25-200</t>
  </si>
  <si>
    <t>IR40-25-180</t>
  </si>
  <si>
    <t>IR100-65-25</t>
  </si>
  <si>
    <t>IH258-25-10</t>
  </si>
  <si>
    <t>IR125-100-2</t>
  </si>
  <si>
    <t>IXR150-125</t>
  </si>
  <si>
    <t>ZBV616V+3</t>
  </si>
  <si>
    <t>ADXGB6.3-</t>
  </si>
  <si>
    <t>Q115NM3/H</t>
  </si>
  <si>
    <t>IHF-80-50-2</t>
  </si>
  <si>
    <t>1600/2400*</t>
  </si>
  <si>
    <t>CQB125-10</t>
  </si>
  <si>
    <t>1000*3000</t>
  </si>
  <si>
    <t>2200*4600V</t>
  </si>
  <si>
    <t>1500*2500*</t>
  </si>
  <si>
    <t>ISG65-160</t>
  </si>
  <si>
    <t>9-19-7.1</t>
  </si>
  <si>
    <t>ZCY7.5-2.5</t>
  </si>
  <si>
    <t>ACY7.5-2.5</t>
  </si>
  <si>
    <t>ZCY1.08-2.5</t>
  </si>
  <si>
    <t>IHF50-32-16</t>
  </si>
  <si>
    <t>IHF50-32-20</t>
  </si>
  <si>
    <t>IS-80-65-160</t>
  </si>
  <si>
    <t>1500*600*8</t>
  </si>
  <si>
    <t>1500*600*6</t>
  </si>
  <si>
    <t>2200*2600*</t>
  </si>
  <si>
    <t>3000*3600*</t>
  </si>
  <si>
    <t>2200*6400*</t>
  </si>
  <si>
    <t>1800*2000*</t>
  </si>
  <si>
    <t>1800*1800*</t>
  </si>
  <si>
    <t>1600*1600</t>
  </si>
  <si>
    <t>3600*4800*</t>
  </si>
  <si>
    <t>2600*3600*</t>
  </si>
  <si>
    <t>1600*2600*</t>
  </si>
  <si>
    <t>2600*3000*</t>
  </si>
  <si>
    <t>3000*3600</t>
  </si>
  <si>
    <t>1800*1800</t>
  </si>
  <si>
    <t>2000*2000*</t>
  </si>
  <si>
    <t>1400*2200*</t>
  </si>
  <si>
    <t>2200/2400*</t>
  </si>
  <si>
    <t>XMZ15-20-8</t>
  </si>
  <si>
    <t>1600*2000*</t>
  </si>
  <si>
    <t>DN600*230</t>
  </si>
  <si>
    <t>600*1700</t>
  </si>
  <si>
    <t>2000*2000</t>
  </si>
  <si>
    <t>1800*3600*</t>
  </si>
  <si>
    <t>ADXZB1.6-5</t>
  </si>
  <si>
    <t>600/1200*2</t>
  </si>
  <si>
    <t>3600*5000*</t>
  </si>
  <si>
    <t>1000*1500*</t>
  </si>
  <si>
    <t>2000*2600*</t>
  </si>
  <si>
    <t>2600*4600*</t>
  </si>
  <si>
    <t>1400*1600</t>
  </si>
  <si>
    <t>1600*3000</t>
  </si>
  <si>
    <t>1200*1800*</t>
  </si>
  <si>
    <t>800*1800*1</t>
  </si>
  <si>
    <t>1400*2800*</t>
  </si>
  <si>
    <t>1200*1400</t>
  </si>
  <si>
    <t>325*4000*8</t>
  </si>
  <si>
    <t>1800*2000</t>
  </si>
  <si>
    <t>400*3000</t>
  </si>
  <si>
    <t>273*3685*6</t>
  </si>
  <si>
    <t>600*19000*</t>
  </si>
  <si>
    <t>2400*30000</t>
  </si>
  <si>
    <t>1600*3000*</t>
  </si>
  <si>
    <t>2200*4600*</t>
  </si>
  <si>
    <t>800*1800</t>
  </si>
  <si>
    <t>1200*1400*</t>
  </si>
  <si>
    <t>1400*1600*</t>
  </si>
  <si>
    <t>800*1800*8</t>
  </si>
  <si>
    <t>1600*3600*</t>
  </si>
  <si>
    <t>1800*2600*</t>
  </si>
  <si>
    <t>1800*3400*</t>
  </si>
  <si>
    <t>3000*8000*</t>
  </si>
  <si>
    <t>1000*3400*</t>
  </si>
  <si>
    <t>400*3000*8</t>
  </si>
  <si>
    <t>600*3000*8</t>
  </si>
  <si>
    <t>400*3000*2</t>
  </si>
  <si>
    <t>1600*1000*</t>
  </si>
  <si>
    <t>1000*3000*</t>
  </si>
  <si>
    <t>BR0.78-0.6-</t>
  </si>
  <si>
    <t>1000*1000*</t>
  </si>
  <si>
    <t>700*3000*5</t>
  </si>
  <si>
    <t>2400*3600*</t>
  </si>
  <si>
    <t>700*1400*5</t>
  </si>
  <si>
    <t>1400*1400*</t>
  </si>
  <si>
    <t>600*3400*8</t>
  </si>
  <si>
    <t>900*10*2.33</t>
  </si>
  <si>
    <t>1000*10*1</t>
  </si>
  <si>
    <t>500*62.22</t>
  </si>
  <si>
    <t>900*10**0.5</t>
  </si>
  <si>
    <t>CQB100-65-</t>
  </si>
  <si>
    <t>DYJF</t>
  </si>
  <si>
    <t>3600*4500*</t>
  </si>
  <si>
    <t>1300*1800*</t>
  </si>
  <si>
    <t>DN800*278</t>
  </si>
  <si>
    <t>3800*1500*</t>
  </si>
  <si>
    <t>3800*6000*</t>
  </si>
  <si>
    <t>200*515</t>
  </si>
  <si>
    <t>273*2600</t>
  </si>
  <si>
    <t>600*25000</t>
  </si>
  <si>
    <t>2BV6161OK</t>
  </si>
  <si>
    <t>65FBZW25-32</t>
  </si>
  <si>
    <t>YH65-50-125</t>
  </si>
  <si>
    <t>1350-32-20A</t>
  </si>
  <si>
    <t>IHFQ=12.5H=50M</t>
  </si>
  <si>
    <t>CZ32-200</t>
  </si>
  <si>
    <t>ZA25-200</t>
  </si>
  <si>
    <t>40FW-40/YB</t>
  </si>
  <si>
    <t>ISG125-200</t>
  </si>
  <si>
    <t>BLY33-9-15</t>
  </si>
  <si>
    <t>6530-30</t>
  </si>
  <si>
    <t>CQB50-32-200</t>
  </si>
  <si>
    <t>CQB40-25-160</t>
  </si>
  <si>
    <t>CQB25-20-160</t>
  </si>
  <si>
    <t>CQB50-40-160</t>
  </si>
  <si>
    <t>CQB80-65-160</t>
  </si>
  <si>
    <t>CQB65-50-160</t>
  </si>
  <si>
    <t>CQB40-25-200</t>
  </si>
  <si>
    <t>ISG80-200</t>
  </si>
  <si>
    <t>ADX1.6-54</t>
  </si>
  <si>
    <t>ADXGB6.3-54</t>
  </si>
  <si>
    <t>800*10*3846</t>
  </si>
  <si>
    <t>BLY5</t>
  </si>
  <si>
    <t>2H50-32-200</t>
  </si>
  <si>
    <t>BB50-PVP4AC</t>
  </si>
  <si>
    <t>25FZBL-5-16/1.1</t>
  </si>
  <si>
    <t>G35-1-102</t>
  </si>
  <si>
    <t>65-50-250</t>
  </si>
  <si>
    <t>BB-20</t>
  </si>
  <si>
    <t>BRY100-65-200</t>
  </si>
  <si>
    <t>3DJ</t>
  </si>
  <si>
    <t>JZ</t>
  </si>
  <si>
    <t>WY-200</t>
  </si>
  <si>
    <t>2CY-3.3/0.33</t>
  </si>
  <si>
    <t>80FB-60A</t>
  </si>
  <si>
    <t>2019</t>
    <phoneticPr fontId="205" type="noConversion"/>
  </si>
  <si>
    <t>1</t>
    <phoneticPr fontId="205" type="noConversion"/>
  </si>
  <si>
    <t>24</t>
    <phoneticPr fontId="205" type="noConversion"/>
  </si>
  <si>
    <r>
      <rPr>
        <sz val="10"/>
        <rFont val="宋体"/>
        <family val="3"/>
        <charset val="134"/>
      </rPr>
      <t>减速机</t>
    </r>
  </si>
  <si>
    <r>
      <rPr>
        <sz val="10"/>
        <rFont val="宋体"/>
        <family val="3"/>
        <charset val="134"/>
      </rPr>
      <t>冷却器</t>
    </r>
  </si>
  <si>
    <t>杨庆华</t>
    <phoneticPr fontId="205" type="noConversion"/>
  </si>
  <si>
    <t>ADXGB3.2-20</t>
  </si>
  <si>
    <t xml:space="preserve">φ2200×7480 </t>
  </si>
  <si>
    <t xml:space="preserve">φ2200×6×2600 </t>
  </si>
  <si>
    <t>φ1800×6×2000</t>
  </si>
  <si>
    <t>φ1800×6×1800</t>
  </si>
  <si>
    <t>φ3600×8×4800</t>
  </si>
  <si>
    <t xml:space="preserve">φ1200×6×1800 </t>
  </si>
  <si>
    <t>1000*23000*</t>
  </si>
  <si>
    <t>1600*30000*</t>
  </si>
  <si>
    <t>φ600×8×2135</t>
  </si>
  <si>
    <t>Φ2000×6×2000</t>
  </si>
  <si>
    <t>Φ600×8/10×3973</t>
  </si>
  <si>
    <t>BB20-PVP4</t>
  </si>
  <si>
    <t>32ZW9-30</t>
  </si>
  <si>
    <t>Φ2000</t>
  </si>
  <si>
    <t>65QV-SP</t>
  </si>
  <si>
    <r>
      <rPr>
        <sz val="10"/>
        <rFont val="宋体"/>
        <family val="3"/>
        <charset val="134"/>
      </rPr>
      <t>吸收泵</t>
    </r>
  </si>
  <si>
    <r>
      <rPr>
        <sz val="10"/>
        <rFont val="宋体"/>
        <family val="3"/>
        <charset val="134"/>
      </rPr>
      <t>浓缩塔</t>
    </r>
  </si>
  <si>
    <r>
      <rPr>
        <sz val="10"/>
        <rFont val="宋体"/>
        <family val="3"/>
        <charset val="134"/>
      </rPr>
      <t>碱液高位槽</t>
    </r>
  </si>
  <si>
    <r>
      <rPr>
        <sz val="10"/>
        <rFont val="宋体"/>
        <family val="3"/>
        <charset val="134"/>
      </rPr>
      <t>真空泵</t>
    </r>
  </si>
  <si>
    <r>
      <rPr>
        <sz val="10"/>
        <rFont val="宋体"/>
        <family val="3"/>
        <charset val="134"/>
      </rPr>
      <t>自吸泵</t>
    </r>
  </si>
  <si>
    <r>
      <rPr>
        <sz val="10"/>
        <rFont val="宋体"/>
        <family val="3"/>
        <charset val="134"/>
      </rPr>
      <t>热水泵</t>
    </r>
  </si>
  <si>
    <r>
      <rPr>
        <sz val="10"/>
        <rFont val="宋体"/>
        <family val="3"/>
        <charset val="134"/>
      </rPr>
      <t>热水罐</t>
    </r>
  </si>
  <si>
    <r>
      <rPr>
        <sz val="10"/>
        <rFont val="宋体"/>
        <family val="3"/>
        <charset val="134"/>
      </rPr>
      <t>过滤器</t>
    </r>
  </si>
  <si>
    <r>
      <rPr>
        <sz val="10"/>
        <rFont val="宋体"/>
        <family val="3"/>
        <charset val="134"/>
      </rPr>
      <t>苯泵</t>
    </r>
  </si>
  <si>
    <r>
      <rPr>
        <sz val="10"/>
        <rFont val="宋体"/>
        <family val="3"/>
        <charset val="134"/>
      </rPr>
      <t>计量泵</t>
    </r>
  </si>
  <si>
    <r>
      <rPr>
        <sz val="10"/>
        <rFont val="宋体"/>
        <family val="3"/>
        <charset val="134"/>
      </rPr>
      <t>离心泵</t>
    </r>
  </si>
  <si>
    <r>
      <rPr>
        <sz val="10"/>
        <rFont val="宋体"/>
        <family val="3"/>
        <charset val="134"/>
      </rPr>
      <t>浓硝卸车泵</t>
    </r>
  </si>
  <si>
    <r>
      <rPr>
        <sz val="10"/>
        <rFont val="宋体"/>
        <family val="3"/>
        <charset val="134"/>
      </rPr>
      <t>硫酸卸车泵</t>
    </r>
  </si>
  <si>
    <r>
      <rPr>
        <sz val="10"/>
        <rFont val="宋体"/>
        <family val="3"/>
        <charset val="134"/>
      </rPr>
      <t>配酸循环泵</t>
    </r>
  </si>
  <si>
    <r>
      <rPr>
        <sz val="10"/>
        <rFont val="宋体"/>
        <family val="3"/>
        <charset val="134"/>
      </rPr>
      <t>混酸输送泵</t>
    </r>
  </si>
  <si>
    <r>
      <rPr>
        <sz val="10"/>
        <rFont val="宋体"/>
        <family val="3"/>
        <charset val="134"/>
      </rPr>
      <t>碱液输送泵</t>
    </r>
  </si>
  <si>
    <r>
      <rPr>
        <sz val="10"/>
        <rFont val="宋体"/>
        <family val="3"/>
        <charset val="134"/>
      </rPr>
      <t>硝基苯卸车泵</t>
    </r>
  </si>
  <si>
    <r>
      <rPr>
        <sz val="10"/>
        <rFont val="宋体"/>
        <family val="3"/>
        <charset val="134"/>
      </rPr>
      <t>萃取硝基苯泵</t>
    </r>
  </si>
  <si>
    <r>
      <rPr>
        <sz val="10"/>
        <rFont val="宋体"/>
        <family val="3"/>
        <charset val="134"/>
      </rPr>
      <t>萃取废酸泵</t>
    </r>
  </si>
  <si>
    <r>
      <rPr>
        <sz val="10"/>
        <rFont val="宋体"/>
        <family val="3"/>
        <charset val="134"/>
      </rPr>
      <t>去废酸浓缩泵</t>
    </r>
  </si>
  <si>
    <r>
      <rPr>
        <sz val="10"/>
        <rFont val="宋体"/>
        <family val="3"/>
        <charset val="134"/>
      </rPr>
      <t>硝基苯高位槽输送泵</t>
    </r>
  </si>
  <si>
    <r>
      <rPr>
        <sz val="10"/>
        <rFont val="宋体"/>
        <family val="3"/>
        <charset val="134"/>
      </rPr>
      <t>压滤机泵</t>
    </r>
  </si>
  <si>
    <r>
      <rPr>
        <sz val="10"/>
        <rFont val="宋体"/>
        <family val="3"/>
        <charset val="134"/>
      </rPr>
      <t>混二硝泵</t>
    </r>
  </si>
  <si>
    <r>
      <rPr>
        <sz val="10"/>
        <rFont val="宋体"/>
        <family val="3"/>
        <charset val="134"/>
      </rPr>
      <t>水洗循环泵</t>
    </r>
  </si>
  <si>
    <r>
      <rPr>
        <sz val="10"/>
        <rFont val="宋体"/>
        <family val="3"/>
        <charset val="134"/>
      </rPr>
      <t>混二硝输送泵</t>
    </r>
  </si>
  <si>
    <r>
      <rPr>
        <sz val="10"/>
        <rFont val="宋体"/>
        <family val="3"/>
        <charset val="134"/>
      </rPr>
      <t>混酸负压喷射泵</t>
    </r>
  </si>
  <si>
    <r>
      <rPr>
        <sz val="10"/>
        <rFont val="宋体"/>
        <family val="3"/>
        <charset val="134"/>
      </rPr>
      <t>甲醇卸车泵</t>
    </r>
  </si>
  <si>
    <r>
      <rPr>
        <sz val="10"/>
        <rFont val="宋体"/>
        <family val="3"/>
        <charset val="134"/>
      </rPr>
      <t>二硝进料泵</t>
    </r>
  </si>
  <si>
    <r>
      <rPr>
        <sz val="10"/>
        <rFont val="宋体"/>
        <family val="3"/>
        <charset val="134"/>
      </rPr>
      <t>甲醇进料泵</t>
    </r>
  </si>
  <si>
    <r>
      <rPr>
        <sz val="10"/>
        <rFont val="宋体"/>
        <family val="3"/>
        <charset val="134"/>
      </rPr>
      <t>氢气循环机</t>
    </r>
  </si>
  <si>
    <r>
      <rPr>
        <sz val="10"/>
        <rFont val="宋体"/>
        <family val="3"/>
        <charset val="134"/>
      </rPr>
      <t>脱水出料泵</t>
    </r>
  </si>
  <si>
    <r>
      <rPr>
        <sz val="10"/>
        <rFont val="宋体"/>
        <family val="3"/>
        <charset val="134"/>
      </rPr>
      <t>邻苯二胺成品泵</t>
    </r>
  </si>
  <si>
    <r>
      <rPr>
        <sz val="10"/>
        <rFont val="宋体"/>
        <family val="3"/>
        <charset val="134"/>
      </rPr>
      <t>甲醇输送泵</t>
    </r>
  </si>
  <si>
    <r>
      <rPr>
        <sz val="10"/>
        <rFont val="宋体"/>
        <family val="3"/>
        <charset val="134"/>
      </rPr>
      <t>甲醇出料泵</t>
    </r>
  </si>
  <si>
    <r>
      <rPr>
        <sz val="10"/>
        <rFont val="宋体"/>
        <family val="3"/>
        <charset val="134"/>
      </rPr>
      <t>甲醇成品泵</t>
    </r>
  </si>
  <si>
    <r>
      <rPr>
        <sz val="10"/>
        <rFont val="宋体"/>
        <family val="3"/>
        <charset val="134"/>
      </rPr>
      <t>脱水回流泵</t>
    </r>
  </si>
  <si>
    <r>
      <rPr>
        <sz val="10"/>
        <rFont val="宋体"/>
        <family val="3"/>
        <charset val="134"/>
      </rPr>
      <t>対苯二胺成品泵</t>
    </r>
  </si>
  <si>
    <r>
      <rPr>
        <sz val="10"/>
        <rFont val="宋体"/>
        <family val="3"/>
        <charset val="134"/>
      </rPr>
      <t>混二胺送料泵</t>
    </r>
  </si>
  <si>
    <r>
      <rPr>
        <sz val="10"/>
        <rFont val="宋体"/>
        <family val="3"/>
        <charset val="134"/>
      </rPr>
      <t>侧线采出泵</t>
    </r>
  </si>
  <si>
    <r>
      <rPr>
        <sz val="10"/>
        <rFont val="宋体"/>
        <family val="3"/>
        <charset val="134"/>
      </rPr>
      <t>间苯二胺循环泵</t>
    </r>
  </si>
  <si>
    <r>
      <rPr>
        <sz val="10"/>
        <rFont val="宋体"/>
        <family val="3"/>
        <charset val="134"/>
      </rPr>
      <t>混二胺循环泵</t>
    </r>
  </si>
  <si>
    <r>
      <rPr>
        <sz val="10"/>
        <rFont val="宋体"/>
        <family val="3"/>
        <charset val="134"/>
      </rPr>
      <t>热水循环泵</t>
    </r>
  </si>
  <si>
    <r>
      <rPr>
        <sz val="10"/>
        <rFont val="宋体"/>
        <family val="3"/>
        <charset val="134"/>
      </rPr>
      <t>水馏分泵</t>
    </r>
  </si>
  <si>
    <r>
      <rPr>
        <sz val="10"/>
        <rFont val="宋体"/>
        <family val="3"/>
        <charset val="134"/>
      </rPr>
      <t>还原液输送泵</t>
    </r>
  </si>
  <si>
    <r>
      <rPr>
        <sz val="10"/>
        <rFont val="宋体"/>
        <family val="3"/>
        <charset val="134"/>
      </rPr>
      <t>间苯二胺成品包装泵</t>
    </r>
  </si>
  <si>
    <r>
      <rPr>
        <sz val="10"/>
        <rFont val="宋体"/>
        <family val="3"/>
        <charset val="134"/>
      </rPr>
      <t>废水输送泵</t>
    </r>
  </si>
  <si>
    <r>
      <rPr>
        <sz val="10"/>
        <rFont val="宋体"/>
        <family val="3"/>
        <charset val="134"/>
      </rPr>
      <t>制氧机组</t>
    </r>
  </si>
  <si>
    <r>
      <rPr>
        <sz val="10"/>
        <rFont val="宋体"/>
        <family val="3"/>
        <charset val="134"/>
      </rPr>
      <t>精制负压水泵</t>
    </r>
  </si>
  <si>
    <r>
      <rPr>
        <sz val="10"/>
        <rFont val="宋体"/>
        <family val="3"/>
        <charset val="134"/>
      </rPr>
      <t>混二胺塔</t>
    </r>
  </si>
  <si>
    <r>
      <rPr>
        <sz val="10"/>
        <rFont val="宋体"/>
        <family val="3"/>
        <charset val="134"/>
      </rPr>
      <t>混二胺塔再沸器</t>
    </r>
  </si>
  <si>
    <r>
      <rPr>
        <sz val="10"/>
        <rFont val="宋体"/>
        <family val="3"/>
        <charset val="134"/>
      </rPr>
      <t>混二胺原料罐</t>
    </r>
  </si>
  <si>
    <r>
      <rPr>
        <sz val="10"/>
        <rFont val="宋体"/>
        <family val="3"/>
        <charset val="134"/>
      </rPr>
      <t>分相器</t>
    </r>
  </si>
  <si>
    <r>
      <rPr>
        <sz val="10"/>
        <rFont val="宋体"/>
        <family val="3"/>
        <charset val="134"/>
      </rPr>
      <t>管道泵</t>
    </r>
  </si>
  <si>
    <r>
      <rPr>
        <sz val="10"/>
        <rFont val="宋体"/>
        <family val="3"/>
        <charset val="134"/>
      </rPr>
      <t>离心式通风机</t>
    </r>
  </si>
  <si>
    <r>
      <t>1#</t>
    </r>
    <r>
      <rPr>
        <sz val="10"/>
        <rFont val="宋体"/>
        <family val="3"/>
        <charset val="134"/>
      </rPr>
      <t>齿轮泵</t>
    </r>
  </si>
  <si>
    <r>
      <t>2#</t>
    </r>
    <r>
      <rPr>
        <sz val="10"/>
        <rFont val="宋体"/>
        <family val="3"/>
        <charset val="134"/>
      </rPr>
      <t>齿轮泵</t>
    </r>
  </si>
  <si>
    <r>
      <t>1#</t>
    </r>
    <r>
      <rPr>
        <sz val="10"/>
        <rFont val="宋体"/>
        <family val="3"/>
        <charset val="134"/>
      </rPr>
      <t>打油泵</t>
    </r>
  </si>
  <si>
    <r>
      <t>2#</t>
    </r>
    <r>
      <rPr>
        <sz val="10"/>
        <rFont val="宋体"/>
        <family val="3"/>
        <charset val="134"/>
      </rPr>
      <t>打油泵</t>
    </r>
  </si>
  <si>
    <r>
      <rPr>
        <sz val="10"/>
        <rFont val="宋体"/>
        <family val="3"/>
        <charset val="134"/>
      </rPr>
      <t>浓硫酸泵</t>
    </r>
  </si>
  <si>
    <r>
      <rPr>
        <sz val="10"/>
        <rFont val="宋体"/>
        <family val="3"/>
        <charset val="134"/>
      </rPr>
      <t>稀硫酸泵</t>
    </r>
  </si>
  <si>
    <r>
      <rPr>
        <sz val="10"/>
        <rFont val="宋体"/>
        <family val="3"/>
        <charset val="134"/>
      </rPr>
      <t>减压水泵</t>
    </r>
  </si>
  <si>
    <r>
      <rPr>
        <sz val="10"/>
        <rFont val="宋体"/>
        <family val="3"/>
        <charset val="134"/>
      </rPr>
      <t>废碱泵业</t>
    </r>
  </si>
  <si>
    <r>
      <rPr>
        <sz val="10"/>
        <rFont val="宋体"/>
        <family val="3"/>
        <charset val="134"/>
      </rPr>
      <t>负压水泵</t>
    </r>
  </si>
  <si>
    <r>
      <rPr>
        <sz val="10"/>
        <rFont val="宋体"/>
        <family val="3"/>
        <charset val="134"/>
      </rPr>
      <t>浓硝卸车罐</t>
    </r>
  </si>
  <si>
    <r>
      <rPr>
        <sz val="10"/>
        <rFont val="宋体"/>
        <family val="3"/>
        <charset val="134"/>
      </rPr>
      <t>浓硝储罐</t>
    </r>
  </si>
  <si>
    <r>
      <rPr>
        <sz val="10"/>
        <rFont val="宋体"/>
        <family val="3"/>
        <charset val="134"/>
      </rPr>
      <t>浓硫酸卸车罐</t>
    </r>
  </si>
  <si>
    <r>
      <rPr>
        <sz val="10"/>
        <rFont val="宋体"/>
        <family val="3"/>
        <charset val="134"/>
      </rPr>
      <t>浓硫酸储罐</t>
    </r>
  </si>
  <si>
    <r>
      <t>95%</t>
    </r>
    <r>
      <rPr>
        <sz val="10"/>
        <rFont val="宋体"/>
        <family val="3"/>
        <charset val="134"/>
      </rPr>
      <t>酸储罐</t>
    </r>
  </si>
  <si>
    <r>
      <t>%95</t>
    </r>
    <r>
      <rPr>
        <sz val="10"/>
        <rFont val="宋体"/>
        <family val="3"/>
        <charset val="134"/>
      </rPr>
      <t>酸储罐</t>
    </r>
  </si>
  <si>
    <r>
      <rPr>
        <sz val="10"/>
        <rFont val="宋体"/>
        <family val="3"/>
        <charset val="134"/>
      </rPr>
      <t>混酸配制输水罐</t>
    </r>
  </si>
  <si>
    <r>
      <rPr>
        <sz val="10"/>
        <rFont val="宋体"/>
        <family val="3"/>
        <charset val="134"/>
      </rPr>
      <t>混酸计量槽</t>
    </r>
  </si>
  <si>
    <r>
      <rPr>
        <sz val="10"/>
        <rFont val="宋体"/>
        <family val="3"/>
        <charset val="134"/>
      </rPr>
      <t>硝基苯计量槽</t>
    </r>
  </si>
  <si>
    <r>
      <rPr>
        <sz val="10"/>
        <rFont val="宋体"/>
        <family val="3"/>
        <charset val="134"/>
      </rPr>
      <t>酸性硝基苯卸车槽</t>
    </r>
  </si>
  <si>
    <r>
      <rPr>
        <sz val="10"/>
        <rFont val="宋体"/>
        <family val="3"/>
        <charset val="134"/>
      </rPr>
      <t>酸性硝基苯储罐</t>
    </r>
  </si>
  <si>
    <r>
      <rPr>
        <sz val="10"/>
        <rFont val="宋体"/>
        <family val="3"/>
        <charset val="134"/>
      </rPr>
      <t>废酸中间罐（</t>
    </r>
    <r>
      <rPr>
        <sz val="10"/>
        <rFont val="Arial Narrow"/>
        <family val="2"/>
      </rPr>
      <t>70%</t>
    </r>
    <r>
      <rPr>
        <sz val="10"/>
        <rFont val="宋体"/>
        <family val="3"/>
        <charset val="134"/>
      </rPr>
      <t>）</t>
    </r>
  </si>
  <si>
    <r>
      <rPr>
        <sz val="10"/>
        <rFont val="宋体"/>
        <family val="3"/>
        <charset val="134"/>
      </rPr>
      <t>尾气水槽</t>
    </r>
  </si>
  <si>
    <r>
      <rPr>
        <sz val="10"/>
        <rFont val="宋体"/>
        <family val="3"/>
        <charset val="134"/>
      </rPr>
      <t>硝基苯萃取中间槽</t>
    </r>
  </si>
  <si>
    <r>
      <rPr>
        <sz val="10"/>
        <rFont val="宋体"/>
        <family val="3"/>
        <charset val="134"/>
      </rPr>
      <t>中和盐水储槽</t>
    </r>
  </si>
  <si>
    <r>
      <rPr>
        <sz val="10"/>
        <rFont val="宋体"/>
        <family val="3"/>
        <charset val="134"/>
      </rPr>
      <t>外排盐水槽</t>
    </r>
  </si>
  <si>
    <r>
      <rPr>
        <sz val="10"/>
        <rFont val="宋体"/>
        <family val="3"/>
        <charset val="134"/>
      </rPr>
      <t>混二硝中间槽</t>
    </r>
  </si>
  <si>
    <r>
      <rPr>
        <sz val="10"/>
        <rFont val="宋体"/>
        <family val="3"/>
        <charset val="134"/>
      </rPr>
      <t>热水槽</t>
    </r>
  </si>
  <si>
    <r>
      <rPr>
        <sz val="10"/>
        <rFont val="宋体"/>
        <family val="3"/>
        <charset val="134"/>
      </rPr>
      <t>水洗水贮槽</t>
    </r>
  </si>
  <si>
    <r>
      <rPr>
        <sz val="10"/>
        <rFont val="宋体"/>
        <family val="3"/>
        <charset val="134"/>
      </rPr>
      <t>混二硝贮槽</t>
    </r>
  </si>
  <si>
    <r>
      <rPr>
        <sz val="10"/>
        <rFont val="宋体"/>
        <family val="3"/>
        <charset val="134"/>
      </rPr>
      <t>稀碱液高位槽</t>
    </r>
  </si>
  <si>
    <r>
      <rPr>
        <sz val="10"/>
        <rFont val="宋体"/>
        <family val="3"/>
        <charset val="134"/>
      </rPr>
      <t>废酸罐</t>
    </r>
  </si>
  <si>
    <r>
      <rPr>
        <sz val="10"/>
        <rFont val="宋体"/>
        <family val="3"/>
        <charset val="134"/>
      </rPr>
      <t>废酸输送罐</t>
    </r>
  </si>
  <si>
    <r>
      <rPr>
        <sz val="10"/>
        <rFont val="宋体"/>
        <family val="3"/>
        <charset val="134"/>
      </rPr>
      <t>硝化釜</t>
    </r>
  </si>
  <si>
    <r>
      <rPr>
        <sz val="10"/>
        <rFont val="宋体"/>
        <family val="3"/>
        <charset val="134"/>
      </rPr>
      <t>配碱釜</t>
    </r>
  </si>
  <si>
    <r>
      <rPr>
        <sz val="10"/>
        <rFont val="宋体"/>
        <family val="3"/>
        <charset val="134"/>
      </rPr>
      <t>外排盐水压滤机</t>
    </r>
  </si>
  <si>
    <r>
      <rPr>
        <sz val="10"/>
        <rFont val="宋体"/>
        <family val="3"/>
        <charset val="134"/>
      </rPr>
      <t>混酸冷却塔</t>
    </r>
  </si>
  <si>
    <r>
      <rPr>
        <sz val="10"/>
        <rFont val="宋体"/>
        <family val="3"/>
        <charset val="134"/>
      </rPr>
      <t>废酸萃取塔</t>
    </r>
  </si>
  <si>
    <r>
      <rPr>
        <sz val="10"/>
        <rFont val="宋体"/>
        <family val="3"/>
        <charset val="134"/>
      </rPr>
      <t>水洗塔</t>
    </r>
  </si>
  <si>
    <r>
      <rPr>
        <sz val="10"/>
        <rFont val="宋体"/>
        <family val="3"/>
        <charset val="134"/>
      </rPr>
      <t>负压水冷却器</t>
    </r>
  </si>
  <si>
    <r>
      <rPr>
        <sz val="10"/>
        <rFont val="宋体"/>
        <family val="3"/>
        <charset val="134"/>
      </rPr>
      <t>烧碱贮槽</t>
    </r>
  </si>
  <si>
    <r>
      <rPr>
        <sz val="10"/>
        <rFont val="宋体"/>
        <family val="3"/>
        <charset val="134"/>
      </rPr>
      <t>萃取塔</t>
    </r>
  </si>
  <si>
    <r>
      <rPr>
        <sz val="10"/>
        <rFont val="宋体"/>
        <family val="3"/>
        <charset val="134"/>
      </rPr>
      <t>废水槽</t>
    </r>
  </si>
  <si>
    <r>
      <rPr>
        <sz val="10"/>
        <rFont val="宋体"/>
        <family val="3"/>
        <charset val="134"/>
      </rPr>
      <t>化学水槽</t>
    </r>
  </si>
  <si>
    <r>
      <rPr>
        <sz val="10"/>
        <rFont val="宋体"/>
        <family val="3"/>
        <charset val="134"/>
      </rPr>
      <t>尾气冷却水槽</t>
    </r>
  </si>
  <si>
    <r>
      <rPr>
        <sz val="10"/>
        <rFont val="宋体"/>
        <family val="3"/>
        <charset val="134"/>
      </rPr>
      <t>尾气吸收塔</t>
    </r>
  </si>
  <si>
    <r>
      <rPr>
        <sz val="10"/>
        <rFont val="宋体"/>
        <family val="3"/>
        <charset val="134"/>
      </rPr>
      <t>混酸中间罐</t>
    </r>
  </si>
  <si>
    <r>
      <rPr>
        <sz val="10"/>
        <rFont val="宋体"/>
        <family val="3"/>
        <charset val="134"/>
      </rPr>
      <t>溶二硝槽</t>
    </r>
  </si>
  <si>
    <r>
      <rPr>
        <sz val="10"/>
        <rFont val="宋体"/>
        <family val="3"/>
        <charset val="134"/>
      </rPr>
      <t>硝化火碱槽</t>
    </r>
  </si>
  <si>
    <r>
      <rPr>
        <sz val="10"/>
        <rFont val="宋体"/>
        <family val="3"/>
        <charset val="134"/>
      </rPr>
      <t>废水泵</t>
    </r>
  </si>
  <si>
    <r>
      <rPr>
        <sz val="10"/>
        <rFont val="宋体"/>
        <family val="3"/>
        <charset val="134"/>
      </rPr>
      <t>二硝计量槽</t>
    </r>
  </si>
  <si>
    <r>
      <rPr>
        <sz val="10"/>
        <rFont val="宋体"/>
        <family val="3"/>
        <charset val="134"/>
      </rPr>
      <t>甲醇卸车槽</t>
    </r>
  </si>
  <si>
    <r>
      <rPr>
        <sz val="10"/>
        <rFont val="宋体"/>
        <family val="3"/>
        <charset val="134"/>
      </rPr>
      <t>甲醇储槽</t>
    </r>
  </si>
  <si>
    <r>
      <rPr>
        <sz val="10"/>
        <rFont val="宋体"/>
        <family val="3"/>
        <charset val="134"/>
      </rPr>
      <t>甲醇计量槽</t>
    </r>
  </si>
  <si>
    <r>
      <rPr>
        <sz val="10"/>
        <rFont val="宋体"/>
        <family val="3"/>
        <charset val="134"/>
      </rPr>
      <t>甲醇缓冲罐</t>
    </r>
  </si>
  <si>
    <r>
      <rPr>
        <sz val="10"/>
        <rFont val="宋体"/>
        <family val="3"/>
        <charset val="134"/>
      </rPr>
      <t>高压氢气缓冲罐</t>
    </r>
  </si>
  <si>
    <r>
      <rPr>
        <sz val="10"/>
        <rFont val="宋体"/>
        <family val="3"/>
        <charset val="134"/>
      </rPr>
      <t>混合氢气缓冲罐</t>
    </r>
  </si>
  <si>
    <r>
      <rPr>
        <sz val="10"/>
        <rFont val="宋体"/>
        <family val="3"/>
        <charset val="134"/>
      </rPr>
      <t>循环机入口缓冲罐</t>
    </r>
  </si>
  <si>
    <r>
      <rPr>
        <sz val="10"/>
        <rFont val="宋体"/>
        <family val="3"/>
        <charset val="134"/>
      </rPr>
      <t>氮气贮罐</t>
    </r>
  </si>
  <si>
    <r>
      <rPr>
        <sz val="10"/>
        <rFont val="宋体"/>
        <family val="3"/>
        <charset val="134"/>
      </rPr>
      <t>还原液储槽</t>
    </r>
  </si>
  <si>
    <r>
      <rPr>
        <sz val="10"/>
        <rFont val="宋体"/>
        <family val="3"/>
        <charset val="134"/>
      </rPr>
      <t>还原液储槽水封</t>
    </r>
  </si>
  <si>
    <r>
      <rPr>
        <sz val="10"/>
        <rFont val="宋体"/>
        <family val="3"/>
        <charset val="134"/>
      </rPr>
      <t>一级还原釜</t>
    </r>
  </si>
  <si>
    <r>
      <rPr>
        <sz val="10"/>
        <rFont val="宋体"/>
        <family val="3"/>
        <charset val="134"/>
      </rPr>
      <t>二级还原釜</t>
    </r>
  </si>
  <si>
    <r>
      <rPr>
        <sz val="10"/>
        <rFont val="宋体"/>
        <family val="3"/>
        <charset val="134"/>
      </rPr>
      <t>三级还原釜</t>
    </r>
  </si>
  <si>
    <r>
      <rPr>
        <sz val="10"/>
        <rFont val="宋体"/>
        <family val="3"/>
        <charset val="134"/>
      </rPr>
      <t>沉降器</t>
    </r>
  </si>
  <si>
    <r>
      <t>PE</t>
    </r>
    <r>
      <rPr>
        <sz val="10"/>
        <rFont val="宋体"/>
        <family val="3"/>
        <charset val="134"/>
      </rPr>
      <t>管过滤机</t>
    </r>
  </si>
  <si>
    <r>
      <t>PG-15</t>
    </r>
    <r>
      <rPr>
        <sz val="10"/>
        <rFont val="宋体"/>
        <family val="3"/>
        <charset val="134"/>
      </rPr>
      <t>（</t>
    </r>
    <r>
      <rPr>
        <sz val="10"/>
        <rFont val="Arial Narrow"/>
        <family val="2"/>
      </rPr>
      <t>800*</t>
    </r>
  </si>
  <si>
    <r>
      <rPr>
        <sz val="10"/>
        <rFont val="宋体"/>
        <family val="3"/>
        <charset val="134"/>
      </rPr>
      <t>循环氢冷却器</t>
    </r>
  </si>
  <si>
    <r>
      <rPr>
        <sz val="10"/>
        <rFont val="宋体"/>
        <family val="3"/>
        <charset val="134"/>
      </rPr>
      <t>还原液冷却器</t>
    </r>
  </si>
  <si>
    <r>
      <rPr>
        <sz val="10"/>
        <rFont val="宋体"/>
        <family val="3"/>
        <charset val="134"/>
      </rPr>
      <t>甲醇预热器</t>
    </r>
  </si>
  <si>
    <r>
      <rPr>
        <sz val="10"/>
        <rFont val="宋体"/>
        <family val="3"/>
        <charset val="134"/>
      </rPr>
      <t>脱甲醇塔</t>
    </r>
  </si>
  <si>
    <r>
      <rPr>
        <sz val="10"/>
        <rFont val="宋体"/>
        <family val="3"/>
        <charset val="134"/>
      </rPr>
      <t>脱水塔</t>
    </r>
  </si>
  <si>
    <r>
      <rPr>
        <sz val="10"/>
        <rFont val="宋体"/>
        <family val="3"/>
        <charset val="134"/>
      </rPr>
      <t>间苯二胺塔</t>
    </r>
  </si>
  <si>
    <r>
      <rPr>
        <sz val="10"/>
        <rFont val="宋体"/>
        <family val="3"/>
        <charset val="134"/>
      </rPr>
      <t>甲醇成品罐</t>
    </r>
  </si>
  <si>
    <r>
      <rPr>
        <sz val="10"/>
        <rFont val="宋体"/>
        <family val="3"/>
        <charset val="134"/>
      </rPr>
      <t>水前馏分罐</t>
    </r>
  </si>
  <si>
    <r>
      <rPr>
        <sz val="10"/>
        <rFont val="宋体"/>
        <family val="3"/>
        <charset val="134"/>
      </rPr>
      <t>间对馏分罐</t>
    </r>
  </si>
  <si>
    <r>
      <rPr>
        <sz val="10"/>
        <rFont val="宋体"/>
        <family val="3"/>
        <charset val="134"/>
      </rPr>
      <t>釜残回收罐</t>
    </r>
  </si>
  <si>
    <r>
      <rPr>
        <sz val="10"/>
        <rFont val="宋体"/>
        <family val="3"/>
        <charset val="134"/>
      </rPr>
      <t>混二胺成品罐</t>
    </r>
  </si>
  <si>
    <r>
      <rPr>
        <sz val="10"/>
        <rFont val="宋体"/>
        <family val="3"/>
        <charset val="134"/>
      </rPr>
      <t>邻苯二胺成品罐</t>
    </r>
  </si>
  <si>
    <r>
      <rPr>
        <sz val="10"/>
        <rFont val="宋体"/>
        <family val="3"/>
        <charset val="134"/>
      </rPr>
      <t>对苯二胺成品罐</t>
    </r>
  </si>
  <si>
    <r>
      <rPr>
        <sz val="10"/>
        <rFont val="宋体"/>
        <family val="3"/>
        <charset val="134"/>
      </rPr>
      <t>间苯二胺成品罐</t>
    </r>
  </si>
  <si>
    <r>
      <rPr>
        <sz val="10"/>
        <rFont val="宋体"/>
        <family val="3"/>
        <charset val="134"/>
      </rPr>
      <t>釜残罐</t>
    </r>
  </si>
  <si>
    <r>
      <rPr>
        <sz val="10"/>
        <rFont val="宋体"/>
        <family val="3"/>
        <charset val="134"/>
      </rPr>
      <t>真空缓冲罐</t>
    </r>
  </si>
  <si>
    <r>
      <rPr>
        <sz val="10"/>
        <rFont val="宋体"/>
        <family val="3"/>
        <charset val="134"/>
      </rPr>
      <t>余热汽包</t>
    </r>
  </si>
  <si>
    <r>
      <rPr>
        <sz val="10"/>
        <rFont val="宋体"/>
        <family val="3"/>
        <charset val="134"/>
      </rPr>
      <t>脱水塔废水槽</t>
    </r>
  </si>
  <si>
    <r>
      <rPr>
        <sz val="10"/>
        <rFont val="宋体"/>
        <family val="3"/>
        <charset val="134"/>
      </rPr>
      <t>真空水槽</t>
    </r>
  </si>
  <si>
    <r>
      <rPr>
        <sz val="10"/>
        <rFont val="宋体"/>
        <family val="3"/>
        <charset val="134"/>
      </rPr>
      <t>甲醇冷却器</t>
    </r>
  </si>
  <si>
    <r>
      <rPr>
        <sz val="10"/>
        <rFont val="宋体"/>
        <family val="3"/>
        <charset val="134"/>
      </rPr>
      <t>甲醇再沸器</t>
    </r>
  </si>
  <si>
    <r>
      <rPr>
        <sz val="10"/>
        <rFont val="宋体"/>
        <family val="3"/>
        <charset val="134"/>
      </rPr>
      <t>脱水冷凝器</t>
    </r>
  </si>
  <si>
    <r>
      <rPr>
        <sz val="10"/>
        <rFont val="宋体"/>
        <family val="3"/>
        <charset val="134"/>
      </rPr>
      <t>脱水再沸器</t>
    </r>
  </si>
  <si>
    <r>
      <rPr>
        <sz val="10"/>
        <rFont val="宋体"/>
        <family val="3"/>
        <charset val="134"/>
      </rPr>
      <t>间苯二胺冷凝器</t>
    </r>
  </si>
  <si>
    <r>
      <rPr>
        <sz val="10"/>
        <rFont val="宋体"/>
        <family val="3"/>
        <charset val="134"/>
      </rPr>
      <t>间苯二胺再沸器</t>
    </r>
  </si>
  <si>
    <r>
      <rPr>
        <sz val="10"/>
        <rFont val="宋体"/>
        <family val="3"/>
        <charset val="134"/>
      </rPr>
      <t>板式换热器</t>
    </r>
  </si>
  <si>
    <r>
      <rPr>
        <sz val="10"/>
        <rFont val="宋体"/>
        <family val="3"/>
        <charset val="134"/>
      </rPr>
      <t>废水储槽</t>
    </r>
  </si>
  <si>
    <r>
      <rPr>
        <sz val="10"/>
        <rFont val="宋体"/>
        <family val="3"/>
        <charset val="134"/>
      </rPr>
      <t>废水处理釜</t>
    </r>
  </si>
  <si>
    <r>
      <t>95%</t>
    </r>
    <r>
      <rPr>
        <sz val="10"/>
        <rFont val="宋体"/>
        <family val="3"/>
        <charset val="134"/>
      </rPr>
      <t>碳酸计量槽</t>
    </r>
  </si>
  <si>
    <r>
      <rPr>
        <sz val="10"/>
        <rFont val="宋体"/>
        <family val="3"/>
        <charset val="134"/>
      </rPr>
      <t>废碱液计量槽</t>
    </r>
  </si>
  <si>
    <r>
      <rPr>
        <sz val="10"/>
        <rFont val="宋体"/>
        <family val="3"/>
        <charset val="134"/>
      </rPr>
      <t>废水中间槽</t>
    </r>
  </si>
  <si>
    <r>
      <rPr>
        <sz val="10"/>
        <rFont val="宋体"/>
        <family val="3"/>
        <charset val="134"/>
      </rPr>
      <t>活性炭吸附塔</t>
    </r>
  </si>
  <si>
    <r>
      <rPr>
        <sz val="10"/>
        <rFont val="宋体"/>
        <family val="3"/>
        <charset val="134"/>
      </rPr>
      <t>蒸汽缓冲罐</t>
    </r>
  </si>
  <si>
    <r>
      <rPr>
        <sz val="10"/>
        <rFont val="宋体"/>
        <family val="3"/>
        <charset val="134"/>
      </rPr>
      <t>氮气缓冲罐</t>
    </r>
  </si>
  <si>
    <r>
      <rPr>
        <sz val="10"/>
        <rFont val="宋体"/>
        <family val="3"/>
        <charset val="134"/>
      </rPr>
      <t>除油器</t>
    </r>
  </si>
  <si>
    <r>
      <rPr>
        <sz val="10"/>
        <rFont val="宋体"/>
        <family val="3"/>
        <charset val="134"/>
      </rPr>
      <t>空气储罐</t>
    </r>
  </si>
  <si>
    <r>
      <t>1#</t>
    </r>
    <r>
      <rPr>
        <sz val="10"/>
        <rFont val="宋体"/>
        <family val="3"/>
        <charset val="134"/>
      </rPr>
      <t>吸附塔</t>
    </r>
  </si>
  <si>
    <r>
      <t>2#</t>
    </r>
    <r>
      <rPr>
        <sz val="10"/>
        <rFont val="宋体"/>
        <family val="3"/>
        <charset val="134"/>
      </rPr>
      <t>吸附塔</t>
    </r>
  </si>
  <si>
    <r>
      <rPr>
        <sz val="10"/>
        <rFont val="宋体"/>
        <family val="3"/>
        <charset val="134"/>
      </rPr>
      <t>灌装机</t>
    </r>
  </si>
  <si>
    <r>
      <rPr>
        <sz val="10"/>
        <rFont val="宋体"/>
        <family val="3"/>
        <charset val="134"/>
      </rPr>
      <t>稀硫酸贮槽</t>
    </r>
  </si>
  <si>
    <r>
      <rPr>
        <sz val="10"/>
        <rFont val="宋体"/>
        <family val="3"/>
        <charset val="134"/>
      </rPr>
      <t>浓硫酸中间槽</t>
    </r>
  </si>
  <si>
    <r>
      <rPr>
        <sz val="10"/>
        <rFont val="宋体"/>
        <family val="3"/>
        <charset val="134"/>
      </rPr>
      <t>减压水槽</t>
    </r>
  </si>
  <si>
    <r>
      <rPr>
        <sz val="10"/>
        <rFont val="宋体"/>
        <family val="3"/>
        <charset val="134"/>
      </rPr>
      <t>稀酸高位槽</t>
    </r>
  </si>
  <si>
    <r>
      <rPr>
        <sz val="10"/>
        <rFont val="宋体"/>
        <family val="3"/>
        <charset val="134"/>
      </rPr>
      <t>浓酸高位槽</t>
    </r>
  </si>
  <si>
    <r>
      <rPr>
        <sz val="10"/>
        <rFont val="宋体"/>
        <family val="3"/>
        <charset val="134"/>
      </rPr>
      <t>浓缩炉</t>
    </r>
  </si>
  <si>
    <r>
      <rPr>
        <sz val="10"/>
        <rFont val="宋体"/>
        <family val="3"/>
        <charset val="134"/>
      </rPr>
      <t>浓缩锅</t>
    </r>
  </si>
  <si>
    <r>
      <rPr>
        <sz val="10"/>
        <rFont val="宋体"/>
        <family val="3"/>
        <charset val="134"/>
      </rPr>
      <t>稀硫酸预热器</t>
    </r>
  </si>
  <si>
    <r>
      <rPr>
        <sz val="10"/>
        <rFont val="宋体"/>
        <family val="3"/>
        <charset val="134"/>
      </rPr>
      <t>集油槽</t>
    </r>
  </si>
  <si>
    <r>
      <rPr>
        <sz val="10"/>
        <rFont val="宋体"/>
        <family val="3"/>
        <charset val="134"/>
      </rPr>
      <t>油贮槽</t>
    </r>
  </si>
  <si>
    <r>
      <rPr>
        <sz val="10"/>
        <rFont val="宋体"/>
        <family val="3"/>
        <charset val="134"/>
      </rPr>
      <t>重油预热器</t>
    </r>
  </si>
  <si>
    <r>
      <rPr>
        <sz val="10"/>
        <rFont val="宋体"/>
        <family val="3"/>
        <charset val="134"/>
      </rPr>
      <t>烟囱</t>
    </r>
  </si>
  <si>
    <r>
      <rPr>
        <sz val="10"/>
        <rFont val="宋体"/>
        <family val="3"/>
        <charset val="134"/>
      </rPr>
      <t>浓缩引风机</t>
    </r>
  </si>
  <si>
    <r>
      <rPr>
        <sz val="10"/>
        <rFont val="宋体"/>
        <family val="3"/>
        <charset val="134"/>
      </rPr>
      <t>浓缩废水槽</t>
    </r>
  </si>
  <si>
    <r>
      <rPr>
        <sz val="10"/>
        <rFont val="宋体"/>
        <family val="3"/>
        <charset val="134"/>
      </rPr>
      <t>冷水塔</t>
    </r>
  </si>
  <si>
    <r>
      <rPr>
        <sz val="10"/>
        <rFont val="宋体"/>
        <family val="3"/>
        <charset val="134"/>
      </rPr>
      <t>精馏塔冷凝器</t>
    </r>
  </si>
  <si>
    <r>
      <rPr>
        <sz val="10"/>
        <rFont val="宋体"/>
        <family val="3"/>
        <charset val="134"/>
      </rPr>
      <t>精馏塔再沸器</t>
    </r>
  </si>
  <si>
    <r>
      <rPr>
        <sz val="10"/>
        <rFont val="宋体"/>
        <family val="3"/>
        <charset val="134"/>
      </rPr>
      <t>混二氨储槽</t>
    </r>
  </si>
  <si>
    <r>
      <rPr>
        <sz val="10"/>
        <rFont val="宋体"/>
        <family val="3"/>
        <charset val="134"/>
      </rPr>
      <t>螺杆泵</t>
    </r>
  </si>
  <si>
    <r>
      <rPr>
        <sz val="10"/>
        <rFont val="宋体"/>
        <family val="3"/>
        <charset val="134"/>
      </rPr>
      <t>四氟循环泵</t>
    </r>
  </si>
  <si>
    <r>
      <rPr>
        <sz val="10"/>
        <rFont val="宋体"/>
        <family val="3"/>
        <charset val="134"/>
      </rPr>
      <t>罗茨风机</t>
    </r>
  </si>
  <si>
    <r>
      <rPr>
        <sz val="10"/>
        <rFont val="宋体"/>
        <family val="3"/>
        <charset val="134"/>
      </rPr>
      <t>不锈钢自吸泵</t>
    </r>
  </si>
  <si>
    <r>
      <rPr>
        <sz val="10"/>
        <rFont val="宋体"/>
        <family val="3"/>
        <charset val="134"/>
      </rPr>
      <t>算计量泵</t>
    </r>
  </si>
  <si>
    <r>
      <t>G</t>
    </r>
    <r>
      <rPr>
        <sz val="10"/>
        <rFont val="宋体"/>
        <family val="3"/>
        <charset val="134"/>
      </rPr>
      <t>型（</t>
    </r>
    <r>
      <rPr>
        <sz val="10"/>
        <rFont val="Arial Narrow"/>
        <family val="2"/>
      </rPr>
      <t>35-1-102</t>
    </r>
    <r>
      <rPr>
        <sz val="10"/>
        <rFont val="宋体"/>
        <family val="3"/>
        <charset val="134"/>
      </rPr>
      <t>）</t>
    </r>
  </si>
  <si>
    <r>
      <rPr>
        <sz val="10"/>
        <rFont val="宋体"/>
        <family val="3"/>
        <charset val="134"/>
      </rPr>
      <t>液下泵</t>
    </r>
  </si>
  <si>
    <r>
      <rPr>
        <sz val="10"/>
        <rFont val="宋体"/>
        <family val="3"/>
        <charset val="134"/>
      </rPr>
      <t>硫酸泵</t>
    </r>
  </si>
  <si>
    <r>
      <rPr>
        <sz val="10"/>
        <rFont val="宋体"/>
        <family val="3"/>
        <charset val="134"/>
      </rPr>
      <t>给水泵</t>
    </r>
  </si>
  <si>
    <r>
      <rPr>
        <sz val="10"/>
        <rFont val="宋体"/>
        <family val="3"/>
        <charset val="134"/>
      </rPr>
      <t>冷却水塔</t>
    </r>
  </si>
  <si>
    <r>
      <rPr>
        <sz val="10"/>
        <rFont val="宋体"/>
        <family val="3"/>
        <charset val="134"/>
      </rPr>
      <t>工业型</t>
    </r>
    <r>
      <rPr>
        <sz val="10"/>
        <rFont val="Arial Narrow"/>
        <family val="2"/>
      </rPr>
      <t>80m3</t>
    </r>
  </si>
  <si>
    <r>
      <rPr>
        <sz val="10"/>
        <rFont val="宋体"/>
        <family val="3"/>
        <charset val="134"/>
      </rPr>
      <t>氟合金离心泵</t>
    </r>
  </si>
  <si>
    <r>
      <rPr>
        <sz val="10"/>
        <rFont val="宋体"/>
        <family val="3"/>
        <charset val="134"/>
      </rPr>
      <t>配置泵</t>
    </r>
  </si>
  <si>
    <r>
      <rPr>
        <sz val="10"/>
        <rFont val="宋体"/>
        <family val="3"/>
        <charset val="134"/>
      </rPr>
      <t>卸苯泵</t>
    </r>
  </si>
  <si>
    <r>
      <rPr>
        <sz val="10"/>
        <rFont val="宋体"/>
        <family val="3"/>
        <charset val="134"/>
      </rPr>
      <t>废酸泵</t>
    </r>
  </si>
  <si>
    <r>
      <rPr>
        <sz val="10"/>
        <rFont val="宋体"/>
        <family val="3"/>
        <charset val="134"/>
      </rPr>
      <t>酸性苯泵</t>
    </r>
  </si>
  <si>
    <r>
      <rPr>
        <sz val="10"/>
        <rFont val="宋体"/>
        <family val="3"/>
        <charset val="134"/>
      </rPr>
      <t>酸性本泵</t>
    </r>
  </si>
  <si>
    <r>
      <rPr>
        <sz val="10"/>
        <rFont val="宋体"/>
        <family val="3"/>
        <charset val="134"/>
      </rPr>
      <t>输送泵</t>
    </r>
  </si>
  <si>
    <r>
      <rPr>
        <sz val="10"/>
        <rFont val="宋体"/>
        <family val="3"/>
        <charset val="134"/>
      </rPr>
      <t>废酸锅炉式硫酸浓缩装置</t>
    </r>
  </si>
  <si>
    <r>
      <rPr>
        <sz val="10"/>
        <rFont val="宋体"/>
        <family val="3"/>
        <charset val="134"/>
      </rPr>
      <t>泥浆机</t>
    </r>
  </si>
  <si>
    <r>
      <rPr>
        <sz val="10"/>
        <rFont val="宋体"/>
        <family val="3"/>
        <charset val="134"/>
      </rPr>
      <t>磁力泵</t>
    </r>
  </si>
  <si>
    <r>
      <rPr>
        <sz val="10"/>
        <rFont val="宋体"/>
        <family val="3"/>
        <charset val="134"/>
      </rPr>
      <t>磁力阀</t>
    </r>
  </si>
  <si>
    <r>
      <rPr>
        <sz val="10"/>
        <rFont val="宋体"/>
        <family val="3"/>
        <charset val="134"/>
      </rPr>
      <t>尾气喷射泵</t>
    </r>
  </si>
  <si>
    <r>
      <rPr>
        <sz val="10"/>
        <rFont val="宋体"/>
        <family val="3"/>
        <charset val="134"/>
      </rPr>
      <t>自来水管道泵</t>
    </r>
  </si>
  <si>
    <r>
      <rPr>
        <sz val="10"/>
        <rFont val="宋体"/>
        <family val="3"/>
        <charset val="134"/>
      </rPr>
      <t>玻璃钢冷却塔</t>
    </r>
  </si>
  <si>
    <r>
      <rPr>
        <sz val="10"/>
        <rFont val="宋体"/>
        <family val="3"/>
        <charset val="134"/>
      </rPr>
      <t>水洗二硝泵</t>
    </r>
  </si>
  <si>
    <r>
      <rPr>
        <sz val="10"/>
        <rFont val="宋体"/>
        <family val="3"/>
        <charset val="134"/>
      </rPr>
      <t>成品二硝泵</t>
    </r>
  </si>
  <si>
    <r>
      <rPr>
        <sz val="10"/>
        <rFont val="宋体"/>
        <family val="3"/>
        <charset val="134"/>
      </rPr>
      <t>甲醇冷凝器</t>
    </r>
  </si>
  <si>
    <r>
      <rPr>
        <sz val="10"/>
        <rFont val="宋体"/>
        <family val="3"/>
        <charset val="134"/>
      </rPr>
      <t>色谱仪</t>
    </r>
  </si>
  <si>
    <r>
      <rPr>
        <sz val="10"/>
        <rFont val="宋体"/>
        <family val="3"/>
        <charset val="134"/>
      </rPr>
      <t>腐蚀泵</t>
    </r>
  </si>
  <si>
    <r>
      <rPr>
        <sz val="10"/>
        <rFont val="宋体"/>
        <family val="3"/>
        <charset val="134"/>
      </rPr>
      <t>排污泵</t>
    </r>
  </si>
  <si>
    <r>
      <rPr>
        <sz val="10"/>
        <rFont val="宋体"/>
        <family val="3"/>
        <charset val="134"/>
      </rPr>
      <t>潜水泵</t>
    </r>
  </si>
  <si>
    <r>
      <rPr>
        <sz val="10"/>
        <rFont val="宋体"/>
        <family val="3"/>
        <charset val="134"/>
      </rPr>
      <t>废水处理成套设备</t>
    </r>
  </si>
  <si>
    <r>
      <t>BB</t>
    </r>
    <r>
      <rPr>
        <sz val="10"/>
        <rFont val="宋体"/>
        <family val="3"/>
        <charset val="134"/>
      </rPr>
      <t>型</t>
    </r>
  </si>
  <si>
    <r>
      <rPr>
        <sz val="10"/>
        <rFont val="宋体"/>
        <family val="3"/>
        <charset val="134"/>
      </rPr>
      <t>不锈钢离心泵</t>
    </r>
  </si>
  <si>
    <r>
      <rPr>
        <sz val="10"/>
        <rFont val="宋体"/>
        <family val="3"/>
        <charset val="134"/>
      </rPr>
      <t>高压油泵</t>
    </r>
  </si>
  <si>
    <r>
      <rPr>
        <sz val="10"/>
        <rFont val="宋体"/>
        <family val="3"/>
        <charset val="134"/>
      </rPr>
      <t>原料液进料泵</t>
    </r>
  </si>
  <si>
    <r>
      <rPr>
        <sz val="10"/>
        <rFont val="宋体"/>
        <family val="3"/>
        <charset val="134"/>
      </rPr>
      <t>脱盐水进料泵</t>
    </r>
  </si>
  <si>
    <r>
      <rPr>
        <sz val="10"/>
        <rFont val="宋体"/>
        <family val="3"/>
        <charset val="134"/>
      </rPr>
      <t>高温齿轮泵</t>
    </r>
  </si>
  <si>
    <t>杜沛淼、许建爱</t>
    <phoneticPr fontId="205" type="noConversion"/>
  </si>
  <si>
    <t>巨芳</t>
    <phoneticPr fontId="205" type="noConversion"/>
  </si>
  <si>
    <t>杜沛淼、路艳</t>
    <phoneticPr fontId="205" type="noConversion"/>
  </si>
  <si>
    <t>设备名称</t>
  </si>
  <si>
    <t>规格型号</t>
  </si>
  <si>
    <t>账面价值</t>
    <phoneticPr fontId="13" type="noConversion"/>
  </si>
  <si>
    <t>评估价值</t>
    <phoneticPr fontId="13" type="noConversion"/>
  </si>
  <si>
    <t>单位：元</t>
    <phoneticPr fontId="13" type="noConversion"/>
  </si>
  <si>
    <t>合计</t>
    <phoneticPr fontId="13" type="noConversion"/>
  </si>
  <si>
    <t>减：在建工程减值准备</t>
    <phoneticPr fontId="13" type="noConversion"/>
  </si>
  <si>
    <t>计量单位</t>
    <phoneticPr fontId="13" type="noConversion"/>
  </si>
  <si>
    <t>数量</t>
    <phoneticPr fontId="13" type="noConversion"/>
  </si>
  <si>
    <t>恒源化工设备明细</t>
    <phoneticPr fontId="13" type="noConversion"/>
  </si>
</sst>
</file>

<file path=xl/styles.xml><?xml version="1.0" encoding="utf-8"?>
<styleSheet xmlns="http://schemas.openxmlformats.org/spreadsheetml/2006/main">
  <numFmts count="72">
    <numFmt numFmtId="42" formatCode="_ &quot;¥&quot;* #,##0_ ;_ &quot;¥&quot;* \-#,##0_ ;_ &quot;¥&quot;* &quot;-&quot;_ ;_ @_ "/>
    <numFmt numFmtId="41" formatCode="_ * #,##0_ ;_ * \-#,##0_ ;_ * &quot;-&quot;_ ;_ @_ "/>
    <numFmt numFmtId="43" formatCode="_ * #,##0.00_ ;_ * \-#,##0.00_ ;_ * &quot;-&quot;??_ ;_ @_ "/>
    <numFmt numFmtId="176" formatCode="_-* #,##0_-;\-* #,##0_-;_-* &quot;-&quot;_-;_-@_-"/>
    <numFmt numFmtId="177" formatCode="_-* #,##0.00_-;\-* #,##0.00_-;_-* &quot;-&quot;??_-;_-@_-"/>
    <numFmt numFmtId="178" formatCode="_(* #,##0.00_);_(* \(#,##0.00\);_(* &quot;-&quot;??_);_(@_)"/>
    <numFmt numFmtId="179" formatCode="_-&quot;$&quot;* #,##0_-;\-&quot;$&quot;* #,##0_-;_-&quot;$&quot;* &quot;-&quot;_-;_-@_-"/>
    <numFmt numFmtId="180" formatCode="_ &quot;\&quot;* #,##0_ ;_ &quot;\&quot;* \-#,##0_ ;_ &quot;\&quot;* &quot;-&quot;_ ;_ @_ "/>
    <numFmt numFmtId="181" formatCode="#,##0.00;\(#,##0.00\)"/>
    <numFmt numFmtId="182" formatCode="_ &quot;\&quot;* #,##0.00_ ;_ &quot;\&quot;* \-#,##0.00_ ;_ &quot;\&quot;* &quot;-&quot;??_ ;_ @_ "/>
    <numFmt numFmtId="183" formatCode="_(* #,##0_);_(* \(#,##0\);_(* &quot;-&quot;_);_(@_)"/>
    <numFmt numFmtId="184" formatCode="_-&quot;$&quot;* #,##0.00_-;\-&quot;$&quot;* #,##0.00_-;_-&quot;$&quot;* &quot;-&quot;??_-;_-@_-"/>
    <numFmt numFmtId="185" formatCode="&quot;\&quot;#,##0;[Red]&quot;\&quot;&quot;\&quot;&quot;\&quot;&quot;\&quot;&quot;\&quot;&quot;\&quot;&quot;\&quot;\-#,##0"/>
    <numFmt numFmtId="186" formatCode="&quot;\&quot;#,##0;[Red]&quot;\&quot;\-#,##0"/>
    <numFmt numFmtId="187" formatCode="_(&quot;$&quot;* #,##0.00_);_(&quot;$&quot;* \(#,##0.00\);_(&quot;$&quot;* &quot;-&quot;??_);_(@_)"/>
    <numFmt numFmtId="188" formatCode="_(&quot;$&quot;* #,##0.0_);_(&quot;$&quot;* \(#,##0.0\);_(&quot;$&quot;* &quot;-&quot;??_);_(@_)"/>
    <numFmt numFmtId="189" formatCode="_-&quot;$&quot;\ * #,##0_-;_-&quot;$&quot;\ * #,##0\-;_-&quot;$&quot;\ * &quot;-&quot;_-;_-@_-"/>
    <numFmt numFmtId="190" formatCode="_-#0&quot;.&quot;0000_-;\(#0&quot;.&quot;0000\);_-\ \ &quot;-&quot;_-;_-@_-"/>
    <numFmt numFmtId="191" formatCode="_-#,##0.00_-;\(#,##0.00\);_-\ \ &quot;-&quot;_-;_-@_-"/>
    <numFmt numFmtId="192" formatCode="0.0%"/>
    <numFmt numFmtId="193" formatCode="_-* #,##0.00\ &quot;F&quot;_-;\-* #,##0.00\ &quot;F&quot;_-;_-* &quot;-&quot;??\ &quot;F&quot;_-;_-@_-"/>
    <numFmt numFmtId="194" formatCode="#,##0.00&quot;¥&quot;;\-#,##0.00&quot;¥&quot;"/>
    <numFmt numFmtId="195" formatCode="_(&quot;$&quot;* #,##0_);_(&quot;$&quot;* \(#,##0\);_(&quot;$&quot;* &quot;-&quot;_);_(@_)"/>
    <numFmt numFmtId="196" formatCode="&quot;$&quot;#,##0_);[Red]\(&quot;$&quot;#,##0\)"/>
    <numFmt numFmtId="197" formatCode="_-* #,##0.00&quot;¥&quot;_-;\-* #,##0.00&quot;¥&quot;_-;_-* &quot;-&quot;??&quot;¥&quot;_-;_-@_-"/>
    <numFmt numFmtId="198" formatCode="\$#,##0.00;[Red]\-\$#,##0.00"/>
    <numFmt numFmtId="199" formatCode="&quot;$&quot;#,##0.00_);[Red]\(&quot;$&quot;#,##0.00\)"/>
    <numFmt numFmtId="200" formatCode="0.000%"/>
    <numFmt numFmtId="201" formatCode="_-* #,##0\ &quot;F&quot;_-;\-* #,##0\ &quot;F&quot;_-;_-* &quot;-&quot;\ &quot;F&quot;_-;_-@_-"/>
    <numFmt numFmtId="202" formatCode="mmm/yyyy;_-\ &quot;N/A&quot;_-;_-\ &quot;-&quot;_-"/>
    <numFmt numFmtId="203" formatCode="&quot;$&quot;#,##0;\-&quot;$&quot;#,##0"/>
    <numFmt numFmtId="204" formatCode="_-* #,##0&quot;¥&quot;_-;\-* #,##0&quot;¥&quot;_-;_-* &quot;-&quot;&quot;¥&quot;_-;_-@_-"/>
    <numFmt numFmtId="205" formatCode="_-#,##0_-;\(#,##0\);_-\ \ &quot;-&quot;_-;_-@_-"/>
    <numFmt numFmtId="206" formatCode="mmm/dd/yyyy;_-\ &quot;N/A&quot;_-;_-\ &quot;-&quot;_-"/>
    <numFmt numFmtId="207" formatCode="_-#,##0%_-;\(#,##0%\);_-\ &quot;-&quot;_-"/>
    <numFmt numFmtId="208" formatCode="_-#,###,_-;\(#,###,\);_-\ \ &quot;-&quot;_-;_-@_-"/>
    <numFmt numFmtId="209" formatCode="_-#,###.00,_-;\(#,###.00,\);_-\ \ &quot;-&quot;_-;_-@_-"/>
    <numFmt numFmtId="210" formatCode="_-#0&quot;.&quot;0,_-;\(#0&quot;.&quot;0,\);_-\ \ &quot;-&quot;_-;_-@_-"/>
    <numFmt numFmtId="211" formatCode="0%;\(0%\)"/>
    <numFmt numFmtId="212" formatCode="&quot;$&quot;#,##0_);\(&quot;$&quot;#,##0\)"/>
    <numFmt numFmtId="213" formatCode="_-* #,##0_-;\-* #,##0_-;_-* &quot;-&quot;??_-;_-@_-"/>
    <numFmt numFmtId="214" formatCode="0.0000%"/>
    <numFmt numFmtId="215" formatCode="#,##0.0_);\(#,##0.0\)"/>
    <numFmt numFmtId="216" formatCode="#,##0.0"/>
    <numFmt numFmtId="217" formatCode="&quot;$&quot;#,##0.00_);\(&quot;$&quot;#,##0.00\)"/>
    <numFmt numFmtId="218" formatCode="#,##0\ ;[Red]\-#,##0.00\ "/>
    <numFmt numFmtId="219" formatCode="0.0#"/>
    <numFmt numFmtId="220" formatCode="&quot;$&quot;#.#"/>
    <numFmt numFmtId="221" formatCode="#,##0\ &quot; &quot;;\(#,##0\)\ ;&quot;—&quot;&quot; &quot;&quot; &quot;&quot; &quot;&quot; &quot;"/>
    <numFmt numFmtId="222" formatCode="_-* #,##0.00\ &quot;kr&quot;_-;\-* #,##0.00\ &quot;kr&quot;_-;_-* &quot;-&quot;??\ &quot;kr&quot;_-;_-@_-"/>
    <numFmt numFmtId="223" formatCode="&quot;$&quot;\ #,##0.00_-;[Red]&quot;$&quot;\ #,##0.00\-"/>
    <numFmt numFmtId="224" formatCode="#,##0.00&quot;¥&quot;;[Red]\-#,##0.00&quot;¥&quot;"/>
    <numFmt numFmtId="225" formatCode="0_)"/>
    <numFmt numFmtId="226" formatCode="#,##0.00\ &quot;F&quot;;[Red]\-#,##0.00\ &quot;F&quot;"/>
    <numFmt numFmtId="227" formatCode="_-* #,##0\ _k_r_-;\-* #,##0\ _k_r_-;_-* &quot;-&quot;\ _k_r_-;_-@_-"/>
    <numFmt numFmtId="228" formatCode="_-* #,##0.00\ _k_r_-;\-* #,##0.00\ _k_r_-;_-* &quot;-&quot;??\ _k_r_-;_-@_-"/>
    <numFmt numFmtId="229" formatCode="_-* #,##0\ &quot;kr&quot;_-;\-* #,##0\ &quot;kr&quot;_-;_-* &quot;-&quot;\ &quot;kr&quot;_-;_-@_-"/>
    <numFmt numFmtId="230" formatCode="#,##0\ &quot;DM&quot;;[Red]\-#,##0\ &quot;DM&quot;"/>
    <numFmt numFmtId="231" formatCode="#,##0.00\ &quot;DM&quot;;[Red]\-#,##0.00\ &quot;DM&quot;"/>
    <numFmt numFmtId="232" formatCode="&quot;\&quot;#,##0.00;[Red]&quot;\&quot;\-#,##0.00"/>
    <numFmt numFmtId="233" formatCode="#,##0&quot;HK$&quot;;[Red]\-#,##0&quot;HK$&quot;"/>
    <numFmt numFmtId="234" formatCode="yy\.mm\.dd"/>
    <numFmt numFmtId="235" formatCode="&quot;$&quot;#,##0.00_);[Red]&quot;\&quot;&quot;\&quot;&quot;\&quot;&quot;\&quot;&quot;\&quot;&quot;\&quot;&quot;\&quot;&quot;\&quot;&quot;\&quot;&quot;\&quot;&quot;\&quot;&quot;\&quot;&quot;\&quot;&quot;\&quot;&quot;\&quot;&quot;\&quot;&quot;\&quot;&quot;\&quot;&quot;\&quot;&quot;\&quot;&quot;\&quot;&quot;\&quot;&quot;\&quot;\(&quot;$&quot;#,##0.00&quot;\&quot;&quot;\&quot;&quot;\&quot;&quot;\&quot;&quot;\&quot;&quot;\&quot;&quot;\&quot;&quot;\&quot;&quot;\&quot;&quot;\&quot;&quot;\&quot;&quot;\&quot;&quot;\&quot;&quot;\&quot;&quot;\&quot;&quot;\&quot;&quot;\&quot;&quot;\&quot;&quot;\&quot;&quot;\&quot;&quot;\&quot;&quot;\&quot;&quot;\&quot;\)"/>
    <numFmt numFmtId="236" formatCode="yyyy/m"/>
    <numFmt numFmtId="237" formatCode="0.00_);[Red]\(0.00\)"/>
    <numFmt numFmtId="238" formatCode="yyyy/mm"/>
    <numFmt numFmtId="239" formatCode="#,##0.00_ "/>
    <numFmt numFmtId="240" formatCode="#,##0_ "/>
    <numFmt numFmtId="241" formatCode="#,##0.00_);[Red]\(#,##0.00\)"/>
    <numFmt numFmtId="242" formatCode="0.00_ "/>
    <numFmt numFmtId="243" formatCode="#,##0;\(#,##0\)"/>
    <numFmt numFmtId="244" formatCode="0_ "/>
  </numFmts>
  <fonts count="214">
    <font>
      <sz val="12"/>
      <name val="Times New Roman"/>
      <family val="1"/>
    </font>
    <font>
      <sz val="18"/>
      <name val="Arial Narrow"/>
      <family val="2"/>
    </font>
    <font>
      <sz val="10"/>
      <name val="Arial Narrow"/>
      <family val="2"/>
    </font>
    <font>
      <sz val="10"/>
      <name val="宋体"/>
      <family val="3"/>
      <charset val="134"/>
    </font>
    <font>
      <u/>
      <sz val="10"/>
      <color indexed="12"/>
      <name val="Arial Narrow"/>
      <family val="2"/>
    </font>
    <font>
      <b/>
      <sz val="10"/>
      <name val="Arial Narrow"/>
      <family val="2"/>
    </font>
    <font>
      <sz val="11"/>
      <name val="Arial Narrow"/>
      <family val="2"/>
    </font>
    <font>
      <sz val="18"/>
      <name val="Times New Roman"/>
      <family val="1"/>
    </font>
    <font>
      <sz val="10"/>
      <name val="Times New Roman"/>
      <family val="1"/>
    </font>
    <font>
      <sz val="18"/>
      <name val="黑体"/>
      <family val="3"/>
      <charset val="134"/>
    </font>
    <font>
      <sz val="11"/>
      <name val="宋体"/>
      <family val="3"/>
      <charset val="134"/>
    </font>
    <font>
      <sz val="12"/>
      <name val="Arial Narrow"/>
      <family val="2"/>
    </font>
    <font>
      <sz val="10"/>
      <color indexed="8"/>
      <name val="Arial Narrow"/>
      <family val="2"/>
    </font>
    <font>
      <sz val="9"/>
      <name val="宋体"/>
      <family val="3"/>
      <charset val="134"/>
    </font>
    <font>
      <sz val="9"/>
      <name val="Arial Narrow"/>
      <family val="2"/>
    </font>
    <font>
      <b/>
      <sz val="10"/>
      <name val="宋体"/>
      <family val="3"/>
      <charset val="134"/>
    </font>
    <font>
      <b/>
      <sz val="10"/>
      <color indexed="8"/>
      <name val="宋体"/>
      <family val="3"/>
      <charset val="134"/>
    </font>
    <font>
      <sz val="10"/>
      <color indexed="10"/>
      <name val="Arial Narrow"/>
      <family val="2"/>
    </font>
    <font>
      <sz val="14"/>
      <name val="黑体"/>
      <family val="3"/>
      <charset val="134"/>
    </font>
    <font>
      <sz val="13"/>
      <name val="Arial Narrow"/>
      <family val="2"/>
    </font>
    <font>
      <sz val="20"/>
      <name val="Arial Narrow"/>
      <family val="2"/>
    </font>
    <font>
      <sz val="12"/>
      <color indexed="8"/>
      <name val="Arial Narrow"/>
      <family val="2"/>
    </font>
    <font>
      <sz val="11"/>
      <color indexed="8"/>
      <name val="Arial Narrow"/>
      <family val="2"/>
    </font>
    <font>
      <b/>
      <sz val="11"/>
      <name val="Arial Narrow"/>
      <family val="2"/>
    </font>
    <font>
      <sz val="28"/>
      <name val="宋体"/>
      <family val="3"/>
      <charset val="134"/>
    </font>
    <font>
      <sz val="28"/>
      <name val="Times New Roman"/>
      <family val="1"/>
    </font>
    <font>
      <sz val="22"/>
      <name val="Times New Roman"/>
      <family val="1"/>
    </font>
    <font>
      <sz val="20"/>
      <color indexed="12"/>
      <name val="Times New Roman"/>
      <family val="1"/>
    </font>
    <font>
      <sz val="20"/>
      <name val="Times New Roman"/>
      <family val="1"/>
    </font>
    <font>
      <sz val="12"/>
      <name val="宋体"/>
      <family val="3"/>
      <charset val="134"/>
    </font>
    <font>
      <b/>
      <sz val="16"/>
      <name val="Times New Roman"/>
      <family val="1"/>
    </font>
    <font>
      <b/>
      <sz val="10"/>
      <name val="Times New Roman"/>
      <family val="1"/>
    </font>
    <font>
      <b/>
      <sz val="16"/>
      <name val="黑体"/>
      <family val="3"/>
      <charset val="134"/>
    </font>
    <font>
      <b/>
      <sz val="10"/>
      <color indexed="10"/>
      <name val="Times New Roman"/>
      <family val="1"/>
    </font>
    <font>
      <u/>
      <sz val="10"/>
      <name val="宋体"/>
      <family val="3"/>
      <charset val="134"/>
    </font>
    <font>
      <b/>
      <sz val="12"/>
      <name val="宋体"/>
      <family val="3"/>
      <charset val="134"/>
    </font>
    <font>
      <i/>
      <sz val="12"/>
      <name val="宋体"/>
      <family val="3"/>
      <charset val="134"/>
    </font>
    <font>
      <b/>
      <sz val="20"/>
      <name val="黑体"/>
      <family val="3"/>
      <charset val="134"/>
    </font>
    <font>
      <b/>
      <sz val="15"/>
      <name val="黑体"/>
      <family val="3"/>
      <charset val="134"/>
    </font>
    <font>
      <b/>
      <sz val="14"/>
      <name val="黑体"/>
      <family val="3"/>
      <charset val="134"/>
    </font>
    <font>
      <sz val="14"/>
      <name val="仿宋_GB2312"/>
      <family val="3"/>
      <charset val="134"/>
    </font>
    <font>
      <b/>
      <sz val="14"/>
      <name val="仿宋_GB2312"/>
      <family val="3"/>
      <charset val="134"/>
    </font>
    <font>
      <b/>
      <sz val="12"/>
      <name val="Times New Roman"/>
      <family val="1"/>
    </font>
    <font>
      <b/>
      <sz val="14"/>
      <name val="Times New Roman"/>
      <family val="1"/>
    </font>
    <font>
      <sz val="14"/>
      <name val="宋体"/>
      <family val="3"/>
      <charset val="134"/>
    </font>
    <font>
      <b/>
      <sz val="14"/>
      <name val="宋体"/>
      <family val="3"/>
      <charset val="134"/>
    </font>
    <font>
      <sz val="11"/>
      <name val="Times New Roman"/>
      <family val="1"/>
    </font>
    <font>
      <b/>
      <sz val="9"/>
      <name val="宋体"/>
      <family val="3"/>
      <charset val="134"/>
    </font>
    <font>
      <b/>
      <sz val="9"/>
      <name val="Times New Roman"/>
      <family val="1"/>
    </font>
    <font>
      <b/>
      <u/>
      <sz val="9"/>
      <color indexed="12"/>
      <name val="宋体"/>
      <family val="3"/>
      <charset val="134"/>
    </font>
    <font>
      <b/>
      <sz val="9"/>
      <color indexed="12"/>
      <name val="Times New Roman"/>
      <family val="1"/>
    </font>
    <font>
      <u/>
      <sz val="9"/>
      <color indexed="12"/>
      <name val="宋体"/>
      <family val="3"/>
      <charset val="134"/>
    </font>
    <font>
      <sz val="12"/>
      <name val="仿宋_GB2312"/>
      <family val="3"/>
      <charset val="134"/>
    </font>
    <font>
      <b/>
      <sz val="12"/>
      <color indexed="10"/>
      <name val="宋体"/>
      <family val="3"/>
      <charset val="134"/>
    </font>
    <font>
      <sz val="12"/>
      <color indexed="10"/>
      <name val="宋体"/>
      <family val="3"/>
      <charset val="134"/>
    </font>
    <font>
      <sz val="12"/>
      <color indexed="62"/>
      <name val="宋体"/>
      <family val="3"/>
      <charset val="134"/>
    </font>
    <font>
      <sz val="12"/>
      <color indexed="12"/>
      <name val="宋体"/>
      <family val="3"/>
      <charset val="134"/>
    </font>
    <font>
      <i/>
      <sz val="12"/>
      <name val="华文楷体"/>
      <family val="3"/>
      <charset val="134"/>
    </font>
    <font>
      <i/>
      <sz val="14"/>
      <name val="华文楷体"/>
      <family val="3"/>
      <charset val="134"/>
    </font>
    <font>
      <sz val="12"/>
      <name val="华文行楷"/>
      <family val="3"/>
      <charset val="134"/>
    </font>
    <font>
      <sz val="24"/>
      <color indexed="11"/>
      <name val="隶书"/>
      <family val="3"/>
      <charset val="134"/>
    </font>
    <font>
      <sz val="9"/>
      <color indexed="12"/>
      <name val="宋体"/>
      <family val="3"/>
      <charset val="134"/>
    </font>
    <font>
      <sz val="20"/>
      <name val="隶书"/>
      <family val="3"/>
      <charset val="134"/>
    </font>
    <font>
      <sz val="18"/>
      <color indexed="10"/>
      <name val="隶书"/>
      <family val="3"/>
      <charset val="134"/>
    </font>
    <font>
      <b/>
      <i/>
      <u/>
      <sz val="12"/>
      <color indexed="10"/>
      <name val="宋体"/>
      <family val="3"/>
      <charset val="134"/>
    </font>
    <font>
      <sz val="24"/>
      <color indexed="50"/>
      <name val="隶书"/>
      <family val="3"/>
      <charset val="134"/>
    </font>
    <font>
      <b/>
      <sz val="12"/>
      <color indexed="13"/>
      <name val="华文楷体"/>
      <family val="3"/>
      <charset val="134"/>
    </font>
    <font>
      <b/>
      <sz val="10"/>
      <color indexed="58"/>
      <name val="楷体_GB2312"/>
      <family val="3"/>
      <charset val="134"/>
    </font>
    <font>
      <b/>
      <sz val="12"/>
      <color indexed="56"/>
      <name val="华文楷体"/>
      <family val="3"/>
      <charset val="134"/>
    </font>
    <font>
      <b/>
      <sz val="12"/>
      <color indexed="21"/>
      <name val="华文楷体"/>
      <family val="3"/>
      <charset val="134"/>
    </font>
    <font>
      <b/>
      <sz val="11"/>
      <name val="华文楷体"/>
      <family val="3"/>
      <charset val="134"/>
    </font>
    <font>
      <b/>
      <sz val="12"/>
      <color indexed="50"/>
      <name val="华文楷体"/>
      <family val="3"/>
      <charset val="134"/>
    </font>
    <font>
      <b/>
      <i/>
      <sz val="12"/>
      <color indexed="56"/>
      <name val="华文楷体"/>
      <family val="3"/>
      <charset val="134"/>
    </font>
    <font>
      <b/>
      <sz val="11"/>
      <color indexed="56"/>
      <name val="华文楷体"/>
      <family val="3"/>
      <charset val="134"/>
    </font>
    <font>
      <u/>
      <sz val="12"/>
      <color indexed="12"/>
      <name val="宋体"/>
      <family val="3"/>
      <charset val="134"/>
    </font>
    <font>
      <sz val="12"/>
      <color indexed="16"/>
      <name val="宋体"/>
      <family val="3"/>
      <charset val="134"/>
    </font>
    <font>
      <b/>
      <sz val="10"/>
      <color indexed="56"/>
      <name val="华文楷体"/>
      <family val="3"/>
      <charset val="134"/>
    </font>
    <font>
      <u/>
      <sz val="10"/>
      <color indexed="12"/>
      <name val="宋体"/>
      <family val="3"/>
      <charset val="134"/>
    </font>
    <font>
      <b/>
      <sz val="16"/>
      <name val="宋体"/>
      <family val="3"/>
      <charset val="134"/>
    </font>
    <font>
      <sz val="10"/>
      <name val="Arial"/>
      <family val="2"/>
    </font>
    <font>
      <b/>
      <sz val="11"/>
      <color indexed="62"/>
      <name val="宋体"/>
      <family val="3"/>
      <charset val="134"/>
    </font>
    <font>
      <sz val="12"/>
      <name val="冼极"/>
      <charset val="134"/>
    </font>
    <font>
      <b/>
      <sz val="11"/>
      <color indexed="10"/>
      <name val="宋体"/>
      <family val="3"/>
      <charset val="134"/>
    </font>
    <font>
      <sz val="10"/>
      <color indexed="17"/>
      <name val="宋体"/>
      <family val="3"/>
      <charset val="134"/>
    </font>
    <font>
      <b/>
      <sz val="11"/>
      <color indexed="8"/>
      <name val="宋体"/>
      <family val="3"/>
      <charset val="134"/>
    </font>
    <font>
      <u/>
      <sz val="12"/>
      <color indexed="12"/>
      <name val="Arial"/>
      <family val="2"/>
    </font>
    <font>
      <sz val="10"/>
      <name val="TimesNewRomanPS"/>
      <family val="2"/>
    </font>
    <font>
      <sz val="10"/>
      <color indexed="9"/>
      <name val="宋体"/>
      <family val="3"/>
      <charset val="134"/>
    </font>
    <font>
      <sz val="11"/>
      <color indexed="17"/>
      <name val="宋体"/>
      <family val="3"/>
      <charset val="134"/>
    </font>
    <font>
      <i/>
      <sz val="11"/>
      <color indexed="23"/>
      <name val="宋体"/>
      <family val="3"/>
      <charset val="134"/>
    </font>
    <font>
      <b/>
      <sz val="18"/>
      <color indexed="62"/>
      <name val="宋体"/>
      <family val="3"/>
      <charset val="134"/>
    </font>
    <font>
      <sz val="12"/>
      <name val="黑体"/>
      <family val="3"/>
      <charset val="134"/>
    </font>
    <font>
      <sz val="12"/>
      <name val="·s???ú?é"/>
      <family val="2"/>
    </font>
    <font>
      <sz val="11"/>
      <name val="??? "/>
      <family val="2"/>
    </font>
    <font>
      <sz val="12"/>
      <name val="???"/>
      <family val="2"/>
    </font>
    <font>
      <sz val="10"/>
      <name val="楷体"/>
      <family val="3"/>
      <charset val="134"/>
    </font>
    <font>
      <b/>
      <sz val="11"/>
      <color indexed="9"/>
      <name val="宋体"/>
      <family val="3"/>
      <charset val="134"/>
    </font>
    <font>
      <u/>
      <sz val="12"/>
      <color indexed="36"/>
      <name val="Arial"/>
      <family val="2"/>
    </font>
    <font>
      <sz val="10"/>
      <name val="Helv"/>
      <family val="2"/>
    </font>
    <font>
      <sz val="11"/>
      <name val="돋움"/>
      <family val="2"/>
    </font>
    <font>
      <u/>
      <sz val="9"/>
      <color indexed="12"/>
      <name val="?????÷ów"/>
      <family val="2"/>
    </font>
    <font>
      <sz val="10"/>
      <color indexed="8"/>
      <name val="Arial"/>
      <family val="2"/>
    </font>
    <font>
      <b/>
      <sz val="15"/>
      <color indexed="62"/>
      <name val="宋体"/>
      <family val="3"/>
      <charset val="134"/>
    </font>
    <font>
      <sz val="11"/>
      <name val="ＭＳ Ｐゴシック"/>
      <family val="2"/>
      <charset val="134"/>
    </font>
    <font>
      <sz val="10"/>
      <name val="MS Sans Serif"/>
      <family val="2"/>
    </font>
    <font>
      <u/>
      <sz val="9"/>
      <color indexed="36"/>
      <name val="?????÷ów"/>
      <family val="2"/>
    </font>
    <font>
      <sz val="10"/>
      <name val="Geneva"/>
      <family val="2"/>
    </font>
    <font>
      <sz val="11"/>
      <color indexed="8"/>
      <name val="宋体"/>
      <family val="3"/>
      <charset val="134"/>
    </font>
    <font>
      <sz val="12"/>
      <name val="??????"/>
      <family val="2"/>
    </font>
    <font>
      <sz val="11"/>
      <name val="俵俽 柧挬"/>
      <family val="2"/>
    </font>
    <font>
      <sz val="11"/>
      <color indexed="9"/>
      <name val="宋体"/>
      <family val="3"/>
      <charset val="134"/>
    </font>
    <font>
      <sz val="7"/>
      <name val="Small Fonts"/>
      <family val="2"/>
    </font>
    <font>
      <sz val="12"/>
      <name val="楷体"/>
      <family val="3"/>
      <charset val="134"/>
    </font>
    <font>
      <i/>
      <sz val="12"/>
      <name val="Times New Roman"/>
      <family val="1"/>
    </font>
    <font>
      <b/>
      <sz val="12"/>
      <name val="MS Sans Serif"/>
      <family val="2"/>
    </font>
    <font>
      <b/>
      <sz val="8"/>
      <color indexed="8"/>
      <name val="Helv"/>
      <family val="2"/>
    </font>
    <font>
      <sz val="11"/>
      <color indexed="20"/>
      <name val="宋体"/>
      <family val="3"/>
      <charset val="134"/>
    </font>
    <font>
      <b/>
      <i/>
      <sz val="11"/>
      <color indexed="8"/>
      <name val="Times New Roman"/>
      <family val="1"/>
    </font>
    <font>
      <b/>
      <sz val="11"/>
      <name val="Helv"/>
      <family val="2"/>
    </font>
    <font>
      <sz val="8"/>
      <name val="Arial"/>
      <family val="2"/>
    </font>
    <font>
      <u/>
      <sz val="9"/>
      <color indexed="12"/>
      <name val="ÐÂ¼šÃ÷ów"/>
      <family val="2"/>
    </font>
    <font>
      <b/>
      <sz val="11"/>
      <color indexed="16"/>
      <name val="Times New Roman"/>
      <family val="1"/>
    </font>
    <font>
      <sz val="7"/>
      <color indexed="10"/>
      <name val="Helv"/>
      <family val="2"/>
    </font>
    <font>
      <b/>
      <i/>
      <sz val="12"/>
      <name val="Times New Roman"/>
      <family val="1"/>
    </font>
    <font>
      <sz val="11"/>
      <color indexed="10"/>
      <name val="宋体"/>
      <family val="3"/>
      <charset val="134"/>
    </font>
    <font>
      <sz val="8"/>
      <color indexed="16"/>
      <name val="Century Schoolbook"/>
      <family val="1"/>
    </font>
    <font>
      <b/>
      <sz val="22"/>
      <color indexed="8"/>
      <name val="Times New Roman"/>
      <family val="1"/>
    </font>
    <font>
      <sz val="9"/>
      <name val="Times New Roman"/>
      <family val="1"/>
    </font>
    <font>
      <sz val="8"/>
      <name val="Times New Roman"/>
      <family val="1"/>
    </font>
    <font>
      <u val="singleAccounting"/>
      <vertAlign val="subscript"/>
      <sz val="10"/>
      <name val="Times New Roman"/>
      <family val="1"/>
    </font>
    <font>
      <sz val="11"/>
      <color indexed="8"/>
      <name val="Times New Roman"/>
      <family val="1"/>
    </font>
    <font>
      <sz val="10"/>
      <color indexed="8"/>
      <name val="MS Sans Serif"/>
      <family val="2"/>
    </font>
    <font>
      <sz val="10"/>
      <name val="Tms Rmn"/>
      <family val="1"/>
    </font>
    <font>
      <b/>
      <sz val="10"/>
      <name val="MS Sans Serif"/>
      <family val="2"/>
    </font>
    <font>
      <u/>
      <sz val="9"/>
      <color indexed="36"/>
      <name val="ÐÂ¼šÃ÷ów"/>
      <family val="2"/>
    </font>
    <font>
      <sz val="9"/>
      <color indexed="8"/>
      <name val="Arial"/>
      <family val="2"/>
    </font>
    <font>
      <b/>
      <sz val="10"/>
      <color indexed="18"/>
      <name val="Arial"/>
      <family val="2"/>
    </font>
    <font>
      <i/>
      <sz val="9"/>
      <name val="Times New Roman"/>
      <family val="1"/>
    </font>
    <font>
      <sz val="13"/>
      <name val="Tms Rmn"/>
      <family val="1"/>
    </font>
    <font>
      <b/>
      <sz val="11"/>
      <color indexed="63"/>
      <name val="宋体"/>
      <family val="3"/>
      <charset val="134"/>
    </font>
    <font>
      <sz val="11"/>
      <name val="ｵｸｿ "/>
      <family val="3"/>
      <charset val="255"/>
    </font>
    <font>
      <sz val="10"/>
      <color indexed="8"/>
      <name val="Times New Roman"/>
      <family val="1"/>
    </font>
    <font>
      <sz val="12"/>
      <name val="·s²Ó©úÅé"/>
      <family val="2"/>
    </font>
    <font>
      <sz val="14"/>
      <name val="AngsanaUPC"/>
      <family val="1"/>
    </font>
    <font>
      <sz val="9"/>
      <name val="Arial MT"/>
      <family val="2"/>
    </font>
    <font>
      <sz val="7"/>
      <name val="Helv"/>
      <family val="2"/>
    </font>
    <font>
      <sz val="12"/>
      <name val="Tms Rmn"/>
      <family val="1"/>
    </font>
    <font>
      <b/>
      <sz val="10"/>
      <name val="Helv"/>
      <family val="2"/>
    </font>
    <font>
      <b/>
      <sz val="13"/>
      <name val="Tms Rmn"/>
      <family val="1"/>
    </font>
    <font>
      <b/>
      <sz val="13"/>
      <color indexed="62"/>
      <name val="宋体"/>
      <family val="3"/>
      <charset val="134"/>
    </font>
    <font>
      <b/>
      <sz val="8"/>
      <name val="Arial"/>
      <family val="2"/>
    </font>
    <font>
      <sz val="10"/>
      <color indexed="24"/>
      <name val="Arial"/>
      <family val="2"/>
    </font>
    <font>
      <sz val="10"/>
      <name val="MS Serif"/>
      <family val="1"/>
    </font>
    <font>
      <sz val="10"/>
      <name val="Courier"/>
      <family val="3"/>
    </font>
    <font>
      <sz val="10"/>
      <name val="Lucida Bright"/>
      <family val="1"/>
    </font>
    <font>
      <sz val="12"/>
      <name val="新細明體"/>
      <family val="1"/>
      <charset val="134"/>
    </font>
    <font>
      <sz val="10"/>
      <color indexed="16"/>
      <name val="MS Serif"/>
      <family val="1"/>
    </font>
    <font>
      <sz val="12"/>
      <name val="Arial"/>
      <family val="2"/>
    </font>
    <font>
      <u/>
      <sz val="7.5"/>
      <color indexed="36"/>
      <name val="Arial"/>
      <family val="2"/>
    </font>
    <font>
      <b/>
      <sz val="12"/>
      <name val="Helv"/>
      <family val="2"/>
    </font>
    <font>
      <b/>
      <sz val="12"/>
      <name val="Arial"/>
      <family val="2"/>
    </font>
    <font>
      <b/>
      <sz val="18"/>
      <name val="Arial"/>
      <family val="2"/>
    </font>
    <font>
      <u/>
      <sz val="7.5"/>
      <color indexed="12"/>
      <name val="Arial"/>
      <family val="2"/>
    </font>
    <font>
      <sz val="10"/>
      <color indexed="20"/>
      <name val="宋体"/>
      <family val="3"/>
      <charset val="134"/>
    </font>
    <font>
      <b/>
      <sz val="13"/>
      <name val="Times New Roman"/>
      <family val="1"/>
    </font>
    <font>
      <sz val="12"/>
      <name val="MS Sans Serif"/>
      <family val="2"/>
    </font>
    <font>
      <b/>
      <i/>
      <sz val="10"/>
      <name val="Times New Roman"/>
      <family val="1"/>
    </font>
    <font>
      <b/>
      <sz val="14"/>
      <color indexed="9"/>
      <name val="Times New Roman"/>
      <family val="1"/>
    </font>
    <font>
      <u val="singleAccounting"/>
      <sz val="10"/>
      <name val="Times New Roman"/>
      <family val="1"/>
    </font>
    <font>
      <b/>
      <sz val="10"/>
      <name val="Tms Rmn"/>
      <family val="1"/>
    </font>
    <font>
      <b/>
      <sz val="10"/>
      <color indexed="10"/>
      <name val="Arial"/>
      <family val="2"/>
    </font>
    <font>
      <b/>
      <sz val="11"/>
      <name val="Times New Roman"/>
      <family val="1"/>
    </font>
    <font>
      <sz val="12"/>
      <name val="ｹﾙﾅﾁﾃｼ"/>
      <family val="2"/>
    </font>
    <font>
      <u/>
      <sz val="12"/>
      <color indexed="12"/>
      <name val="冼极"/>
      <charset val="134"/>
    </font>
    <font>
      <b/>
      <sz val="14"/>
      <name val="楷体"/>
      <family val="3"/>
      <charset val="134"/>
    </font>
    <font>
      <sz val="11"/>
      <name val="明朝"/>
      <family val="1"/>
      <charset val="255"/>
    </font>
    <font>
      <sz val="11"/>
      <color indexed="62"/>
      <name val="宋体"/>
      <family val="3"/>
      <charset val="134"/>
    </font>
    <font>
      <u/>
      <sz val="10"/>
      <color indexed="12"/>
      <name val="Arial"/>
      <family val="2"/>
    </font>
    <font>
      <u/>
      <sz val="12"/>
      <color indexed="12"/>
      <name val="Times New Roman"/>
      <family val="1"/>
    </font>
    <font>
      <b/>
      <sz val="9"/>
      <name val="Arial"/>
      <family val="2"/>
    </font>
    <font>
      <u/>
      <sz val="12"/>
      <color indexed="12"/>
      <name val="穝灿砰"/>
      <charset val="134"/>
    </font>
    <font>
      <u/>
      <sz val="10"/>
      <color indexed="36"/>
      <name val="Arial"/>
      <family val="2"/>
    </font>
    <font>
      <sz val="12"/>
      <name val="바탕체"/>
      <family val="3"/>
      <charset val="134"/>
    </font>
    <font>
      <u/>
      <sz val="12"/>
      <color indexed="36"/>
      <name val="穝灿砰"/>
      <charset val="134"/>
    </font>
    <font>
      <sz val="10"/>
      <color indexed="8"/>
      <name val="褶"/>
      <charset val="134"/>
    </font>
    <font>
      <sz val="11"/>
      <color indexed="19"/>
      <name val="宋体"/>
      <family val="3"/>
      <charset val="134"/>
    </font>
    <font>
      <sz val="11"/>
      <name val="宋体繁体"/>
      <charset val="134"/>
    </font>
    <font>
      <u/>
      <sz val="12"/>
      <color indexed="36"/>
      <name val="冼极"/>
      <charset val="134"/>
    </font>
    <font>
      <vertAlign val="superscript"/>
      <sz val="10"/>
      <name val="Arial Narrow"/>
      <family val="2"/>
    </font>
    <font>
      <vertAlign val="superscript"/>
      <sz val="10"/>
      <name val="Times New Roman"/>
      <family val="1"/>
    </font>
    <font>
      <sz val="10"/>
      <color indexed="8"/>
      <name val="宋体"/>
      <family val="3"/>
      <charset val="134"/>
    </font>
    <font>
      <sz val="20"/>
      <name val="黑体"/>
      <family val="3"/>
      <charset val="134"/>
    </font>
    <font>
      <sz val="12"/>
      <color indexed="8"/>
      <name val="宋体"/>
      <family val="3"/>
      <charset val="134"/>
    </font>
    <font>
      <b/>
      <sz val="11"/>
      <name val="宋体"/>
      <family val="3"/>
      <charset val="134"/>
    </font>
    <font>
      <sz val="20"/>
      <name val="宋体"/>
      <family val="3"/>
      <charset val="134"/>
    </font>
    <font>
      <sz val="14"/>
      <name val="Times New Roman"/>
      <family val="1"/>
    </font>
    <font>
      <b/>
      <sz val="7"/>
      <name val="Times New Roman"/>
      <family val="1"/>
    </font>
    <font>
      <b/>
      <sz val="12"/>
      <name val="仿宋_GB2312"/>
      <family val="3"/>
      <charset val="134"/>
    </font>
    <font>
      <sz val="14"/>
      <name val="Symbol"/>
      <family val="1"/>
      <charset val="2"/>
    </font>
    <font>
      <b/>
      <i/>
      <sz val="12"/>
      <color indexed="10"/>
      <name val="仿宋_GB2312"/>
      <family val="3"/>
      <charset val="134"/>
    </font>
    <font>
      <i/>
      <sz val="12"/>
      <name val="仿宋_GB2312"/>
      <family val="3"/>
      <charset val="134"/>
    </font>
    <font>
      <b/>
      <sz val="12"/>
      <color indexed="10"/>
      <name val="仿宋_GB2312"/>
      <family val="3"/>
      <charset val="134"/>
    </font>
    <font>
      <sz val="12"/>
      <color indexed="10"/>
      <name val="仿宋_GB2312"/>
      <family val="3"/>
      <charset val="134"/>
    </font>
    <font>
      <vertAlign val="superscript"/>
      <sz val="12"/>
      <name val="宋体"/>
      <family val="3"/>
      <charset val="134"/>
    </font>
    <font>
      <sz val="12"/>
      <name val="Times New Roman"/>
      <family val="1"/>
    </font>
    <font>
      <sz val="9"/>
      <name val="宋体"/>
      <family val="3"/>
      <charset val="134"/>
    </font>
    <font>
      <b/>
      <sz val="12"/>
      <color indexed="56"/>
      <name val="华文楷体"/>
      <family val="3"/>
      <charset val="134"/>
    </font>
    <font>
      <sz val="10"/>
      <name val="宋体"/>
      <family val="3"/>
      <charset val="134"/>
      <scheme val="minor"/>
    </font>
    <font>
      <sz val="11"/>
      <name val="宋体"/>
      <family val="3"/>
      <charset val="134"/>
      <scheme val="minor"/>
    </font>
    <font>
      <sz val="18"/>
      <name val="宋体"/>
      <family val="3"/>
      <charset val="134"/>
      <scheme val="minor"/>
    </font>
    <font>
      <sz val="12"/>
      <name val="宋体"/>
      <family val="3"/>
      <charset val="134"/>
      <scheme val="minor"/>
    </font>
    <font>
      <sz val="10"/>
      <color indexed="8"/>
      <name val="宋体"/>
      <family val="3"/>
      <charset val="134"/>
      <scheme val="minor"/>
    </font>
    <font>
      <b/>
      <sz val="12"/>
      <name val="宋体"/>
      <family val="3"/>
      <charset val="134"/>
      <scheme val="minor"/>
    </font>
    <font>
      <sz val="10.5"/>
      <name val="宋体"/>
      <family val="3"/>
      <charset val="134"/>
    </font>
  </fonts>
  <fills count="28">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7"/>
        <bgColor indexed="64"/>
      </patternFill>
    </fill>
    <fill>
      <patternFill patternType="solid">
        <fgColor indexed="29"/>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43"/>
        <bgColor indexed="64"/>
      </patternFill>
    </fill>
    <fill>
      <patternFill patternType="solid">
        <fgColor indexed="45"/>
        <bgColor indexed="64"/>
      </patternFill>
    </fill>
    <fill>
      <patternFill patternType="solid">
        <fgColor indexed="49"/>
        <bgColor indexed="64"/>
      </patternFill>
    </fill>
    <fill>
      <patternFill patternType="solid">
        <fgColor indexed="53"/>
        <bgColor indexed="64"/>
      </patternFill>
    </fill>
    <fill>
      <patternFill patternType="solid">
        <fgColor indexed="51"/>
        <bgColor indexed="64"/>
      </patternFill>
    </fill>
    <fill>
      <patternFill patternType="solid">
        <fgColor indexed="13"/>
        <bgColor indexed="64"/>
      </patternFill>
    </fill>
    <fill>
      <patternFill patternType="solid">
        <fgColor indexed="15"/>
        <bgColor indexed="64"/>
      </patternFill>
    </fill>
    <fill>
      <patternFill patternType="solid">
        <fgColor indexed="31"/>
        <bgColor indexed="64"/>
      </patternFill>
    </fill>
    <fill>
      <patternFill patternType="solid">
        <fgColor indexed="12"/>
        <bgColor indexed="64"/>
      </patternFill>
    </fill>
    <fill>
      <patternFill patternType="mediumGray">
        <fgColor indexed="22"/>
      </patternFill>
    </fill>
    <fill>
      <patternFill patternType="solid">
        <fgColor indexed="54"/>
        <bgColor indexed="64"/>
      </patternFill>
    </fill>
    <fill>
      <patternFill patternType="gray0625"/>
    </fill>
    <fill>
      <patternFill patternType="solid">
        <fgColor indexed="46"/>
        <bgColor indexed="64"/>
      </patternFill>
    </fill>
    <fill>
      <patternFill patternType="solid">
        <fgColor indexed="42"/>
        <bgColor indexed="64"/>
      </patternFill>
    </fill>
    <fill>
      <patternFill patternType="solid">
        <fgColor indexed="55"/>
        <bgColor indexed="64"/>
      </patternFill>
    </fill>
    <fill>
      <patternFill patternType="solid">
        <fgColor indexed="56"/>
        <bgColor indexed="64"/>
      </patternFill>
    </fill>
    <fill>
      <patternFill patternType="solid">
        <fgColor indexed="10"/>
        <bgColor indexed="64"/>
      </patternFill>
    </fill>
    <fill>
      <patternFill patternType="solid">
        <fgColor indexed="41"/>
        <bgColor indexed="64"/>
      </patternFill>
    </fill>
    <fill>
      <patternFill patternType="solid">
        <fgColor theme="0"/>
        <bgColor indexed="64"/>
      </patternFill>
    </fill>
  </fills>
  <borders count="88">
    <border>
      <left/>
      <right/>
      <top/>
      <bottom/>
      <diagonal/>
    </border>
    <border>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double">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style="thin">
        <color indexed="64"/>
      </right>
      <top/>
      <bottom style="thin">
        <color indexed="64"/>
      </bottom>
      <diagonal/>
    </border>
    <border>
      <left/>
      <right/>
      <top style="thin">
        <color indexed="56"/>
      </top>
      <bottom style="double">
        <color indexed="5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hair">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uble">
        <color indexed="64"/>
      </top>
      <bottom/>
      <diagonal/>
    </border>
    <border>
      <left style="double">
        <color indexed="8"/>
      </left>
      <right/>
      <top style="double">
        <color indexed="8"/>
      </top>
      <bottom/>
      <diagonal/>
    </border>
    <border>
      <left/>
      <right/>
      <top style="double">
        <color indexed="8"/>
      </top>
      <bottom/>
      <diagonal/>
    </border>
    <border>
      <left style="double">
        <color indexed="8"/>
      </left>
      <right/>
      <top/>
      <bottom/>
      <diagonal/>
    </border>
    <border>
      <left/>
      <right/>
      <top style="thin">
        <color indexed="8"/>
      </top>
      <bottom style="thin">
        <color indexed="9"/>
      </bottom>
      <diagonal/>
    </border>
    <border>
      <left/>
      <right/>
      <top style="thin">
        <color indexed="9"/>
      </top>
      <bottom/>
      <diagonal/>
    </border>
    <border>
      <left style="thin">
        <color indexed="8"/>
      </left>
      <right/>
      <top style="thin">
        <color indexed="8"/>
      </top>
      <bottom style="thin">
        <color indexed="9"/>
      </bottom>
      <diagonal/>
    </border>
    <border>
      <left/>
      <right/>
      <top style="thin">
        <color indexed="9"/>
      </top>
      <bottom style="thin">
        <color indexed="8"/>
      </bottom>
      <diagonal/>
    </border>
    <border>
      <left/>
      <right/>
      <top style="double">
        <color indexed="8"/>
      </top>
      <bottom style="double">
        <color indexed="8"/>
      </bottom>
      <diagonal/>
    </border>
    <border>
      <left/>
      <right/>
      <top/>
      <bottom style="thin">
        <color indexed="9"/>
      </bottom>
      <diagonal/>
    </border>
    <border>
      <left/>
      <right/>
      <top/>
      <bottom style="thin">
        <color indexed="8"/>
      </bottom>
      <diagonal/>
    </border>
    <border>
      <left/>
      <right style="double">
        <color indexed="8"/>
      </right>
      <top/>
      <bottom style="double">
        <color indexed="8"/>
      </bottom>
      <diagonal/>
    </border>
    <border>
      <left style="thin">
        <color indexed="8"/>
      </left>
      <right/>
      <top style="thin">
        <color indexed="8"/>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8"/>
      </right>
      <top style="double">
        <color indexed="64"/>
      </top>
      <bottom/>
      <diagonal/>
    </border>
    <border>
      <left style="double">
        <color indexed="8"/>
      </left>
      <right style="double">
        <color indexed="8"/>
      </right>
      <top/>
      <bottom/>
      <diagonal/>
    </border>
    <border>
      <left style="double">
        <color indexed="8"/>
      </left>
      <right/>
      <top/>
      <bottom style="double">
        <color indexed="8"/>
      </bottom>
      <diagonal/>
    </border>
    <border>
      <left/>
      <right style="thin">
        <color indexed="8"/>
      </right>
      <top/>
      <bottom/>
      <diagonal/>
    </border>
    <border>
      <left/>
      <right style="thin">
        <color indexed="9"/>
      </right>
      <top style="thin">
        <color indexed="8"/>
      </top>
      <bottom style="thin">
        <color indexed="9"/>
      </bottom>
      <diagonal/>
    </border>
    <border>
      <left/>
      <right/>
      <top style="thin">
        <color indexed="8"/>
      </top>
      <bottom/>
      <diagonal/>
    </border>
    <border>
      <left/>
      <right/>
      <top/>
      <bottom style="double">
        <color indexed="8"/>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s>
  <cellStyleXfs count="1288">
    <xf numFmtId="0" fontId="0" fillId="0" borderId="0"/>
    <xf numFmtId="0" fontId="204" fillId="0" borderId="0"/>
    <xf numFmtId="0" fontId="103" fillId="0" borderId="0" applyFont="0" applyFill="0" applyBorder="0" applyAlignment="0" applyProtection="0"/>
    <xf numFmtId="0" fontId="103"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180" fontId="93" fillId="0" borderId="0" applyFont="0" applyFill="0" applyBorder="0" applyAlignment="0" applyProtection="0"/>
    <xf numFmtId="41" fontId="93" fillId="0" borderId="0" applyFont="0" applyFill="0" applyBorder="0" applyAlignment="0" applyProtection="0"/>
    <xf numFmtId="0" fontId="100"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29" fillId="0" borderId="0" applyFont="0" applyFill="0" applyBorder="0" applyAlignment="0" applyProtection="0"/>
    <xf numFmtId="178" fontId="29" fillId="0" borderId="0" applyFont="0" applyFill="0" applyBorder="0" applyAlignment="0" applyProtection="0"/>
    <xf numFmtId="0" fontId="93" fillId="0" borderId="0"/>
    <xf numFmtId="183" fontId="204" fillId="0" borderId="0" applyFont="0" applyFill="0" applyBorder="0" applyAlignment="0" applyProtection="0"/>
    <xf numFmtId="182" fontId="93" fillId="0" borderId="0" applyFont="0" applyFill="0" applyBorder="0" applyAlignment="0" applyProtection="0"/>
    <xf numFmtId="0" fontId="79" fillId="0" borderId="0"/>
    <xf numFmtId="0" fontId="79" fillId="0" borderId="0"/>
    <xf numFmtId="0" fontId="94" fillId="0" borderId="0"/>
    <xf numFmtId="0" fontId="204" fillId="0" borderId="0" applyFont="0" applyFill="0" applyBorder="0" applyAlignment="0" applyProtection="0"/>
    <xf numFmtId="0" fontId="204" fillId="0" borderId="0" applyFont="0" applyFill="0" applyBorder="0" applyAlignment="0" applyProtection="0"/>
    <xf numFmtId="0" fontId="79" fillId="0" borderId="0" applyFont="0" applyFill="0" applyBorder="0" applyAlignment="0" applyProtection="0"/>
    <xf numFmtId="178"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177" fontId="79" fillId="0" borderId="0" applyFont="0" applyFill="0" applyBorder="0" applyAlignment="0" applyProtection="0"/>
    <xf numFmtId="176" fontId="79" fillId="0" borderId="0" applyFont="0" applyFill="0" applyBorder="0" applyAlignment="0" applyProtection="0"/>
    <xf numFmtId="179" fontId="92" fillId="0" borderId="0" applyFont="0" applyFill="0" applyBorder="0" applyAlignment="0" applyProtection="0"/>
    <xf numFmtId="179" fontId="204" fillId="0" borderId="0" applyFont="0" applyFill="0" applyBorder="0" applyAlignment="0" applyProtection="0"/>
    <xf numFmtId="184" fontId="92" fillId="0" borderId="0" applyFont="0" applyFill="0" applyBorder="0" applyAlignment="0" applyProtection="0"/>
    <xf numFmtId="0" fontId="97" fillId="0" borderId="0" applyNumberFormat="0" applyFill="0" applyBorder="0" applyAlignment="0" applyProtection="0">
      <alignment vertical="top"/>
      <protection locked="0"/>
    </xf>
    <xf numFmtId="0" fontId="97"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0" fontId="29" fillId="0" borderId="0" applyFont="0" applyFill="0" applyBorder="0" applyAlignment="0" applyProtection="0"/>
    <xf numFmtId="0" fontId="29" fillId="0" borderId="0" applyFont="0" applyFill="0" applyBorder="0" applyAlignment="0" applyProtection="0"/>
    <xf numFmtId="0" fontId="79" fillId="0" borderId="0"/>
    <xf numFmtId="9" fontId="108" fillId="0" borderId="0" applyFont="0" applyFill="0" applyBorder="0" applyAlignment="0" applyProtection="0"/>
    <xf numFmtId="0" fontId="204" fillId="0" borderId="0"/>
    <xf numFmtId="41" fontId="204" fillId="0" borderId="0" applyFont="0" applyFill="0" applyBorder="0" applyAlignment="0" applyProtection="0"/>
    <xf numFmtId="43" fontId="204" fillId="0" borderId="0" applyFont="0" applyFill="0" applyBorder="0" applyAlignment="0" applyProtection="0"/>
    <xf numFmtId="0" fontId="204" fillId="0" borderId="0"/>
    <xf numFmtId="176" fontId="81" fillId="0" borderId="0" applyFont="0" applyFill="0" applyBorder="0" applyAlignment="0" applyProtection="0"/>
    <xf numFmtId="177" fontId="81" fillId="0" borderId="0" applyFont="0" applyFill="0" applyBorder="0" applyAlignment="0" applyProtection="0"/>
    <xf numFmtId="41" fontId="204" fillId="0" borderId="0" applyFont="0" applyFill="0" applyBorder="0" applyAlignment="0" applyProtection="0"/>
    <xf numFmtId="43" fontId="204" fillId="0" borderId="0" applyFont="0" applyFill="0" applyBorder="0" applyAlignment="0" applyProtection="0"/>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49" fontId="8" fillId="0" borderId="0" applyProtection="0">
      <alignment horizontal="left"/>
    </xf>
    <xf numFmtId="0" fontId="87" fillId="0" borderId="0" applyNumberFormat="0" applyFill="0" applyBorder="0" applyAlignment="0" applyProtection="0"/>
    <xf numFmtId="0" fontId="79" fillId="0" borderId="0">
      <protection locked="0"/>
    </xf>
    <xf numFmtId="0" fontId="98" fillId="0" borderId="0"/>
    <xf numFmtId="0" fontId="204" fillId="0" borderId="0"/>
    <xf numFmtId="0" fontId="79" fillId="0" borderId="0">
      <protection locked="0"/>
    </xf>
    <xf numFmtId="0" fontId="204" fillId="0" borderId="0"/>
    <xf numFmtId="0" fontId="79" fillId="0" borderId="0"/>
    <xf numFmtId="0" fontId="79" fillId="0" borderId="0"/>
    <xf numFmtId="0" fontId="204" fillId="0" borderId="0"/>
    <xf numFmtId="0" fontId="79" fillId="0" borderId="0"/>
    <xf numFmtId="0" fontId="204" fillId="0" borderId="0"/>
    <xf numFmtId="0" fontId="98" fillId="0" borderId="0"/>
    <xf numFmtId="0" fontId="204" fillId="0" borderId="0"/>
    <xf numFmtId="0" fontId="79" fillId="0" borderId="0"/>
    <xf numFmtId="0" fontId="204" fillId="0" borderId="0"/>
    <xf numFmtId="0" fontId="204" fillId="0" borderId="0">
      <protection locked="0"/>
    </xf>
    <xf numFmtId="0" fontId="204" fillId="0" borderId="0"/>
    <xf numFmtId="0" fontId="79" fillId="0" borderId="0"/>
    <xf numFmtId="0" fontId="79" fillId="0" borderId="0"/>
    <xf numFmtId="0" fontId="79" fillId="0" borderId="0"/>
    <xf numFmtId="0" fontId="204" fillId="0" borderId="0"/>
    <xf numFmtId="0" fontId="204" fillId="0" borderId="0"/>
    <xf numFmtId="0" fontId="204" fillId="0" borderId="0"/>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98" fillId="0" borderId="0"/>
    <xf numFmtId="0" fontId="98" fillId="0" borderId="0"/>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135" fillId="0" borderId="1" applyNumberFormat="0" applyFill="0" applyAlignment="0" applyProtection="0"/>
    <xf numFmtId="0" fontId="136" fillId="0" borderId="0" applyNumberFormat="0" applyFill="0" applyBorder="0" applyProtection="0">
      <alignment horizontal="left"/>
    </xf>
    <xf numFmtId="0" fontId="204" fillId="0" borderId="0"/>
    <xf numFmtId="0" fontId="204" fillId="0" borderId="0"/>
    <xf numFmtId="0" fontId="79" fillId="0" borderId="0">
      <protection locked="0"/>
    </xf>
    <xf numFmtId="0" fontId="79" fillId="0" borderId="0">
      <protection locked="0"/>
    </xf>
    <xf numFmtId="0" fontId="79" fillId="0" borderId="0"/>
    <xf numFmtId="0" fontId="79" fillId="0" borderId="0"/>
    <xf numFmtId="0" fontId="79" fillId="0" borderId="0">
      <protection locked="0"/>
    </xf>
    <xf numFmtId="0" fontId="204" fillId="0" borderId="0"/>
    <xf numFmtId="0" fontId="204" fillId="0" borderId="0"/>
    <xf numFmtId="0" fontId="101" fillId="0" borderId="0">
      <alignment vertical="top"/>
      <protection locked="0"/>
    </xf>
    <xf numFmtId="0" fontId="79" fillId="0" borderId="0" applyNumberFormat="0" applyFill="0" applyBorder="0" applyAlignment="0" applyProtection="0"/>
    <xf numFmtId="0" fontId="204" fillId="0" borderId="0"/>
    <xf numFmtId="0" fontId="79" fillId="0" borderId="0" applyNumberFormat="0" applyFill="0" applyBorder="0" applyAlignment="0" applyProtection="0"/>
    <xf numFmtId="0" fontId="98" fillId="0" borderId="0"/>
    <xf numFmtId="0" fontId="79" fillId="0" borderId="0">
      <protection locked="0"/>
    </xf>
    <xf numFmtId="0" fontId="79" fillId="0" borderId="0">
      <protection locked="0"/>
    </xf>
    <xf numFmtId="0" fontId="98" fillId="0" borderId="0"/>
    <xf numFmtId="0" fontId="101" fillId="0" borderId="0">
      <alignment vertical="top"/>
    </xf>
    <xf numFmtId="0" fontId="79" fillId="0" borderId="0"/>
    <xf numFmtId="0" fontId="79" fillId="0" borderId="0" applyNumberFormat="0" applyFill="0" applyBorder="0" applyAlignment="0" applyProtection="0"/>
    <xf numFmtId="0" fontId="204" fillId="0" borderId="0"/>
    <xf numFmtId="0" fontId="79" fillId="0" borderId="0"/>
    <xf numFmtId="0" fontId="101" fillId="0" borderId="0">
      <alignment vertical="top"/>
    </xf>
    <xf numFmtId="0" fontId="204" fillId="0" borderId="0"/>
    <xf numFmtId="0" fontId="98" fillId="0" borderId="0"/>
    <xf numFmtId="0" fontId="204" fillId="0" borderId="0"/>
    <xf numFmtId="0" fontId="204" fillId="0" borderId="0"/>
    <xf numFmtId="0" fontId="79" fillId="0" borderId="0"/>
    <xf numFmtId="3" fontId="104" fillId="0" borderId="2"/>
    <xf numFmtId="0" fontId="204" fillId="0" borderId="0"/>
    <xf numFmtId="205" fontId="8" fillId="0" borderId="0" applyFill="0" applyBorder="0" applyProtection="0">
      <alignment horizontal="right"/>
    </xf>
    <xf numFmtId="191" fontId="8" fillId="0" borderId="0" applyFill="0" applyBorder="0" applyProtection="0">
      <alignment horizontal="right"/>
    </xf>
    <xf numFmtId="206" fontId="129" fillId="0" borderId="0" applyFill="0" applyBorder="0" applyProtection="0">
      <alignment horizontal="center"/>
    </xf>
    <xf numFmtId="202" fontId="129" fillId="0" borderId="0" applyFill="0" applyBorder="0" applyProtection="0">
      <alignment horizontal="center"/>
    </xf>
    <xf numFmtId="207" fontId="137" fillId="0" borderId="0" applyFill="0" applyBorder="0" applyProtection="0">
      <alignment horizontal="right"/>
    </xf>
    <xf numFmtId="208" fontId="8" fillId="0" borderId="0" applyFill="0" applyBorder="0" applyProtection="0">
      <alignment horizontal="right"/>
    </xf>
    <xf numFmtId="209" fontId="8" fillId="0" borderId="0" applyFill="0" applyBorder="0" applyProtection="0">
      <alignment horizontal="right"/>
    </xf>
    <xf numFmtId="210" fontId="8" fillId="0" borderId="0" applyFill="0" applyBorder="0" applyProtection="0">
      <alignment horizontal="right"/>
    </xf>
    <xf numFmtId="190" fontId="8" fillId="0" borderId="0" applyFill="0" applyBorder="0" applyProtection="0">
      <alignment horizontal="right"/>
    </xf>
    <xf numFmtId="0" fontId="104" fillId="0" borderId="0"/>
    <xf numFmtId="0" fontId="85" fillId="0" borderId="0" applyNumberFormat="0" applyFill="0" applyBorder="0" applyAlignment="0" applyProtection="0">
      <alignment vertical="top"/>
      <protection locked="0"/>
    </xf>
    <xf numFmtId="211" fontId="138" fillId="0" borderId="0" applyFont="0" applyFill="0" applyBorder="0" applyAlignment="0" applyProtection="0"/>
    <xf numFmtId="0" fontId="98" fillId="0" borderId="0"/>
    <xf numFmtId="0" fontId="204" fillId="0" borderId="0"/>
    <xf numFmtId="192" fontId="138" fillId="0" borderId="0" applyFont="0" applyFill="0" applyBorder="0" applyAlignment="0" applyProtection="0"/>
    <xf numFmtId="10" fontId="138" fillId="0" borderId="0" applyFont="0" applyFill="0" applyBorder="0" applyAlignment="0" applyProtection="0"/>
    <xf numFmtId="183" fontId="112" fillId="0" borderId="0" applyFont="0" applyFill="0" applyBorder="0" applyAlignment="0" applyProtection="0"/>
    <xf numFmtId="0" fontId="107" fillId="3" borderId="0" applyNumberFormat="0" applyBorder="0" applyAlignment="0" applyProtection="0">
      <alignment vertical="center"/>
    </xf>
    <xf numFmtId="0" fontId="107" fillId="5" borderId="0" applyNumberFormat="0" applyBorder="0" applyAlignment="0" applyProtection="0">
      <alignment vertical="center"/>
    </xf>
    <xf numFmtId="0" fontId="107" fillId="6" borderId="0" applyNumberFormat="0" applyBorder="0" applyAlignment="0" applyProtection="0">
      <alignment vertical="center"/>
    </xf>
    <xf numFmtId="0" fontId="107" fillId="4" borderId="0" applyNumberFormat="0" applyBorder="0" applyAlignment="0" applyProtection="0">
      <alignment vertical="center"/>
    </xf>
    <xf numFmtId="0" fontId="107" fillId="7" borderId="0" applyNumberFormat="0" applyBorder="0" applyAlignment="0" applyProtection="0">
      <alignment vertical="center"/>
    </xf>
    <xf numFmtId="0" fontId="107" fillId="6" borderId="0" applyNumberFormat="0" applyBorder="0" applyAlignment="0" applyProtection="0">
      <alignment vertical="center"/>
    </xf>
    <xf numFmtId="0" fontId="141" fillId="0" borderId="0"/>
    <xf numFmtId="0" fontId="141" fillId="0" borderId="0"/>
    <xf numFmtId="0" fontId="79" fillId="0" borderId="0"/>
    <xf numFmtId="0" fontId="120" fillId="0" borderId="0" applyNumberFormat="0" applyFill="0" applyBorder="0" applyAlignment="0" applyProtection="0">
      <alignment vertical="top"/>
      <protection locked="0"/>
    </xf>
    <xf numFmtId="0" fontId="204" fillId="0" borderId="0"/>
    <xf numFmtId="179" fontId="142" fillId="0" borderId="0" applyFont="0" applyFill="0" applyBorder="0" applyAlignment="0" applyProtection="0"/>
    <xf numFmtId="179" fontId="204" fillId="0" borderId="0" applyFont="0" applyFill="0" applyBorder="0" applyAlignment="0" applyProtection="0"/>
    <xf numFmtId="184" fontId="142" fillId="0" borderId="0" applyFont="0" applyFill="0" applyBorder="0" applyAlignment="0" applyProtection="0"/>
    <xf numFmtId="0" fontId="107" fillId="7" borderId="0" applyNumberFormat="0" applyBorder="0" applyAlignment="0" applyProtection="0">
      <alignment vertical="center"/>
    </xf>
    <xf numFmtId="0" fontId="107" fillId="5" borderId="0" applyNumberFormat="0" applyBorder="0" applyAlignment="0" applyProtection="0">
      <alignment vertical="center"/>
    </xf>
    <xf numFmtId="0" fontId="107" fillId="9" borderId="0" applyNumberFormat="0" applyBorder="0" applyAlignment="0" applyProtection="0">
      <alignment vertical="center"/>
    </xf>
    <xf numFmtId="0" fontId="107" fillId="10" borderId="0" applyNumberFormat="0" applyBorder="0" applyAlignment="0" applyProtection="0">
      <alignment vertical="center"/>
    </xf>
    <xf numFmtId="0" fontId="107" fillId="7" borderId="0" applyNumberFormat="0" applyBorder="0" applyAlignment="0" applyProtection="0">
      <alignment vertical="center"/>
    </xf>
    <xf numFmtId="0" fontId="107" fillId="6" borderId="0" applyNumberFormat="0" applyBorder="0" applyAlignment="0" applyProtection="0">
      <alignment vertical="center"/>
    </xf>
    <xf numFmtId="0" fontId="110" fillId="7" borderId="0" applyNumberFormat="0" applyBorder="0" applyAlignment="0" applyProtection="0">
      <alignment vertical="center"/>
    </xf>
    <xf numFmtId="0" fontId="110" fillId="12" borderId="0" applyNumberFormat="0" applyBorder="0" applyAlignment="0" applyProtection="0">
      <alignment vertical="center"/>
    </xf>
    <xf numFmtId="0" fontId="110" fillId="13" borderId="0" applyNumberFormat="0" applyBorder="0" applyAlignment="0" applyProtection="0">
      <alignment vertical="center"/>
    </xf>
    <xf numFmtId="0" fontId="110" fillId="10" borderId="0" applyNumberFormat="0" applyBorder="0" applyAlignment="0" applyProtection="0">
      <alignment vertical="center"/>
    </xf>
    <xf numFmtId="0" fontId="110" fillId="7" borderId="0" applyNumberFormat="0" applyBorder="0" applyAlignment="0" applyProtection="0">
      <alignment vertical="center"/>
    </xf>
    <xf numFmtId="0" fontId="110" fillId="5" borderId="0" applyNumberFormat="0" applyBorder="0" applyAlignment="0" applyProtection="0">
      <alignment vertical="center"/>
    </xf>
    <xf numFmtId="0" fontId="98" fillId="0" borderId="0">
      <protection locked="0"/>
    </xf>
    <xf numFmtId="9" fontId="143" fillId="0" borderId="0"/>
    <xf numFmtId="183" fontId="46" fillId="0" borderId="0"/>
    <xf numFmtId="0" fontId="79" fillId="0" borderId="0"/>
    <xf numFmtId="0" fontId="97" fillId="0" borderId="0" applyNumberFormat="0" applyFill="0" applyBorder="0" applyAlignment="0" applyProtection="0">
      <alignment vertical="top"/>
      <protection locked="0"/>
    </xf>
    <xf numFmtId="0" fontId="128" fillId="0" borderId="0">
      <alignment horizontal="center" wrapText="1"/>
      <protection locked="0"/>
    </xf>
    <xf numFmtId="0" fontId="144" fillId="0" borderId="0"/>
    <xf numFmtId="3" fontId="145" fillId="0" borderId="0"/>
    <xf numFmtId="0" fontId="146" fillId="0" borderId="0" applyNumberFormat="0" applyFill="0" applyBorder="0" applyAlignment="0" applyProtection="0"/>
    <xf numFmtId="212" fontId="133" fillId="0" borderId="3" applyAlignment="0" applyProtection="0"/>
    <xf numFmtId="0" fontId="79" fillId="0" borderId="0" applyFont="0" applyFill="0" applyBorder="0" applyAlignment="0" applyProtection="0"/>
    <xf numFmtId="0" fontId="79" fillId="0" borderId="0" applyFont="0" applyFill="0" applyBorder="0" applyAlignment="0" applyProtection="0"/>
    <xf numFmtId="0" fontId="204" fillId="0" borderId="0" applyFont="0" applyFill="0" applyBorder="0" applyAlignment="0" applyProtection="0"/>
    <xf numFmtId="0" fontId="204" fillId="0" borderId="0" applyFont="0" applyFill="0" applyBorder="0" applyAlignment="0" applyProtection="0"/>
    <xf numFmtId="0" fontId="79" fillId="0" borderId="0" applyFont="0" applyFill="0" applyBorder="0" applyAlignment="0" applyProtection="0"/>
    <xf numFmtId="178" fontId="79" fillId="0" borderId="0" applyFont="0" applyFill="0" applyBorder="0" applyAlignment="0" applyProtection="0"/>
    <xf numFmtId="213" fontId="204" fillId="0" borderId="0" applyFill="0" applyBorder="0" applyAlignment="0"/>
    <xf numFmtId="0" fontId="147" fillId="0" borderId="0"/>
    <xf numFmtId="0" fontId="148" fillId="0" borderId="4" applyNumberFormat="0" applyFill="0" applyProtection="0">
      <alignment horizontal="center"/>
    </xf>
    <xf numFmtId="0" fontId="133" fillId="0" borderId="0" applyNumberFormat="0" applyFill="0" applyBorder="0" applyAlignment="0" applyProtection="0"/>
    <xf numFmtId="0" fontId="113" fillId="0" borderId="0" applyFill="0" applyBorder="0">
      <alignment horizontal="right"/>
    </xf>
    <xf numFmtId="0" fontId="204" fillId="0" borderId="0" applyFill="0" applyBorder="0">
      <alignment horizontal="right"/>
    </xf>
    <xf numFmtId="0" fontId="150" fillId="0" borderId="5">
      <alignment horizontal="center"/>
    </xf>
    <xf numFmtId="185" fontId="79" fillId="0" borderId="0"/>
    <xf numFmtId="185" fontId="79" fillId="0" borderId="0"/>
    <xf numFmtId="185" fontId="79" fillId="0" borderId="0"/>
    <xf numFmtId="185" fontId="79" fillId="0" borderId="0"/>
    <xf numFmtId="185" fontId="79" fillId="0" borderId="0"/>
    <xf numFmtId="185" fontId="79" fillId="0" borderId="0"/>
    <xf numFmtId="185" fontId="79" fillId="0" borderId="0"/>
    <xf numFmtId="185" fontId="79" fillId="0" borderId="0"/>
    <xf numFmtId="0" fontId="79" fillId="0" borderId="0" applyFont="0" applyFill="0" applyBorder="0" applyAlignment="0" applyProtection="0"/>
    <xf numFmtId="214" fontId="29" fillId="0" borderId="0"/>
    <xf numFmtId="37" fontId="138" fillId="0" borderId="0" applyFont="0" applyFill="0" applyBorder="0" applyAlignment="0" applyProtection="0"/>
    <xf numFmtId="215" fontId="138" fillId="0" borderId="0" applyFont="0" applyFill="0" applyBorder="0" applyAlignment="0" applyProtection="0"/>
    <xf numFmtId="39" fontId="138" fillId="0" borderId="0" applyFont="0" applyFill="0" applyBorder="0" applyAlignment="0" applyProtection="0"/>
    <xf numFmtId="40" fontId="104" fillId="0" borderId="0" applyFont="0" applyFill="0" applyBorder="0" applyAlignment="0" applyProtection="0"/>
    <xf numFmtId="0" fontId="79" fillId="0" borderId="0" applyFont="0" applyFill="0" applyBorder="0" applyAlignment="0" applyProtection="0"/>
    <xf numFmtId="3" fontId="151" fillId="0" borderId="0" applyFont="0" applyFill="0" applyBorder="0" applyAlignment="0" applyProtection="0"/>
    <xf numFmtId="216" fontId="8" fillId="0" borderId="0"/>
    <xf numFmtId="0" fontId="152" fillId="0" borderId="0" applyNumberFormat="0" applyAlignment="0">
      <alignment horizontal="left"/>
    </xf>
    <xf numFmtId="0" fontId="153" fillId="0" borderId="0" applyNumberFormat="0" applyAlignment="0"/>
    <xf numFmtId="198" fontId="8" fillId="0" borderId="0">
      <alignment horizontal="center"/>
    </xf>
    <xf numFmtId="42" fontId="29" fillId="0" borderId="0" applyFont="0" applyFill="0" applyBorder="0" applyAlignment="0" applyProtection="0"/>
    <xf numFmtId="212" fontId="138" fillId="0" borderId="0" applyFont="0" applyFill="0" applyBorder="0" applyAlignment="0" applyProtection="0"/>
    <xf numFmtId="217" fontId="138" fillId="0" borderId="0" applyFont="0" applyFill="0" applyBorder="0" applyAlignment="0" applyProtection="0"/>
    <xf numFmtId="214" fontId="79" fillId="0" borderId="0" applyFont="0" applyFill="0" applyBorder="0" applyAlignment="0" applyProtection="0"/>
    <xf numFmtId="203" fontId="29" fillId="0" borderId="0" applyFont="0" applyFill="0" applyBorder="0" applyAlignment="0" applyProtection="0"/>
    <xf numFmtId="218" fontId="29" fillId="0" borderId="0"/>
    <xf numFmtId="219" fontId="79" fillId="8" borderId="0" applyFont="0" applyBorder="0"/>
    <xf numFmtId="15" fontId="104" fillId="0" borderId="0"/>
    <xf numFmtId="14" fontId="154" fillId="0" borderId="0" applyFont="0" applyFill="0" applyBorder="0" applyAlignment="0"/>
    <xf numFmtId="0" fontId="79" fillId="0" borderId="0" applyFont="0" applyFill="0" applyBorder="0" applyAlignment="0" applyProtection="0"/>
    <xf numFmtId="0" fontId="79" fillId="0" borderId="0" applyFont="0" applyFill="0" applyBorder="0" applyAlignment="0" applyProtection="0"/>
    <xf numFmtId="41" fontId="79" fillId="0" borderId="0" applyFont="0" applyFill="0" applyBorder="0" applyAlignment="0" applyProtection="0"/>
    <xf numFmtId="4" fontId="98" fillId="0" borderId="0" applyFont="0" applyFill="0" applyBorder="0" applyAlignment="0" applyProtection="0"/>
    <xf numFmtId="220" fontId="29" fillId="0" borderId="0"/>
    <xf numFmtId="0" fontId="146" fillId="0" borderId="0" applyNumberFormat="0" applyFill="0" applyBorder="0" applyAlignment="0" applyProtection="0"/>
    <xf numFmtId="0" fontId="156" fillId="0" borderId="0" applyNumberFormat="0" applyAlignment="0">
      <alignment horizontal="left"/>
    </xf>
    <xf numFmtId="0" fontId="127" fillId="0" borderId="0">
      <alignment horizontal="left"/>
    </xf>
    <xf numFmtId="0" fontId="119" fillId="14" borderId="2"/>
    <xf numFmtId="0" fontId="8" fillId="0" borderId="0" applyFont="0" applyFill="0" applyBorder="0" applyAlignment="0" applyProtection="0"/>
    <xf numFmtId="0" fontId="79" fillId="0" borderId="0">
      <protection locked="0"/>
    </xf>
    <xf numFmtId="2" fontId="157" fillId="0" borderId="0" applyProtection="0"/>
    <xf numFmtId="0" fontId="158" fillId="0" borderId="0" applyNumberFormat="0" applyFill="0" applyBorder="0" applyAlignment="0" applyProtection="0">
      <alignment vertical="top"/>
      <protection locked="0"/>
    </xf>
    <xf numFmtId="221" fontId="46" fillId="0" borderId="0">
      <alignment horizontal="right"/>
    </xf>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38" fontId="119" fillId="8" borderId="0" applyNumberFormat="0" applyBorder="0" applyAlignment="0" applyProtection="0"/>
    <xf numFmtId="0" fontId="159" fillId="0" borderId="0">
      <alignment horizontal="left"/>
    </xf>
    <xf numFmtId="0" fontId="160" fillId="0" borderId="6" applyNumberFormat="0" applyAlignment="0" applyProtection="0">
      <alignment horizontal="left" vertical="center"/>
    </xf>
    <xf numFmtId="0" fontId="160" fillId="0" borderId="7">
      <alignment horizontal="left" vertical="center"/>
    </xf>
    <xf numFmtId="0" fontId="161" fillId="0" borderId="0" applyProtection="0"/>
    <xf numFmtId="0" fontId="160" fillId="0" borderId="0" applyProtection="0"/>
    <xf numFmtId="0" fontId="162" fillId="0" borderId="0" applyNumberFormat="0" applyFill="0" applyBorder="0" applyAlignment="0" applyProtection="0">
      <alignment vertical="top"/>
      <protection locked="0"/>
    </xf>
    <xf numFmtId="10" fontId="119" fillId="2" borderId="2" applyNumberFormat="0" applyBorder="0" applyAlignment="0" applyProtection="0"/>
    <xf numFmtId="194" fontId="29" fillId="15" borderId="0"/>
    <xf numFmtId="0" fontId="113" fillId="16" borderId="0" applyNumberFormat="0" applyFont="0" applyBorder="0" applyAlignment="0" applyProtection="0">
      <alignment horizontal="right"/>
    </xf>
    <xf numFmtId="1" fontId="91" fillId="0" borderId="0">
      <alignment horizontal="center" vertical="center"/>
    </xf>
    <xf numFmtId="49" fontId="29" fillId="0" borderId="0" applyProtection="0">
      <alignment horizontal="left" vertical="top" wrapText="1"/>
    </xf>
    <xf numFmtId="38" fontId="7" fillId="0" borderId="0"/>
    <xf numFmtId="38" fontId="164" fillId="0" borderId="0"/>
    <xf numFmtId="38" fontId="123" fillId="0" borderId="0"/>
    <xf numFmtId="38" fontId="113" fillId="0" borderId="0"/>
    <xf numFmtId="0" fontId="46" fillId="0" borderId="0"/>
    <xf numFmtId="0" fontId="46" fillId="0" borderId="0"/>
    <xf numFmtId="0" fontId="204" fillId="0" borderId="0" applyFont="0" applyFill="0">
      <alignment horizontal="fill"/>
    </xf>
    <xf numFmtId="194" fontId="29" fillId="17" borderId="0"/>
    <xf numFmtId="38" fontId="104" fillId="0" borderId="0" applyFont="0" applyFill="0" applyBorder="0" applyAlignment="0" applyProtection="0"/>
    <xf numFmtId="40" fontId="104" fillId="0" borderId="0" applyFont="0" applyFill="0" applyBorder="0" applyAlignment="0" applyProtection="0"/>
    <xf numFmtId="197" fontId="29" fillId="0" borderId="0" applyFont="0" applyFill="0" applyBorder="0" applyAlignment="0" applyProtection="0"/>
    <xf numFmtId="200" fontId="29" fillId="0" borderId="0" applyFont="0" applyFill="0" applyBorder="0" applyAlignment="0" applyProtection="0"/>
    <xf numFmtId="0" fontId="118" fillId="0" borderId="8"/>
    <xf numFmtId="201" fontId="79" fillId="0" borderId="0" applyFont="0" applyFill="0" applyBorder="0" applyAlignment="0" applyProtection="0"/>
    <xf numFmtId="193" fontId="79" fillId="0" borderId="0" applyFont="0" applyFill="0" applyBorder="0" applyAlignment="0" applyProtection="0"/>
    <xf numFmtId="196" fontId="104" fillId="0" borderId="0" applyFont="0" applyFill="0" applyBorder="0" applyAlignment="0" applyProtection="0"/>
    <xf numFmtId="199" fontId="104" fillId="0" borderId="0" applyFont="0" applyFill="0" applyBorder="0" applyAlignment="0" applyProtection="0"/>
    <xf numFmtId="204" fontId="29" fillId="0" borderId="0" applyFont="0" applyFill="0" applyBorder="0" applyAlignment="0" applyProtection="0"/>
    <xf numFmtId="192" fontId="29" fillId="0" borderId="0" applyFont="0" applyFill="0" applyBorder="0" applyAlignment="0" applyProtection="0"/>
    <xf numFmtId="223" fontId="79" fillId="0" borderId="0" applyFont="0" applyFill="0" applyBorder="0" applyAlignment="0" applyProtection="0"/>
    <xf numFmtId="189" fontId="79" fillId="0" borderId="0" applyFont="0" applyFill="0" applyBorder="0" applyAlignment="0" applyProtection="0"/>
    <xf numFmtId="0" fontId="8" fillId="0" borderId="0"/>
    <xf numFmtId="37" fontId="111" fillId="0" borderId="0"/>
    <xf numFmtId="0" fontId="153" fillId="0" borderId="0"/>
    <xf numFmtId="0" fontId="153" fillId="0" borderId="0"/>
    <xf numFmtId="39" fontId="29" fillId="0" borderId="0"/>
    <xf numFmtId="0" fontId="104" fillId="0" borderId="0"/>
    <xf numFmtId="0" fontId="8" fillId="0" borderId="0"/>
    <xf numFmtId="0" fontId="8" fillId="0" borderId="0"/>
    <xf numFmtId="0" fontId="101" fillId="0" borderId="0"/>
    <xf numFmtId="0" fontId="131" fillId="0" borderId="0"/>
    <xf numFmtId="195" fontId="204" fillId="0" borderId="0" applyFont="0" applyFill="0" applyBorder="0" applyAlignment="0" applyProtection="0"/>
    <xf numFmtId="187" fontId="204" fillId="0" borderId="0" applyFont="0" applyFill="0" applyBorder="0" applyAlignment="0" applyProtection="0"/>
    <xf numFmtId="177" fontId="79" fillId="0" borderId="0" applyFont="0" applyFill="0" applyBorder="0" applyAlignment="0" applyProtection="0"/>
    <xf numFmtId="176" fontId="79" fillId="0" borderId="0" applyFont="0" applyFill="0" applyBorder="0" applyAlignment="0" applyProtection="0"/>
    <xf numFmtId="0" fontId="134" fillId="0" borderId="0" applyNumberFormat="0" applyFill="0" applyBorder="0" applyAlignment="0" applyProtection="0">
      <alignment vertical="top"/>
      <protection locked="0"/>
    </xf>
    <xf numFmtId="40" fontId="130" fillId="2" borderId="0">
      <alignment horizontal="right"/>
    </xf>
    <xf numFmtId="0" fontId="117" fillId="2" borderId="0">
      <alignment horizontal="right"/>
    </xf>
    <xf numFmtId="0" fontId="121" fillId="2" borderId="9"/>
    <xf numFmtId="0" fontId="121" fillId="0" borderId="0" applyBorder="0">
      <alignment horizontal="centerContinuous"/>
    </xf>
    <xf numFmtId="0" fontId="126" fillId="0" borderId="0" applyBorder="0">
      <alignment horizontal="centerContinuous"/>
    </xf>
    <xf numFmtId="14" fontId="128" fillId="0" borderId="0">
      <alignment horizontal="center" wrapText="1"/>
      <protection locked="0"/>
    </xf>
    <xf numFmtId="10" fontId="79" fillId="0" borderId="0" applyFont="0" applyFill="0" applyBorder="0" applyAlignment="0" applyProtection="0"/>
    <xf numFmtId="9" fontId="104" fillId="0" borderId="0" applyFont="0" applyFill="0" applyBorder="0" applyAlignment="0" applyProtection="0"/>
    <xf numFmtId="10" fontId="104" fillId="0" borderId="0" applyFont="0" applyFill="0" applyBorder="0" applyAlignment="0" applyProtection="0"/>
    <xf numFmtId="9" fontId="98" fillId="0" borderId="0" applyFont="0" applyFill="0" applyBorder="0" applyAlignment="0" applyProtection="0"/>
    <xf numFmtId="13" fontId="79" fillId="0" borderId="0" applyFont="0" applyFill="0" applyProtection="0"/>
    <xf numFmtId="0" fontId="119" fillId="8" borderId="2"/>
    <xf numFmtId="4" fontId="127" fillId="0" borderId="0">
      <alignment horizontal="right"/>
    </xf>
    <xf numFmtId="203" fontId="132" fillId="0" borderId="0"/>
    <xf numFmtId="0" fontId="104" fillId="0" borderId="0" applyNumberFormat="0" applyFont="0" applyFill="0" applyBorder="0" applyAlignment="0" applyProtection="0">
      <alignment horizontal="left"/>
    </xf>
    <xf numFmtId="15" fontId="104" fillId="0" borderId="0" applyFont="0" applyFill="0" applyBorder="0" applyAlignment="0" applyProtection="0"/>
    <xf numFmtId="4" fontId="104" fillId="0" borderId="0" applyFont="0" applyFill="0" applyBorder="0" applyAlignment="0" applyProtection="0"/>
    <xf numFmtId="0" fontId="133" fillId="0" borderId="8">
      <alignment horizontal="center"/>
    </xf>
    <xf numFmtId="3" fontId="104" fillId="0" borderId="0" applyFont="0" applyFill="0" applyBorder="0" applyAlignment="0" applyProtection="0"/>
    <xf numFmtId="0" fontId="104" fillId="18" borderId="0" applyNumberFormat="0" applyFont="0" applyBorder="0" applyAlignment="0" applyProtection="0"/>
    <xf numFmtId="3" fontId="122" fillId="0" borderId="0"/>
    <xf numFmtId="4" fontId="125" fillId="0" borderId="0">
      <alignment horizontal="right"/>
    </xf>
    <xf numFmtId="224" fontId="29" fillId="0" borderId="0" applyNumberFormat="0" applyFill="0" applyBorder="0" applyAlignment="0" applyProtection="0">
      <alignment horizontal="left"/>
    </xf>
    <xf numFmtId="41" fontId="8" fillId="0" borderId="0" applyFont="0" applyFill="0" applyBorder="0" applyAlignment="0" applyProtection="0"/>
    <xf numFmtId="0" fontId="133" fillId="0" borderId="0" applyNumberFormat="0" applyFill="0" applyBorder="0" applyAlignment="0" applyProtection="0"/>
    <xf numFmtId="0" fontId="166" fillId="0" borderId="0">
      <alignment horizontal="left"/>
    </xf>
    <xf numFmtId="0" fontId="167" fillId="19" borderId="0" applyNumberFormat="0"/>
    <xf numFmtId="183" fontId="168" fillId="0" borderId="0"/>
    <xf numFmtId="225" fontId="101" fillId="0" borderId="10">
      <alignment horizontal="justify" vertical="top" wrapText="1"/>
    </xf>
    <xf numFmtId="0" fontId="169" fillId="20" borderId="11">
      <protection locked="0"/>
    </xf>
    <xf numFmtId="226" fontId="104" fillId="0" borderId="0">
      <alignment horizontal="center"/>
    </xf>
    <xf numFmtId="0" fontId="114" fillId="0" borderId="2">
      <alignment horizontal="center"/>
    </xf>
    <xf numFmtId="0" fontId="114" fillId="0" borderId="0">
      <alignment horizontal="center" vertical="center"/>
    </xf>
    <xf numFmtId="0" fontId="165" fillId="0" borderId="0" applyNumberFormat="0" applyFill="0">
      <alignment horizontal="left" vertical="center"/>
    </xf>
    <xf numFmtId="0" fontId="118" fillId="0" borderId="0"/>
    <xf numFmtId="40" fontId="115" fillId="0" borderId="0" applyBorder="0">
      <alignment horizontal="right"/>
    </xf>
    <xf numFmtId="0" fontId="169" fillId="20" borderId="11">
      <protection locked="0"/>
    </xf>
    <xf numFmtId="0" fontId="169" fillId="20" borderId="11">
      <protection locked="0"/>
    </xf>
    <xf numFmtId="0" fontId="170" fillId="0" borderId="0">
      <alignment horizontal="center" vertical="top"/>
    </xf>
    <xf numFmtId="40" fontId="171" fillId="0" borderId="0"/>
    <xf numFmtId="0" fontId="48" fillId="0" borderId="0">
      <alignment horizontal="center"/>
    </xf>
    <xf numFmtId="0" fontId="157" fillId="0" borderId="12" applyProtection="0"/>
    <xf numFmtId="227" fontId="8" fillId="0" borderId="0" applyFont="0" applyFill="0" applyBorder="0" applyAlignment="0" applyProtection="0"/>
    <xf numFmtId="228" fontId="8" fillId="0" borderId="0" applyFont="0" applyFill="0" applyBorder="0" applyAlignment="0" applyProtection="0"/>
    <xf numFmtId="229" fontId="8" fillId="0" borderId="0" applyFont="0" applyFill="0" applyBorder="0" applyAlignment="0" applyProtection="0"/>
    <xf numFmtId="222" fontId="8" fillId="0" borderId="0" applyFont="0" applyFill="0" applyBorder="0" applyAlignment="0" applyProtection="0"/>
    <xf numFmtId="230" fontId="104" fillId="0" borderId="0" applyFont="0" applyFill="0" applyBorder="0" applyAlignment="0" applyProtection="0"/>
    <xf numFmtId="231" fontId="98" fillId="0" borderId="0" applyFont="0" applyFill="0" applyBorder="0" applyAlignment="0" applyProtection="0"/>
    <xf numFmtId="230" fontId="104" fillId="0" borderId="0" applyFont="0" applyFill="0" applyBorder="0" applyAlignment="0" applyProtection="0"/>
    <xf numFmtId="231" fontId="98" fillId="0" borderId="0" applyFont="0" applyFill="0" applyBorder="0" applyAlignment="0" applyProtection="0"/>
    <xf numFmtId="0" fontId="79" fillId="0" borderId="0" applyNumberFormat="0" applyFont="0" applyFill="0" applyAlignment="0" applyProtection="0"/>
    <xf numFmtId="9" fontId="172" fillId="0" borderId="0" applyFont="0" applyFill="0" applyBorder="0" applyAlignment="0" applyProtection="0"/>
    <xf numFmtId="41" fontId="140" fillId="0" borderId="0" applyFont="0" applyFill="0" applyBorder="0" applyAlignment="0" applyProtection="0"/>
    <xf numFmtId="43" fontId="140" fillId="0" borderId="0" applyFont="0" applyFill="0" applyBorder="0" applyAlignment="0" applyProtection="0"/>
    <xf numFmtId="180" fontId="140" fillId="0" borderId="0" applyFont="0" applyFill="0" applyBorder="0" applyAlignment="0" applyProtection="0"/>
    <xf numFmtId="182" fontId="140" fillId="0" borderId="0" applyFont="0" applyFill="0" applyBorder="0" applyAlignment="0" applyProtection="0"/>
    <xf numFmtId="0" fontId="140" fillId="0" borderId="0"/>
    <xf numFmtId="0" fontId="79" fillId="0" borderId="0"/>
    <xf numFmtId="0" fontId="79" fillId="0" borderId="0" applyFont="0" applyFill="0" applyBorder="0" applyAlignment="0" applyProtection="0"/>
    <xf numFmtId="0" fontId="79" fillId="0" borderId="0" applyFont="0" applyFill="0" applyBorder="0" applyAlignment="0" applyProtection="0"/>
    <xf numFmtId="0" fontId="79" fillId="0" borderId="0"/>
    <xf numFmtId="0" fontId="2" fillId="0" borderId="0"/>
    <xf numFmtId="183" fontId="79" fillId="0" borderId="0" applyFont="0" applyFill="0" applyBorder="0" applyAlignment="0" applyProtection="0"/>
    <xf numFmtId="178" fontId="79" fillId="0" borderId="0" applyFont="0" applyFill="0" applyBorder="0" applyAlignment="0" applyProtection="0"/>
    <xf numFmtId="9" fontId="204" fillId="0" borderId="0" applyFont="0" applyFill="0" applyBorder="0" applyAlignment="0" applyProtection="0"/>
    <xf numFmtId="0" fontId="204" fillId="0" borderId="0"/>
    <xf numFmtId="41" fontId="204" fillId="0" borderId="0" applyFont="0" applyFill="0" applyBorder="0" applyAlignment="0" applyProtection="0"/>
    <xf numFmtId="43" fontId="204" fillId="0" borderId="0" applyFont="0" applyFill="0" applyBorder="0" applyAlignment="0" applyProtection="0"/>
    <xf numFmtId="176" fontId="81" fillId="0" borderId="0" applyFont="0" applyFill="0" applyBorder="0" applyAlignment="0" applyProtection="0"/>
    <xf numFmtId="177" fontId="81" fillId="0" borderId="0" applyFont="0" applyFill="0" applyBorder="0" applyAlignment="0" applyProtection="0"/>
    <xf numFmtId="41" fontId="204" fillId="0" borderId="0" applyFont="0" applyFill="0" applyBorder="0" applyAlignment="0" applyProtection="0"/>
    <xf numFmtId="43" fontId="204" fillId="0" borderId="0" applyFont="0" applyFill="0" applyBorder="0" applyAlignment="0" applyProtection="0"/>
    <xf numFmtId="9" fontId="204" fillId="0" borderId="0" applyFont="0" applyFill="0" applyBorder="0" applyAlignment="0" applyProtection="0"/>
    <xf numFmtId="9" fontId="20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232" fontId="109" fillId="0" borderId="0" applyFont="0" applyFill="0" applyBorder="0" applyAlignment="0" applyProtection="0"/>
    <xf numFmtId="186" fontId="109" fillId="0" borderId="0" applyFont="0" applyFill="0" applyBorder="0" applyAlignment="0" applyProtection="0"/>
    <xf numFmtId="0" fontId="173" fillId="0" borderId="0" applyNumberFormat="0" applyFill="0" applyBorder="0" applyAlignment="0" applyProtection="0">
      <alignment vertical="top"/>
      <protection locked="0"/>
    </xf>
    <xf numFmtId="0" fontId="79" fillId="0" borderId="10" applyNumberFormat="0" applyFill="0" applyProtection="0">
      <alignment horizontal="right"/>
    </xf>
    <xf numFmtId="0" fontId="102" fillId="0" borderId="13" applyNumberFormat="0" applyFill="0" applyAlignment="0" applyProtection="0">
      <alignment vertical="center"/>
    </xf>
    <xf numFmtId="0" fontId="149" fillId="0" borderId="14" applyNumberFormat="0" applyFill="0" applyAlignment="0" applyProtection="0">
      <alignment vertical="center"/>
    </xf>
    <xf numFmtId="0" fontId="80" fillId="0" borderId="15" applyNumberFormat="0" applyFill="0" applyAlignment="0" applyProtection="0">
      <alignment vertical="center"/>
    </xf>
    <xf numFmtId="0" fontId="8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174" fillId="0" borderId="10" applyNumberFormat="0" applyFill="0" applyProtection="0">
      <alignment horizontal="center"/>
    </xf>
    <xf numFmtId="0" fontId="175" fillId="0" borderId="0"/>
    <xf numFmtId="0" fontId="95" fillId="0" borderId="16" applyNumberFormat="0" applyFill="0" applyProtection="0">
      <alignment horizontal="center"/>
    </xf>
    <xf numFmtId="0" fontId="116" fillId="21" borderId="0" applyNumberFormat="0" applyBorder="0" applyAlignment="0" applyProtection="0">
      <alignment vertical="center"/>
    </xf>
    <xf numFmtId="0" fontId="163" fillId="10" borderId="0" applyNumberFormat="0" applyBorder="0" applyAlignment="0" applyProtection="0">
      <alignment vertical="center"/>
    </xf>
    <xf numFmtId="0" fontId="163" fillId="10" borderId="0" applyNumberFormat="0" applyBorder="0" applyAlignment="0" applyProtection="0">
      <alignment vertical="center"/>
    </xf>
    <xf numFmtId="0" fontId="163" fillId="21" borderId="0" applyNumberFormat="0" applyBorder="0" applyAlignment="0" applyProtection="0">
      <alignment vertical="center"/>
    </xf>
    <xf numFmtId="0" fontId="163" fillId="21" borderId="0" applyNumberFormat="0" applyBorder="0" applyAlignment="0" applyProtection="0">
      <alignment vertical="center"/>
    </xf>
    <xf numFmtId="0" fontId="163" fillId="21" borderId="0" applyNumberFormat="0" applyBorder="0" applyAlignment="0" applyProtection="0">
      <alignment vertical="center"/>
    </xf>
    <xf numFmtId="0" fontId="116" fillId="21" borderId="0" applyNumberFormat="0" applyBorder="0" applyAlignment="0" applyProtection="0">
      <alignment vertical="center"/>
    </xf>
    <xf numFmtId="0" fontId="116" fillId="10" borderId="0" applyNumberFormat="0" applyBorder="0" applyAlignment="0" applyProtection="0">
      <alignment vertical="center"/>
    </xf>
    <xf numFmtId="0" fontId="116" fillId="10" borderId="0" applyNumberFormat="0" applyBorder="0" applyAlignment="0" applyProtection="0">
      <alignment vertical="center"/>
    </xf>
    <xf numFmtId="0" fontId="116" fillId="10" borderId="0" applyNumberFormat="0" applyBorder="0" applyAlignment="0" applyProtection="0">
      <alignment vertical="center"/>
    </xf>
    <xf numFmtId="0" fontId="116" fillId="21" borderId="0" applyNumberFormat="0" applyBorder="0" applyAlignment="0" applyProtection="0">
      <alignment vertical="center"/>
    </xf>
    <xf numFmtId="0" fontId="163" fillId="10" borderId="0" applyNumberFormat="0" applyBorder="0" applyAlignment="0" applyProtection="0">
      <alignment vertical="center"/>
    </xf>
    <xf numFmtId="0" fontId="116" fillId="10" borderId="0" applyNumberFormat="0" applyBorder="0" applyAlignment="0" applyProtection="0">
      <alignment vertical="center"/>
    </xf>
    <xf numFmtId="0" fontId="116" fillId="10" borderId="0" applyNumberFormat="0" applyBorder="0" applyAlignment="0" applyProtection="0">
      <alignment vertical="center"/>
    </xf>
    <xf numFmtId="0" fontId="116" fillId="10" borderId="0" applyNumberFormat="0" applyBorder="0" applyAlignment="0" applyProtection="0">
      <alignment vertical="center"/>
    </xf>
    <xf numFmtId="0" fontId="163" fillId="10" borderId="0" applyNumberFormat="0" applyBorder="0" applyAlignment="0" applyProtection="0">
      <alignment vertical="center"/>
    </xf>
    <xf numFmtId="0" fontId="116" fillId="10" borderId="0" applyNumberFormat="0" applyBorder="0" applyAlignment="0" applyProtection="0">
      <alignment vertical="center"/>
    </xf>
    <xf numFmtId="0" fontId="163" fillId="10" borderId="0" applyNumberFormat="0" applyBorder="0" applyAlignment="0" applyProtection="0">
      <alignment vertical="center"/>
    </xf>
    <xf numFmtId="0" fontId="116" fillId="10" borderId="0" applyNumberFormat="0" applyBorder="0" applyAlignment="0" applyProtection="0">
      <alignment vertical="center"/>
    </xf>
    <xf numFmtId="0" fontId="116" fillId="10" borderId="0" applyNumberFormat="0" applyBorder="0" applyAlignment="0" applyProtection="0">
      <alignment vertical="center"/>
    </xf>
    <xf numFmtId="0" fontId="163" fillId="10" borderId="0" applyNumberFormat="0" applyBorder="0" applyAlignment="0" applyProtection="0">
      <alignment vertical="center"/>
    </xf>
    <xf numFmtId="0" fontId="163" fillId="10" borderId="0" applyNumberFormat="0" applyBorder="0" applyAlignment="0" applyProtection="0">
      <alignment vertical="center"/>
    </xf>
    <xf numFmtId="0" fontId="163" fillId="10" borderId="0" applyNumberFormat="0" applyBorder="0" applyAlignment="0" applyProtection="0">
      <alignment vertical="center"/>
    </xf>
    <xf numFmtId="0" fontId="116" fillId="10" borderId="0" applyNumberFormat="0" applyBorder="0" applyAlignment="0" applyProtection="0">
      <alignment vertical="center"/>
    </xf>
    <xf numFmtId="0" fontId="163" fillId="10" borderId="0" applyNumberFormat="0" applyBorder="0" applyAlignment="0" applyProtection="0">
      <alignment vertical="center"/>
    </xf>
    <xf numFmtId="0" fontId="29" fillId="0" borderId="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7" fillId="0" borderId="0">
      <alignment vertical="center"/>
    </xf>
    <xf numFmtId="0" fontId="107" fillId="0" borderId="0">
      <alignment vertical="center"/>
    </xf>
    <xf numFmtId="0" fontId="107" fillId="0" borderId="0">
      <alignment vertical="center"/>
    </xf>
    <xf numFmtId="0" fontId="107" fillId="0" borderId="0">
      <alignment vertical="center"/>
    </xf>
    <xf numFmtId="0" fontId="29" fillId="0" borderId="0"/>
    <xf numFmtId="0" fontId="29" fillId="0" borderId="0">
      <alignment vertical="top"/>
    </xf>
    <xf numFmtId="0" fontId="29" fillId="0" borderId="0"/>
    <xf numFmtId="0"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protection locked="0"/>
    </xf>
    <xf numFmtId="0" fontId="29" fillId="0" borderId="0"/>
    <xf numFmtId="0" fontId="29" fillId="0" borderId="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04" fillId="0" borderId="0"/>
    <xf numFmtId="0" fontId="204" fillId="0" borderId="0" applyNumberFormat="0" applyFill="0" applyBorder="0" applyAlignment="0" applyProtection="0"/>
    <xf numFmtId="0" fontId="29" fillId="0" borderId="0"/>
    <xf numFmtId="0" fontId="29" fillId="0" borderId="0"/>
    <xf numFmtId="0" fontId="29" fillId="0" borderId="0"/>
    <xf numFmtId="0" fontId="3" fillId="0" borderId="0"/>
    <xf numFmtId="0" fontId="29" fillId="0" borderId="0">
      <protection locked="0"/>
    </xf>
    <xf numFmtId="0" fontId="3" fillId="0" borderId="0"/>
    <xf numFmtId="0" fontId="29" fillId="0" borderId="0"/>
    <xf numFmtId="0"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7" fillId="0" borderId="0">
      <alignment vertical="center"/>
    </xf>
    <xf numFmtId="0" fontId="107" fillId="0" borderId="0">
      <alignment vertical="center"/>
    </xf>
    <xf numFmtId="0" fontId="204" fillId="0" borderId="0" applyNumberFormat="0" applyFill="0" applyBorder="0" applyAlignment="0" applyProtection="0"/>
    <xf numFmtId="0" fontId="3" fillId="0" borderId="0"/>
    <xf numFmtId="0" fontId="29" fillId="0" borderId="0"/>
    <xf numFmtId="0" fontId="29" fillId="0" borderId="0"/>
    <xf numFmtId="0" fontId="29" fillId="0" borderId="0"/>
    <xf numFmtId="0" fontId="29" fillId="0" borderId="0"/>
    <xf numFmtId="0" fontId="29" fillId="0" borderId="0"/>
    <xf numFmtId="0" fontId="107" fillId="0" borderId="0">
      <alignment vertical="center"/>
    </xf>
    <xf numFmtId="0" fontId="107" fillId="0" borderId="0">
      <alignment vertical="center"/>
    </xf>
    <xf numFmtId="0" fontId="29" fillId="0" borderId="0">
      <protection locked="0"/>
    </xf>
    <xf numFmtId="0" fontId="107" fillId="0" borderId="0">
      <alignment vertical="center"/>
    </xf>
    <xf numFmtId="0" fontId="107" fillId="0" borderId="0">
      <alignment vertical="center"/>
    </xf>
    <xf numFmtId="0" fontId="29" fillId="0" borderId="0"/>
    <xf numFmtId="0" fontId="3" fillId="0" borderId="0"/>
    <xf numFmtId="0" fontId="29" fillId="0" borderId="0"/>
    <xf numFmtId="0" fontId="29" fillId="0" borderId="0"/>
    <xf numFmtId="0" fontId="29" fillId="0" borderId="0"/>
    <xf numFmtId="0" fontId="29" fillId="0" borderId="0"/>
    <xf numFmtId="0" fontId="107" fillId="0" borderId="0">
      <alignment vertical="center"/>
    </xf>
    <xf numFmtId="0" fontId="107" fillId="0" borderId="0">
      <alignment vertical="center"/>
    </xf>
    <xf numFmtId="0" fontId="29" fillId="0" borderId="0">
      <protection locked="0"/>
    </xf>
    <xf numFmtId="0" fontId="107" fillId="0" borderId="0">
      <alignment vertical="center"/>
    </xf>
    <xf numFmtId="0" fontId="107" fillId="0" borderId="0">
      <alignment vertical="center"/>
    </xf>
    <xf numFmtId="0" fontId="3" fillId="0" borderId="0"/>
    <xf numFmtId="0" fontId="3" fillId="0" borderId="0"/>
    <xf numFmtId="0" fontId="29" fillId="0" borderId="0"/>
    <xf numFmtId="0" fontId="29" fillId="0" borderId="0"/>
    <xf numFmtId="0" fontId="29" fillId="0" borderId="0"/>
    <xf numFmtId="0" fontId="29" fillId="0" borderId="0"/>
    <xf numFmtId="0" fontId="107" fillId="0" borderId="0">
      <alignment vertical="center"/>
    </xf>
    <xf numFmtId="0" fontId="107" fillId="0" borderId="0">
      <alignment vertical="center"/>
    </xf>
    <xf numFmtId="0" fontId="29" fillId="0" borderId="0">
      <protection locked="0"/>
    </xf>
    <xf numFmtId="0" fontId="107" fillId="0" borderId="0">
      <alignment vertical="center"/>
    </xf>
    <xf numFmtId="0" fontId="107" fillId="0" borderId="0">
      <alignment vertical="center"/>
    </xf>
    <xf numFmtId="0" fontId="3" fillId="0" borderId="0"/>
    <xf numFmtId="0" fontId="3" fillId="0" borderId="0"/>
    <xf numFmtId="0" fontId="29" fillId="0" borderId="0"/>
    <xf numFmtId="0" fontId="29" fillId="0" borderId="0"/>
    <xf numFmtId="0" fontId="29" fillId="0" borderId="0"/>
    <xf numFmtId="0" fontId="29" fillId="0" borderId="0"/>
    <xf numFmtId="0" fontId="107" fillId="0" borderId="0">
      <alignment vertical="center"/>
    </xf>
    <xf numFmtId="0" fontId="107" fillId="0" borderId="0">
      <alignment vertical="center"/>
    </xf>
    <xf numFmtId="0" fontId="29" fillId="0" borderId="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79" fillId="0" borderId="0"/>
    <xf numFmtId="0" fontId="29" fillId="0" borderId="0"/>
    <xf numFmtId="0" fontId="204" fillId="0" borderId="0"/>
    <xf numFmtId="0" fontId="79" fillId="0" borderId="0"/>
    <xf numFmtId="0" fontId="29" fillId="0" borderId="0"/>
    <xf numFmtId="0" fontId="29" fillId="0" borderId="0"/>
    <xf numFmtId="0" fontId="29" fillId="0" borderId="0"/>
    <xf numFmtId="0" fontId="29" fillId="0" borderId="0"/>
    <xf numFmtId="0" fontId="29" fillId="0" borderId="0"/>
    <xf numFmtId="0" fontId="10" fillId="0" borderId="0"/>
    <xf numFmtId="0" fontId="29" fillId="0" borderId="0"/>
    <xf numFmtId="0" fontId="29" fillId="0" borderId="0"/>
    <xf numFmtId="0" fontId="29" fillId="0" borderId="0"/>
    <xf numFmtId="0" fontId="177"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204" fillId="0" borderId="0"/>
    <xf numFmtId="0" fontId="29" fillId="0" borderId="0" applyNumberFormat="0" applyFill="0" applyBorder="0" applyAlignment="0" applyProtection="0"/>
    <xf numFmtId="0" fontId="179" fillId="0" borderId="0" applyNumberFormat="0" applyFill="0" applyBorder="0" applyAlignment="0" applyProtection="0"/>
    <xf numFmtId="0" fontId="3" fillId="0" borderId="0" applyFill="0" applyBorder="0" applyAlignment="0"/>
    <xf numFmtId="0" fontId="180" fillId="0" borderId="0" applyNumberFormat="0" applyFill="0" applyBorder="0" applyAlignment="0" applyProtection="0">
      <alignment vertical="top"/>
      <protection locked="0"/>
    </xf>
    <xf numFmtId="0" fontId="88" fillId="7" borderId="0" applyNumberFormat="0" applyBorder="0" applyAlignment="0" applyProtection="0">
      <alignment vertical="center"/>
    </xf>
    <xf numFmtId="0" fontId="83" fillId="22" borderId="0" applyNumberFormat="0" applyBorder="0" applyAlignment="0" applyProtection="0">
      <alignment vertical="center"/>
    </xf>
    <xf numFmtId="0" fontId="83" fillId="22"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8" fillId="7" borderId="0" applyNumberFormat="0" applyBorder="0" applyAlignment="0" applyProtection="0">
      <alignment vertical="center"/>
    </xf>
    <xf numFmtId="0" fontId="88" fillId="22" borderId="0" applyNumberFormat="0" applyBorder="0" applyAlignment="0" applyProtection="0">
      <alignment vertical="center"/>
    </xf>
    <xf numFmtId="0" fontId="88" fillId="22" borderId="0" applyNumberFormat="0" applyBorder="0" applyAlignment="0" applyProtection="0">
      <alignment vertical="center"/>
    </xf>
    <xf numFmtId="0" fontId="88" fillId="22" borderId="0" applyNumberFormat="0" applyBorder="0" applyAlignment="0" applyProtection="0">
      <alignment vertical="center"/>
    </xf>
    <xf numFmtId="0" fontId="88" fillId="7" borderId="0" applyNumberFormat="0" applyBorder="0" applyAlignment="0" applyProtection="0">
      <alignment vertical="center"/>
    </xf>
    <xf numFmtId="0" fontId="83" fillId="22" borderId="0" applyNumberFormat="0" applyBorder="0" applyAlignment="0" applyProtection="0">
      <alignment vertical="center"/>
    </xf>
    <xf numFmtId="0" fontId="88" fillId="22" borderId="0" applyNumberFormat="0" applyBorder="0" applyAlignment="0" applyProtection="0">
      <alignment vertical="center"/>
    </xf>
    <xf numFmtId="0" fontId="88" fillId="22" borderId="0" applyNumberFormat="0" applyBorder="0" applyAlignment="0" applyProtection="0">
      <alignment vertical="center"/>
    </xf>
    <xf numFmtId="0" fontId="88" fillId="22" borderId="0" applyNumberFormat="0" applyBorder="0" applyAlignment="0" applyProtection="0">
      <alignment vertical="center"/>
    </xf>
    <xf numFmtId="0" fontId="83" fillId="22" borderId="0" applyNumberFormat="0" applyBorder="0" applyAlignment="0" applyProtection="0">
      <alignment vertical="center"/>
    </xf>
    <xf numFmtId="0" fontId="88" fillId="22" borderId="0" applyNumberFormat="0" applyBorder="0" applyAlignment="0" applyProtection="0">
      <alignment vertical="center"/>
    </xf>
    <xf numFmtId="0" fontId="83" fillId="22" borderId="0" applyNumberFormat="0" applyBorder="0" applyAlignment="0" applyProtection="0">
      <alignment vertical="center"/>
    </xf>
    <xf numFmtId="0" fontId="88" fillId="22" borderId="0" applyNumberFormat="0" applyBorder="0" applyAlignment="0" applyProtection="0">
      <alignment vertical="center"/>
    </xf>
    <xf numFmtId="0" fontId="88" fillId="22" borderId="0" applyNumberFormat="0" applyBorder="0" applyAlignment="0" applyProtection="0">
      <alignment vertical="center"/>
    </xf>
    <xf numFmtId="0" fontId="83" fillId="22" borderId="0" applyNumberFormat="0" applyBorder="0" applyAlignment="0" applyProtection="0">
      <alignment vertical="center"/>
    </xf>
    <xf numFmtId="0" fontId="83" fillId="22" borderId="0" applyNumberFormat="0" applyBorder="0" applyAlignment="0" applyProtection="0">
      <alignment vertical="center"/>
    </xf>
    <xf numFmtId="0" fontId="83" fillId="22" borderId="0" applyNumberFormat="0" applyBorder="0" applyAlignment="0" applyProtection="0">
      <alignment vertical="center"/>
    </xf>
    <xf numFmtId="0" fontId="88" fillId="22" borderId="0" applyNumberFormat="0" applyBorder="0" applyAlignment="0" applyProtection="0">
      <alignment vertical="center"/>
    </xf>
    <xf numFmtId="0" fontId="83" fillId="22" borderId="0" applyNumberFormat="0" applyBorder="0" applyAlignment="0" applyProtection="0">
      <alignment vertical="center"/>
    </xf>
    <xf numFmtId="4" fontId="106" fillId="0" borderId="0" applyFont="0" applyFill="0" applyBorder="0" applyAlignment="0" applyProtection="0"/>
    <xf numFmtId="41" fontId="79" fillId="0" borderId="0" applyFont="0" applyFill="0" applyBorder="0" applyAlignment="0" applyProtection="0"/>
    <xf numFmtId="0" fontId="181" fillId="0" borderId="0" applyNumberFormat="0" applyFill="0" applyBorder="0" applyAlignment="0" applyProtection="0">
      <alignment vertical="top"/>
      <protection locked="0"/>
    </xf>
    <xf numFmtId="0" fontId="84" fillId="0" borderId="17" applyNumberFormat="0" applyFill="0" applyAlignment="0" applyProtection="0">
      <alignment vertical="center"/>
    </xf>
    <xf numFmtId="179" fontId="155" fillId="0" borderId="0" applyFont="0" applyFill="0" applyBorder="0" applyAlignment="0" applyProtection="0"/>
    <xf numFmtId="233" fontId="104" fillId="0" borderId="0" applyFont="0" applyFill="0" applyBorder="0" applyAlignment="0" applyProtection="0"/>
    <xf numFmtId="184" fontId="155" fillId="0" borderId="0" applyFont="0" applyFill="0" applyBorder="0" applyAlignment="0" applyProtection="0"/>
    <xf numFmtId="0" fontId="82" fillId="2" borderId="18" applyNumberFormat="0" applyAlignment="0" applyProtection="0">
      <alignment vertical="center"/>
    </xf>
    <xf numFmtId="0" fontId="96" fillId="23" borderId="19" applyNumberFormat="0" applyAlignment="0" applyProtection="0">
      <alignment vertical="center"/>
    </xf>
    <xf numFmtId="0" fontId="89" fillId="0" borderId="0" applyNumberFormat="0" applyFill="0" applyBorder="0" applyAlignment="0" applyProtection="0">
      <alignment vertical="center"/>
    </xf>
    <xf numFmtId="0" fontId="95" fillId="0" borderId="16" applyNumberFormat="0" applyFill="0" applyProtection="0">
      <alignment horizontal="left"/>
    </xf>
    <xf numFmtId="0" fontId="124" fillId="0" borderId="0" applyNumberFormat="0" applyFill="0" applyBorder="0" applyAlignment="0" applyProtection="0">
      <alignment vertical="center"/>
    </xf>
    <xf numFmtId="0" fontId="124" fillId="0" borderId="20" applyNumberFormat="0" applyFill="0" applyAlignment="0" applyProtection="0">
      <alignment vertical="center"/>
    </xf>
    <xf numFmtId="183" fontId="86" fillId="0" borderId="0" applyFont="0" applyFill="0" applyBorder="0" applyAlignment="0" applyProtection="0"/>
    <xf numFmtId="178" fontId="86" fillId="0" borderId="0" applyFont="0" applyFill="0" applyBorder="0" applyAlignment="0" applyProtection="0"/>
    <xf numFmtId="195" fontId="86" fillId="0" borderId="0" applyFont="0" applyFill="0" applyBorder="0" applyAlignment="0" applyProtection="0"/>
    <xf numFmtId="187" fontId="86" fillId="0" borderId="0" applyFont="0" applyFill="0" applyBorder="0" applyAlignment="0" applyProtection="0"/>
    <xf numFmtId="0" fontId="8" fillId="0" borderId="0"/>
    <xf numFmtId="0" fontId="112" fillId="0" borderId="0"/>
    <xf numFmtId="41" fontId="8" fillId="0" borderId="0" applyFont="0" applyFill="0" applyBorder="0" applyAlignment="0" applyProtection="0"/>
    <xf numFmtId="43" fontId="8" fillId="0" borderId="0" applyFont="0" applyFill="0" applyBorder="0" applyAlignment="0" applyProtection="0"/>
    <xf numFmtId="41" fontId="79" fillId="0" borderId="0" applyFont="0" applyFill="0" applyBorder="0" applyAlignment="0" applyProtection="0"/>
    <xf numFmtId="43" fontId="79" fillId="0" borderId="0" applyFont="0" applyFill="0" applyBorder="0" applyAlignment="0" applyProtection="0"/>
    <xf numFmtId="43" fontId="204"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43" fontId="20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8" fontId="29" fillId="0" borderId="0" applyFont="0" applyFill="0" applyBorder="0" applyAlignment="0" applyProtection="0"/>
    <xf numFmtId="176" fontId="29" fillId="0" borderId="0" applyFont="0" applyFill="0" applyBorder="0" applyAlignment="0" applyProtection="0"/>
    <xf numFmtId="43" fontId="29" fillId="0" borderId="0" applyFont="0" applyFill="0" applyBorder="0" applyAlignment="0" applyProtection="0"/>
    <xf numFmtId="178" fontId="29" fillId="0" borderId="0" applyFont="0" applyFill="0" applyBorder="0" applyAlignment="0" applyProtection="0"/>
    <xf numFmtId="176" fontId="29" fillId="0" borderId="0" applyFont="0" applyFill="0" applyBorder="0" applyAlignment="0" applyProtection="0"/>
    <xf numFmtId="188" fontId="29" fillId="0" borderId="0" applyFont="0" applyFill="0" applyBorder="0" applyAlignment="0" applyProtection="0"/>
    <xf numFmtId="43"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43" fontId="204"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0" fontId="86" fillId="0" borderId="0"/>
    <xf numFmtId="0" fontId="110" fillId="24" borderId="0" applyNumberFormat="0" applyBorder="0" applyAlignment="0" applyProtection="0">
      <alignment vertical="center"/>
    </xf>
    <xf numFmtId="0" fontId="110" fillId="12" borderId="0" applyNumberFormat="0" applyBorder="0" applyAlignment="0" applyProtection="0">
      <alignment vertical="center"/>
    </xf>
    <xf numFmtId="0" fontId="110" fillId="13" borderId="0" applyNumberFormat="0" applyBorder="0" applyAlignment="0" applyProtection="0">
      <alignment vertical="center"/>
    </xf>
    <xf numFmtId="0" fontId="110" fillId="19" borderId="0" applyNumberFormat="0" applyBorder="0" applyAlignment="0" applyProtection="0">
      <alignment vertical="center"/>
    </xf>
    <xf numFmtId="0" fontId="110" fillId="11" borderId="0" applyNumberFormat="0" applyBorder="0" applyAlignment="0" applyProtection="0">
      <alignment vertical="center"/>
    </xf>
    <xf numFmtId="0" fontId="110" fillId="25" borderId="0" applyNumberFormat="0" applyBorder="0" applyAlignment="0" applyProtection="0">
      <alignment vertical="center"/>
    </xf>
    <xf numFmtId="0" fontId="183" fillId="0" borderId="0" applyNumberFormat="0" applyFill="0" applyBorder="0" applyAlignment="0" applyProtection="0">
      <alignment vertical="top"/>
      <protection locked="0"/>
    </xf>
    <xf numFmtId="187" fontId="184" fillId="0" borderId="0" applyFont="0" applyFill="0" applyBorder="0" applyAlignment="0" applyProtection="0"/>
    <xf numFmtId="195" fontId="184" fillId="0" borderId="0" applyFont="0" applyFill="0" applyBorder="0" applyAlignment="0" applyProtection="0"/>
    <xf numFmtId="234" fontId="79" fillId="0" borderId="16" applyFill="0" applyProtection="0">
      <alignment horizontal="right"/>
    </xf>
    <xf numFmtId="0" fontId="79" fillId="0" borderId="10" applyNumberFormat="0" applyFill="0" applyProtection="0">
      <alignment horizontal="left"/>
    </xf>
    <xf numFmtId="0" fontId="185" fillId="9" borderId="0" applyNumberFormat="0" applyBorder="0" applyAlignment="0" applyProtection="0">
      <alignment vertical="center"/>
    </xf>
    <xf numFmtId="0" fontId="79" fillId="0" borderId="0"/>
    <xf numFmtId="0" fontId="79" fillId="0" borderId="0"/>
    <xf numFmtId="0" fontId="139" fillId="2" borderId="21" applyNumberFormat="0" applyAlignment="0" applyProtection="0">
      <alignment vertical="center"/>
    </xf>
    <xf numFmtId="0" fontId="176" fillId="9" borderId="18" applyNumberFormat="0" applyAlignment="0" applyProtection="0">
      <alignment vertical="center"/>
    </xf>
    <xf numFmtId="1" fontId="79" fillId="0" borderId="16" applyFill="0" applyProtection="0">
      <alignment horizontal="center"/>
    </xf>
    <xf numFmtId="0" fontId="186" fillId="0" borderId="0"/>
    <xf numFmtId="187" fontId="79" fillId="0" borderId="0" applyFont="0" applyFill="0" applyBorder="0" applyAlignment="0" applyProtection="0"/>
    <xf numFmtId="235" fontId="106" fillId="0" borderId="0" applyFont="0" applyFill="0" applyBorder="0" applyAlignment="0" applyProtection="0"/>
    <xf numFmtId="0" fontId="204" fillId="0" borderId="0"/>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29" fillId="0" borderId="0"/>
    <xf numFmtId="177" fontId="204" fillId="0" borderId="0" applyFont="0" applyFill="0" applyBorder="0" applyAlignment="0" applyProtection="0"/>
    <xf numFmtId="195" fontId="204" fillId="0" borderId="0" applyFont="0" applyFill="0" applyBorder="0" applyAlignment="0" applyProtection="0"/>
    <xf numFmtId="0" fontId="79" fillId="0" borderId="0"/>
    <xf numFmtId="40" fontId="109" fillId="0" borderId="0" applyFont="0" applyFill="0" applyBorder="0" applyAlignment="0" applyProtection="0"/>
    <xf numFmtId="38" fontId="109" fillId="0" borderId="0" applyFont="0" applyFill="0" applyBorder="0" applyAlignment="0" applyProtection="0"/>
    <xf numFmtId="0" fontId="29" fillId="6" borderId="22" applyNumberFormat="0" applyFont="0" applyAlignment="0" applyProtection="0">
      <alignment vertical="center"/>
    </xf>
    <xf numFmtId="0" fontId="187" fillId="0" borderId="0" applyNumberFormat="0" applyFill="0" applyBorder="0" applyAlignment="0" applyProtection="0">
      <alignment vertical="top"/>
      <protection locked="0"/>
    </xf>
    <xf numFmtId="177" fontId="79" fillId="0" borderId="2" applyNumberFormat="0"/>
    <xf numFmtId="41" fontId="99" fillId="0" borderId="0" applyFont="0" applyFill="0" applyBorder="0" applyAlignment="0" applyProtection="0"/>
    <xf numFmtId="43" fontId="99" fillId="0" borderId="0" applyFont="0" applyFill="0" applyBorder="0" applyAlignment="0" applyProtection="0"/>
    <xf numFmtId="38" fontId="103" fillId="0" borderId="0" applyFont="0" applyFill="0" applyBorder="0" applyAlignment="0" applyProtection="0"/>
    <xf numFmtId="40" fontId="103" fillId="0" borderId="0" applyFont="0" applyFill="0" applyBorder="0" applyAlignment="0" applyProtection="0"/>
    <xf numFmtId="0" fontId="103" fillId="0" borderId="0" applyFont="0" applyFill="0" applyBorder="0" applyAlignment="0" applyProtection="0"/>
    <xf numFmtId="0" fontId="103" fillId="0" borderId="0" applyFont="0" applyFill="0" applyBorder="0" applyAlignment="0" applyProtection="0"/>
    <xf numFmtId="0" fontId="182" fillId="0" borderId="0"/>
  </cellStyleXfs>
  <cellXfs count="798">
    <xf numFmtId="0" fontId="0" fillId="0" borderId="0" xfId="0"/>
    <xf numFmtId="0" fontId="1" fillId="0" borderId="0" xfId="0" applyFont="1" applyFill="1" applyAlignment="1">
      <alignment vertical="center"/>
    </xf>
    <xf numFmtId="0" fontId="207"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236" fontId="2" fillId="0" borderId="0" xfId="0" applyNumberFormat="1" applyFont="1" applyFill="1" applyAlignment="1">
      <alignment vertical="center"/>
    </xf>
    <xf numFmtId="0" fontId="1" fillId="0" borderId="0" xfId="0" applyFont="1" applyFill="1" applyAlignment="1">
      <alignment horizontal="center" vertical="center" wrapText="1"/>
    </xf>
    <xf numFmtId="237" fontId="207" fillId="0" borderId="0" xfId="0" applyNumberFormat="1" applyFont="1" applyFill="1" applyAlignment="1">
      <alignment horizontal="center" vertical="center"/>
    </xf>
    <xf numFmtId="0" fontId="207" fillId="0" borderId="0" xfId="0" applyNumberFormat="1" applyFont="1" applyFill="1" applyAlignment="1">
      <alignment horizontal="center" vertical="center"/>
    </xf>
    <xf numFmtId="236" fontId="207" fillId="0" borderId="0" xfId="0" applyNumberFormat="1" applyFont="1" applyFill="1" applyAlignment="1">
      <alignment horizontal="center" vertical="center"/>
    </xf>
    <xf numFmtId="0" fontId="207" fillId="0" borderId="0" xfId="0" applyNumberFormat="1" applyFont="1" applyFill="1" applyAlignment="1">
      <alignment horizontal="right" vertical="center"/>
    </xf>
    <xf numFmtId="237" fontId="207" fillId="0" borderId="0" xfId="0" applyNumberFormat="1" applyFont="1" applyFill="1" applyBorder="1" applyAlignment="1">
      <alignment vertical="center"/>
    </xf>
    <xf numFmtId="0" fontId="207" fillId="0" borderId="0" xfId="0" applyFont="1" applyFill="1" applyAlignment="1">
      <alignment horizontal="right" vertical="center"/>
    </xf>
    <xf numFmtId="0" fontId="2" fillId="0" borderId="23" xfId="0" applyFont="1" applyFill="1" applyBorder="1" applyAlignment="1">
      <alignment horizontal="center" vertical="center"/>
    </xf>
    <xf numFmtId="0" fontId="3" fillId="0" borderId="23" xfId="0" applyFont="1" applyFill="1" applyBorder="1" applyAlignment="1">
      <alignment horizontal="center" vertical="center"/>
    </xf>
    <xf numFmtId="236" fontId="2" fillId="0" borderId="23" xfId="0" applyNumberFormat="1" applyFont="1" applyFill="1" applyBorder="1" applyAlignment="1">
      <alignment horizontal="center" vertical="center"/>
    </xf>
    <xf numFmtId="0" fontId="2" fillId="0" borderId="23" xfId="0" applyFont="1" applyFill="1" applyBorder="1" applyAlignment="1">
      <alignment horizontal="center" vertical="center" wrapText="1"/>
    </xf>
    <xf numFmtId="0" fontId="207" fillId="0" borderId="23" xfId="0" applyFont="1" applyFill="1" applyBorder="1" applyAlignment="1">
      <alignment horizontal="left" vertical="center"/>
    </xf>
    <xf numFmtId="0" fontId="207" fillId="0" borderId="23" xfId="0" applyFont="1" applyFill="1" applyBorder="1" applyAlignment="1">
      <alignment horizontal="center" vertical="center"/>
    </xf>
    <xf numFmtId="43" fontId="2" fillId="0" borderId="23" xfId="0" applyNumberFormat="1" applyFont="1" applyFill="1" applyBorder="1" applyAlignment="1">
      <alignment horizontal="right" vertical="center"/>
    </xf>
    <xf numFmtId="0" fontId="2" fillId="0" borderId="23" xfId="0" applyFont="1" applyFill="1" applyBorder="1" applyAlignment="1">
      <alignment vertical="center"/>
    </xf>
    <xf numFmtId="236" fontId="208" fillId="0" borderId="0" xfId="0" applyNumberFormat="1" applyFont="1" applyFill="1" applyBorder="1" applyAlignment="1">
      <alignment horizontal="left" vertical="center" indent="15"/>
    </xf>
    <xf numFmtId="0" fontId="208" fillId="0" borderId="0" xfId="0" applyFont="1" applyFill="1" applyBorder="1" applyAlignment="1">
      <alignment horizontal="left" vertical="center" indent="15"/>
    </xf>
    <xf numFmtId="236" fontId="207" fillId="0" borderId="0" xfId="0" applyNumberFormat="1" applyFont="1" applyFill="1" applyAlignment="1">
      <alignment vertical="center"/>
    </xf>
    <xf numFmtId="0" fontId="207" fillId="0" borderId="0" xfId="0" applyFont="1" applyFill="1" applyAlignment="1">
      <alignment horizontal="center" vertical="center"/>
    </xf>
    <xf numFmtId="0" fontId="1" fillId="0" borderId="0" xfId="0" applyFont="1" applyAlignment="1">
      <alignment vertical="center"/>
    </xf>
    <xf numFmtId="0" fontId="207"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238" fontId="2" fillId="0" borderId="0" xfId="0" applyNumberFormat="1" applyFont="1" applyAlignment="1">
      <alignment vertical="center"/>
    </xf>
    <xf numFmtId="237" fontId="207" fillId="0" borderId="0" xfId="0" applyNumberFormat="1" applyFont="1" applyAlignment="1">
      <alignment horizontal="center" vertical="center"/>
    </xf>
    <xf numFmtId="238" fontId="207" fillId="0" borderId="0" xfId="0" applyNumberFormat="1" applyFont="1" applyAlignment="1">
      <alignment horizontal="center" vertical="center"/>
    </xf>
    <xf numFmtId="0" fontId="207" fillId="0" borderId="0" xfId="0" applyNumberFormat="1" applyFont="1" applyAlignment="1">
      <alignment horizontal="right" vertical="center"/>
    </xf>
    <xf numFmtId="237" fontId="207" fillId="0" borderId="0" xfId="0" applyNumberFormat="1" applyFont="1" applyBorder="1" applyAlignment="1">
      <alignment vertical="center"/>
    </xf>
    <xf numFmtId="0" fontId="207" fillId="0" borderId="0" xfId="0" applyFont="1" applyAlignment="1">
      <alignment horizontal="right" vertical="center"/>
    </xf>
    <xf numFmtId="0" fontId="2" fillId="0" borderId="23" xfId="0" applyFont="1" applyBorder="1" applyAlignment="1">
      <alignment horizontal="center" vertical="center"/>
    </xf>
    <xf numFmtId="238" fontId="2" fillId="0" borderId="23" xfId="0" applyNumberFormat="1" applyFont="1" applyBorder="1" applyAlignment="1">
      <alignment horizontal="center" vertical="center"/>
    </xf>
    <xf numFmtId="0" fontId="2" fillId="0" borderId="23" xfId="0" applyFont="1" applyBorder="1" applyAlignment="1">
      <alignment horizontal="center" vertical="center" wrapText="1"/>
    </xf>
    <xf numFmtId="0" fontId="207" fillId="0" borderId="23" xfId="0" applyFont="1" applyBorder="1" applyAlignment="1">
      <alignment horizontal="left" vertical="center"/>
    </xf>
    <xf numFmtId="43" fontId="2" fillId="0" borderId="23" xfId="0" applyNumberFormat="1" applyFont="1" applyBorder="1" applyAlignment="1">
      <alignment vertical="center"/>
    </xf>
    <xf numFmtId="0" fontId="2" fillId="0" borderId="23" xfId="0" applyFont="1" applyBorder="1" applyAlignment="1">
      <alignment vertical="center"/>
    </xf>
    <xf numFmtId="238" fontId="208" fillId="0" borderId="0" xfId="0" applyNumberFormat="1" applyFont="1" applyBorder="1" applyAlignment="1">
      <alignment horizontal="left" vertical="center" indent="15"/>
    </xf>
    <xf numFmtId="0" fontId="208" fillId="0" borderId="0" xfId="0" applyFont="1" applyBorder="1" applyAlignment="1">
      <alignment horizontal="left" vertical="center" indent="15"/>
    </xf>
    <xf numFmtId="238" fontId="207" fillId="0" borderId="0" xfId="0" applyNumberFormat="1" applyFont="1" applyAlignment="1">
      <alignment vertical="center"/>
    </xf>
    <xf numFmtId="0" fontId="207" fillId="0" borderId="0" xfId="0" applyFont="1" applyAlignment="1">
      <alignment horizontal="center" vertical="center"/>
    </xf>
    <xf numFmtId="0" fontId="207" fillId="0" borderId="0" xfId="0" applyNumberFormat="1" applyFont="1" applyAlignment="1">
      <alignment horizontal="center" vertical="center"/>
    </xf>
    <xf numFmtId="0" fontId="3" fillId="0" borderId="23" xfId="0" applyFont="1" applyBorder="1" applyAlignment="1">
      <alignment horizontal="center" vertical="center"/>
    </xf>
    <xf numFmtId="0" fontId="207" fillId="0" borderId="23" xfId="0" applyFont="1" applyBorder="1" applyAlignment="1">
      <alignment horizontal="center" vertical="center"/>
    </xf>
    <xf numFmtId="43" fontId="2" fillId="0" borderId="23" xfId="0" applyNumberFormat="1" applyFont="1" applyBorder="1" applyAlignment="1">
      <alignment horizontal="right" vertical="center"/>
    </xf>
    <xf numFmtId="238" fontId="2" fillId="0" borderId="0" xfId="0" applyNumberFormat="1" applyFont="1" applyFill="1" applyAlignment="1">
      <alignment vertical="center"/>
    </xf>
    <xf numFmtId="237" fontId="207" fillId="0" borderId="0" xfId="0" applyNumberFormat="1" applyFont="1" applyFill="1" applyBorder="1" applyAlignment="1">
      <alignment horizontal="center" vertical="center"/>
    </xf>
    <xf numFmtId="0" fontId="207" fillId="0" borderId="0" xfId="0" applyFont="1" applyFill="1" applyBorder="1" applyAlignment="1">
      <alignment vertical="center"/>
    </xf>
    <xf numFmtId="238" fontId="207" fillId="0" borderId="0" xfId="0" applyNumberFormat="1" applyFont="1" applyFill="1" applyBorder="1" applyAlignment="1">
      <alignment horizontal="center" vertical="center"/>
    </xf>
    <xf numFmtId="0" fontId="207" fillId="0" borderId="0" xfId="0" applyNumberFormat="1" applyFont="1" applyFill="1" applyBorder="1" applyAlignment="1">
      <alignment horizontal="right" vertical="center"/>
    </xf>
    <xf numFmtId="237" fontId="207" fillId="0" borderId="0" xfId="0" applyNumberFormat="1" applyFont="1" applyFill="1" applyAlignment="1">
      <alignment vertical="center"/>
    </xf>
    <xf numFmtId="238" fontId="207" fillId="0" borderId="0" xfId="0" applyNumberFormat="1" applyFont="1" applyFill="1" applyAlignment="1">
      <alignment vertical="center"/>
    </xf>
    <xf numFmtId="238" fontId="2" fillId="0" borderId="23" xfId="0" applyNumberFormat="1" applyFont="1" applyFill="1" applyBorder="1" applyAlignment="1">
      <alignment horizontal="center" vertical="center"/>
    </xf>
    <xf numFmtId="238" fontId="2" fillId="0" borderId="23" xfId="0" applyNumberFormat="1" applyFont="1" applyFill="1" applyBorder="1" applyAlignment="1">
      <alignment vertical="center"/>
    </xf>
    <xf numFmtId="238" fontId="208" fillId="0" borderId="0" xfId="0" applyNumberFormat="1" applyFont="1" applyFill="1" applyBorder="1" applyAlignment="1">
      <alignment horizontal="left" vertical="center" indent="15"/>
    </xf>
    <xf numFmtId="238" fontId="207" fillId="0" borderId="0" xfId="0" applyNumberFormat="1" applyFont="1" applyFill="1" applyBorder="1" applyAlignment="1">
      <alignment vertical="center"/>
    </xf>
    <xf numFmtId="0" fontId="2" fillId="0" borderId="0" xfId="0" applyFont="1" applyFill="1" applyBorder="1" applyAlignment="1">
      <alignment vertical="center"/>
    </xf>
    <xf numFmtId="238" fontId="2" fillId="0" borderId="0" xfId="0" applyNumberFormat="1" applyFont="1" applyFill="1" applyBorder="1" applyAlignment="1">
      <alignment vertical="center"/>
    </xf>
    <xf numFmtId="238" fontId="207" fillId="0" borderId="0" xfId="0" applyNumberFormat="1" applyFont="1" applyFill="1" applyAlignment="1">
      <alignment horizontal="center" vertical="center"/>
    </xf>
    <xf numFmtId="238" fontId="2" fillId="0" borderId="23" xfId="0" applyNumberFormat="1" applyFont="1" applyFill="1" applyBorder="1" applyAlignment="1">
      <alignment horizontal="right" vertical="center"/>
    </xf>
    <xf numFmtId="0" fontId="207" fillId="0" borderId="23" xfId="0" applyFont="1" applyFill="1" applyBorder="1" applyAlignment="1">
      <alignment horizontal="right" vertical="center"/>
    </xf>
    <xf numFmtId="0" fontId="209" fillId="0" borderId="0" xfId="0" applyFont="1" applyFill="1" applyAlignment="1">
      <alignment vertical="center"/>
    </xf>
    <xf numFmtId="0" fontId="4" fillId="0" borderId="0" xfId="1164" applyFont="1" applyFill="1" applyAlignment="1" applyProtection="1">
      <alignment horizontal="left" vertical="center" wrapText="1"/>
    </xf>
    <xf numFmtId="0" fontId="2" fillId="0" borderId="0" xfId="0" applyFont="1" applyFill="1" applyAlignment="1">
      <alignment horizontal="center" vertical="center" wrapText="1"/>
    </xf>
    <xf numFmtId="238" fontId="2" fillId="0" borderId="0" xfId="0" applyNumberFormat="1" applyFont="1" applyFill="1" applyAlignment="1">
      <alignment horizontal="center" vertical="center" wrapText="1"/>
    </xf>
    <xf numFmtId="0" fontId="5" fillId="0" borderId="23" xfId="0" applyFont="1" applyFill="1" applyBorder="1" applyAlignment="1">
      <alignment vertical="center"/>
    </xf>
    <xf numFmtId="0" fontId="5" fillId="0" borderId="0" xfId="0" applyFont="1" applyFill="1" applyAlignment="1">
      <alignment vertical="center"/>
    </xf>
    <xf numFmtId="14" fontId="2" fillId="0" borderId="23" xfId="0" applyNumberFormat="1" applyFont="1" applyFill="1" applyBorder="1" applyAlignment="1">
      <alignment horizontal="center" vertical="center"/>
    </xf>
    <xf numFmtId="0" fontId="2" fillId="0" borderId="23" xfId="0" applyNumberFormat="1" applyFont="1" applyFill="1" applyBorder="1" applyAlignment="1">
      <alignment horizontal="right" vertical="center"/>
    </xf>
    <xf numFmtId="43" fontId="2" fillId="0" borderId="0" xfId="1220" applyFont="1" applyFill="1" applyAlignment="1">
      <alignment vertical="center"/>
    </xf>
    <xf numFmtId="43" fontId="207" fillId="0" borderId="0" xfId="1220" applyFont="1" applyFill="1" applyAlignment="1">
      <alignment horizontal="right" vertical="center"/>
    </xf>
    <xf numFmtId="43" fontId="207" fillId="0" borderId="0" xfId="1220" applyFont="1" applyFill="1" applyBorder="1" applyAlignment="1">
      <alignment horizontal="right" vertical="center"/>
    </xf>
    <xf numFmtId="49" fontId="2" fillId="0" borderId="23" xfId="0" applyNumberFormat="1" applyFont="1" applyFill="1" applyBorder="1" applyAlignment="1">
      <alignment horizontal="center" vertical="center"/>
    </xf>
    <xf numFmtId="43" fontId="207" fillId="0" borderId="23" xfId="1220" applyFont="1" applyFill="1" applyBorder="1" applyAlignment="1">
      <alignment horizontal="center" vertical="center"/>
    </xf>
    <xf numFmtId="0" fontId="2" fillId="0" borderId="23" xfId="1164" applyFont="1" applyFill="1" applyBorder="1" applyAlignment="1" applyProtection="1">
      <alignment vertical="center"/>
    </xf>
    <xf numFmtId="43" fontId="2" fillId="0" borderId="23" xfId="1220" applyFont="1" applyFill="1" applyBorder="1" applyAlignment="1">
      <alignment horizontal="right" vertical="center"/>
    </xf>
    <xf numFmtId="0" fontId="3" fillId="0" borderId="23" xfId="1164" applyFont="1" applyFill="1" applyBorder="1" applyAlignment="1" applyProtection="1">
      <alignment vertical="center"/>
    </xf>
    <xf numFmtId="49" fontId="2" fillId="0" borderId="23" xfId="0" applyNumberFormat="1" applyFont="1" applyFill="1" applyBorder="1" applyAlignment="1">
      <alignment vertical="center"/>
    </xf>
    <xf numFmtId="0" fontId="6" fillId="0" borderId="0" xfId="0" applyFont="1" applyFill="1" applyBorder="1" applyAlignment="1">
      <alignment horizontal="left" vertical="center" indent="15"/>
    </xf>
    <xf numFmtId="239" fontId="2" fillId="0" borderId="23" xfId="0" applyNumberFormat="1" applyFont="1" applyFill="1" applyBorder="1" applyAlignment="1">
      <alignment horizontal="right" vertical="center"/>
    </xf>
    <xf numFmtId="0" fontId="207" fillId="0" borderId="24" xfId="0" applyFont="1" applyFill="1" applyBorder="1" applyAlignment="1">
      <alignment horizontal="left" vertical="center"/>
    </xf>
    <xf numFmtId="238" fontId="2" fillId="0" borderId="23" xfId="0" applyNumberFormat="1" applyFont="1" applyFill="1" applyBorder="1" applyAlignment="1">
      <alignment horizontal="center" vertical="center" wrapText="1"/>
    </xf>
    <xf numFmtId="0" fontId="207" fillId="0" borderId="25" xfId="0" applyFont="1" applyFill="1" applyBorder="1" applyAlignment="1">
      <alignment horizontal="left" vertical="center"/>
    </xf>
    <xf numFmtId="0" fontId="2" fillId="0" borderId="23" xfId="0" applyFont="1" applyFill="1" applyBorder="1" applyAlignment="1">
      <alignment horizontal="left" vertical="center"/>
    </xf>
    <xf numFmtId="0" fontId="7"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238" fontId="8" fillId="0" borderId="0" xfId="0" applyNumberFormat="1" applyFont="1" applyAlignment="1">
      <alignment vertical="center"/>
    </xf>
    <xf numFmtId="237" fontId="8" fillId="0" borderId="0" xfId="0" applyNumberFormat="1" applyFont="1" applyAlignment="1">
      <alignment horizontal="center" vertical="center"/>
    </xf>
    <xf numFmtId="0" fontId="8" fillId="0" borderId="0" xfId="0" applyNumberFormat="1" applyFont="1" applyAlignment="1">
      <alignment horizontal="center" vertical="center"/>
    </xf>
    <xf numFmtId="238" fontId="8" fillId="0" borderId="0" xfId="0" applyNumberFormat="1" applyFont="1" applyAlignment="1">
      <alignment horizontal="center" vertical="center"/>
    </xf>
    <xf numFmtId="0" fontId="8" fillId="0" borderId="0" xfId="0" applyNumberFormat="1" applyFont="1" applyAlignment="1">
      <alignment horizontal="right" vertical="center"/>
    </xf>
    <xf numFmtId="0" fontId="3" fillId="0" borderId="0" xfId="0" applyFont="1" applyAlignment="1">
      <alignment horizontal="right" vertical="center"/>
    </xf>
    <xf numFmtId="238" fontId="3" fillId="0" borderId="23" xfId="0" applyNumberFormat="1" applyFont="1" applyBorder="1" applyAlignment="1">
      <alignment horizontal="center" vertical="center"/>
    </xf>
    <xf numFmtId="0" fontId="3"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23" xfId="0" applyFont="1" applyBorder="1" applyAlignment="1">
      <alignment horizontal="left" vertical="center"/>
    </xf>
    <xf numFmtId="238" fontId="8" fillId="0" borderId="23" xfId="0" applyNumberFormat="1" applyFont="1" applyBorder="1" applyAlignment="1">
      <alignment horizontal="center" vertical="center"/>
    </xf>
    <xf numFmtId="43" fontId="8" fillId="0" borderId="23" xfId="0" applyNumberFormat="1" applyFont="1" applyBorder="1" applyAlignment="1">
      <alignment horizontal="right" vertical="center"/>
    </xf>
    <xf numFmtId="0" fontId="8" fillId="0" borderId="23" xfId="0" applyFont="1" applyBorder="1" applyAlignment="1">
      <alignment vertical="center"/>
    </xf>
    <xf numFmtId="238" fontId="10" fillId="0" borderId="0" xfId="0" applyNumberFormat="1" applyFont="1" applyBorder="1" applyAlignment="1">
      <alignment horizontal="left" vertical="center" indent="15"/>
    </xf>
    <xf numFmtId="0" fontId="10" fillId="0" borderId="0" xfId="0" applyFont="1" applyBorder="1" applyAlignment="1">
      <alignment horizontal="left" vertical="center" indent="15"/>
    </xf>
    <xf numFmtId="237" fontId="207" fillId="0" borderId="0" xfId="0" applyNumberFormat="1" applyFont="1" applyFill="1" applyAlignment="1">
      <alignment horizontal="right" vertical="center"/>
    </xf>
    <xf numFmtId="49" fontId="207" fillId="0" borderId="0" xfId="0" applyNumberFormat="1" applyFont="1" applyFill="1" applyBorder="1" applyAlignment="1">
      <alignment horizontal="right" vertical="center"/>
    </xf>
    <xf numFmtId="0" fontId="2" fillId="0" borderId="23" xfId="1160" applyFont="1" applyFill="1" applyBorder="1" applyAlignment="1" applyProtection="1">
      <alignment vertical="center" wrapText="1" shrinkToFit="1"/>
    </xf>
    <xf numFmtId="43" fontId="2" fillId="0" borderId="23" xfId="0" applyNumberFormat="1" applyFont="1" applyFill="1" applyBorder="1" applyAlignment="1">
      <alignment vertical="center"/>
    </xf>
    <xf numFmtId="0" fontId="8" fillId="0" borderId="0" xfId="0" applyFont="1" applyAlignment="1">
      <alignment horizontal="center" vertical="center" wrapText="1"/>
    </xf>
    <xf numFmtId="237" fontId="8" fillId="0" borderId="0" xfId="0" applyNumberFormat="1" applyFont="1" applyAlignment="1">
      <alignment vertical="center"/>
    </xf>
    <xf numFmtId="0" fontId="2" fillId="0" borderId="0" xfId="0" applyFont="1" applyAlignment="1">
      <alignment horizontal="center" vertical="center" wrapText="1"/>
    </xf>
    <xf numFmtId="237" fontId="207" fillId="0" borderId="0" xfId="0" applyNumberFormat="1" applyFont="1" applyAlignment="1">
      <alignment vertical="center"/>
    </xf>
    <xf numFmtId="0" fontId="207" fillId="0" borderId="23" xfId="0" applyFont="1" applyFill="1" applyBorder="1" applyAlignment="1">
      <alignment vertical="center" wrapText="1"/>
    </xf>
    <xf numFmtId="239" fontId="2" fillId="0" borderId="23" xfId="0" applyNumberFormat="1" applyFont="1" applyFill="1" applyBorder="1" applyAlignment="1">
      <alignment horizontal="right" vertical="center" wrapText="1" shrinkToFit="1"/>
    </xf>
    <xf numFmtId="0" fontId="2" fillId="0" borderId="23" xfId="0" applyNumberFormat="1" applyFont="1" applyFill="1" applyBorder="1" applyAlignment="1">
      <alignment horizontal="center" vertical="center"/>
    </xf>
    <xf numFmtId="0" fontId="210" fillId="0" borderId="0" xfId="0" applyFont="1" applyFill="1"/>
    <xf numFmtId="0" fontId="11" fillId="0" borderId="0" xfId="0" applyFont="1" applyFill="1"/>
    <xf numFmtId="238" fontId="11" fillId="0" borderId="0" xfId="0" applyNumberFormat="1" applyFont="1" applyFill="1"/>
    <xf numFmtId="237" fontId="207" fillId="0" borderId="26" xfId="0" applyNumberFormat="1" applyFont="1" applyFill="1" applyBorder="1" applyAlignment="1">
      <alignment vertical="center"/>
    </xf>
    <xf numFmtId="0" fontId="2" fillId="0" borderId="23" xfId="0" applyFont="1" applyFill="1" applyBorder="1" applyAlignment="1">
      <alignment horizontal="left" vertical="center" wrapText="1"/>
    </xf>
    <xf numFmtId="0" fontId="207" fillId="0" borderId="23" xfId="0" applyFont="1" applyFill="1" applyBorder="1" applyAlignment="1">
      <alignment horizontal="center" vertical="center" wrapText="1"/>
    </xf>
    <xf numFmtId="238" fontId="210" fillId="0" borderId="0" xfId="0" applyNumberFormat="1" applyFont="1" applyFill="1"/>
    <xf numFmtId="0" fontId="207" fillId="0" borderId="23" xfId="0" applyFont="1" applyFill="1" applyBorder="1" applyAlignment="1">
      <alignment horizontal="left" vertical="center" wrapText="1"/>
    </xf>
    <xf numFmtId="239" fontId="2" fillId="0" borderId="23" xfId="0" applyNumberFormat="1" applyFont="1" applyFill="1" applyBorder="1" applyAlignment="1">
      <alignment horizontal="center" vertical="center" wrapText="1"/>
    </xf>
    <xf numFmtId="239" fontId="2" fillId="0" borderId="23" xfId="0" applyNumberFormat="1" applyFont="1" applyFill="1" applyBorder="1" applyAlignment="1">
      <alignment horizontal="center" vertical="center"/>
    </xf>
    <xf numFmtId="43" fontId="2" fillId="0" borderId="23" xfId="0" applyNumberFormat="1" applyFont="1" applyFill="1" applyBorder="1" applyAlignment="1">
      <alignment horizontal="right" vertical="center" wrapText="1"/>
    </xf>
    <xf numFmtId="0" fontId="207" fillId="0" borderId="23" xfId="0" applyFont="1" applyFill="1" applyBorder="1" applyAlignment="1">
      <alignment vertical="center"/>
    </xf>
    <xf numFmtId="49" fontId="2" fillId="0" borderId="23" xfId="1164" applyNumberFormat="1" applyFont="1" applyFill="1" applyBorder="1" applyAlignment="1" applyProtection="1">
      <alignment horizontal="left" vertical="center"/>
    </xf>
    <xf numFmtId="49" fontId="2" fillId="0" borderId="23" xfId="0" applyNumberFormat="1" applyFont="1" applyFill="1" applyBorder="1" applyAlignment="1">
      <alignment horizontal="left" vertical="center"/>
    </xf>
    <xf numFmtId="237" fontId="2" fillId="0" borderId="0" xfId="0" applyNumberFormat="1" applyFont="1" applyAlignment="1">
      <alignment horizontal="center" vertical="center"/>
    </xf>
    <xf numFmtId="0" fontId="2" fillId="0" borderId="0" xfId="0" applyNumberFormat="1" applyFont="1" applyAlignment="1">
      <alignment horizontal="center" vertical="center"/>
    </xf>
    <xf numFmtId="238" fontId="2" fillId="0" borderId="0" xfId="0" applyNumberFormat="1" applyFont="1" applyAlignment="1">
      <alignment horizontal="center" vertical="center"/>
    </xf>
    <xf numFmtId="237" fontId="2" fillId="0" borderId="0" xfId="0" applyNumberFormat="1" applyFont="1" applyAlignment="1">
      <alignment vertical="center"/>
    </xf>
    <xf numFmtId="0" fontId="2" fillId="0" borderId="23" xfId="0" applyFont="1" applyBorder="1" applyAlignment="1">
      <alignment horizontal="left" vertical="center"/>
    </xf>
    <xf numFmtId="238" fontId="2" fillId="0" borderId="23" xfId="0" applyNumberFormat="1" applyFont="1" applyBorder="1" applyAlignment="1">
      <alignment horizontal="left" vertical="center"/>
    </xf>
    <xf numFmtId="238" fontId="2" fillId="0" borderId="23" xfId="0" applyNumberFormat="1" applyFont="1" applyBorder="1" applyAlignment="1">
      <alignment vertical="center"/>
    </xf>
    <xf numFmtId="0" fontId="6" fillId="0" borderId="0" xfId="0" applyFont="1" applyBorder="1" applyAlignment="1">
      <alignment horizontal="left" vertical="center" indent="15"/>
    </xf>
    <xf numFmtId="0" fontId="2" fillId="0" borderId="0" xfId="0" applyFont="1" applyAlignment="1">
      <alignment horizontal="right" vertical="center"/>
    </xf>
    <xf numFmtId="0" fontId="2" fillId="0" borderId="23" xfId="0" applyNumberFormat="1" applyFont="1" applyBorder="1" applyAlignment="1">
      <alignment horizontal="center" vertical="center"/>
    </xf>
    <xf numFmtId="0" fontId="207" fillId="0" borderId="23" xfId="0" applyFont="1" applyBorder="1" applyAlignment="1">
      <alignment horizontal="left" vertical="center" shrinkToFit="1"/>
    </xf>
    <xf numFmtId="0" fontId="207" fillId="0" borderId="23" xfId="0" applyFont="1" applyBorder="1" applyAlignment="1">
      <alignment horizontal="center" vertical="center" shrinkToFit="1"/>
    </xf>
    <xf numFmtId="0" fontId="207" fillId="0" borderId="23" xfId="0" applyFont="1" applyBorder="1" applyAlignment="1">
      <alignment vertical="center" shrinkToFit="1"/>
    </xf>
    <xf numFmtId="237" fontId="2" fillId="0" borderId="0" xfId="0" applyNumberFormat="1" applyFont="1" applyFill="1" applyAlignment="1">
      <alignment horizontal="center" vertical="center"/>
    </xf>
    <xf numFmtId="238" fontId="2" fillId="0" borderId="0" xfId="0" applyNumberFormat="1" applyFont="1" applyFill="1" applyAlignment="1">
      <alignment horizontal="center" vertical="center"/>
    </xf>
    <xf numFmtId="237" fontId="2" fillId="0" borderId="0" xfId="0" applyNumberFormat="1" applyFont="1" applyFill="1" applyAlignment="1">
      <alignment horizontal="right" vertical="center"/>
    </xf>
    <xf numFmtId="0" fontId="2" fillId="0" borderId="0" xfId="0" applyFont="1" applyFill="1" applyAlignment="1">
      <alignment horizontal="right" vertical="center"/>
    </xf>
    <xf numFmtId="238" fontId="6" fillId="0" borderId="0" xfId="0" applyNumberFormat="1" applyFont="1" applyFill="1" applyBorder="1" applyAlignment="1">
      <alignment horizontal="left" vertical="center" indent="15"/>
    </xf>
    <xf numFmtId="0" fontId="207" fillId="0" borderId="23" xfId="0" applyFont="1" applyFill="1" applyBorder="1" applyAlignment="1">
      <alignment horizontal="left" vertical="center" shrinkToFit="1"/>
    </xf>
    <xf numFmtId="0" fontId="207" fillId="0" borderId="23" xfId="0" applyFont="1" applyFill="1" applyBorder="1" applyAlignment="1">
      <alignment horizontal="center" vertical="center" shrinkToFit="1"/>
    </xf>
    <xf numFmtId="14" fontId="207" fillId="0" borderId="23" xfId="0" applyNumberFormat="1" applyFont="1" applyFill="1" applyBorder="1" applyAlignment="1">
      <alignment horizontal="center" vertical="center" shrinkToFit="1"/>
    </xf>
    <xf numFmtId="0" fontId="207" fillId="0" borderId="23" xfId="0" applyFont="1" applyFill="1" applyBorder="1" applyAlignment="1">
      <alignment vertical="center" shrinkToFit="1"/>
    </xf>
    <xf numFmtId="0" fontId="2" fillId="0" borderId="23" xfId="1158" applyFont="1" applyFill="1" applyBorder="1" applyAlignment="1">
      <alignment horizontal="center" vertical="center" wrapText="1"/>
    </xf>
    <xf numFmtId="0" fontId="2" fillId="0" borderId="23" xfId="1158" applyFont="1" applyFill="1" applyBorder="1" applyAlignment="1">
      <alignment vertical="center" wrapText="1"/>
    </xf>
    <xf numFmtId="49" fontId="207" fillId="0" borderId="23" xfId="0" applyNumberFormat="1" applyFont="1" applyFill="1" applyBorder="1" applyAlignment="1">
      <alignment horizontal="center" vertical="center" wrapText="1"/>
    </xf>
    <xf numFmtId="49" fontId="207" fillId="0" borderId="23" xfId="0" applyNumberFormat="1" applyFont="1" applyFill="1" applyBorder="1" applyAlignment="1">
      <alignment horizontal="right" vertical="center" wrapText="1"/>
    </xf>
    <xf numFmtId="0" fontId="12" fillId="0" borderId="23" xfId="1164" applyFont="1" applyFill="1" applyBorder="1" applyAlignment="1" applyProtection="1">
      <alignment vertical="center"/>
    </xf>
    <xf numFmtId="0" fontId="12" fillId="0" borderId="23" xfId="0" applyFont="1" applyFill="1" applyBorder="1" applyAlignment="1">
      <alignment vertical="center"/>
    </xf>
    <xf numFmtId="0" fontId="3" fillId="0" borderId="23" xfId="0" applyFont="1" applyFill="1" applyBorder="1" applyAlignment="1">
      <alignment horizontal="center" vertical="center" wrapText="1"/>
    </xf>
    <xf numFmtId="238" fontId="3" fillId="0" borderId="23" xfId="0" applyNumberFormat="1" applyFont="1" applyBorder="1" applyAlignment="1">
      <alignment horizontal="center" vertical="center" wrapText="1"/>
    </xf>
    <xf numFmtId="0" fontId="8" fillId="0" borderId="23" xfId="0" applyFont="1" applyFill="1" applyBorder="1" applyAlignment="1">
      <alignment horizontal="left" vertical="center"/>
    </xf>
    <xf numFmtId="0" fontId="2" fillId="0" borderId="24" xfId="0" applyFont="1" applyFill="1" applyBorder="1" applyAlignment="1">
      <alignment horizontal="center" vertical="center" wrapText="1"/>
    </xf>
    <xf numFmtId="238" fontId="2" fillId="0" borderId="23" xfId="1153" applyNumberFormat="1" applyFont="1" applyFill="1" applyBorder="1" applyAlignment="1">
      <alignment horizontal="center" vertical="center"/>
    </xf>
    <xf numFmtId="0" fontId="2" fillId="0" borderId="23" xfId="0" applyFont="1" applyFill="1" applyBorder="1" applyAlignment="1">
      <alignment horizontal="right" vertical="center"/>
    </xf>
    <xf numFmtId="49" fontId="3" fillId="0" borderId="23" xfId="0" applyNumberFormat="1" applyFont="1" applyFill="1" applyBorder="1" applyAlignment="1">
      <alignment horizontal="center" vertical="center"/>
    </xf>
    <xf numFmtId="238" fontId="2" fillId="0" borderId="29" xfId="0" applyNumberFormat="1" applyFont="1" applyFill="1" applyBorder="1" applyAlignment="1">
      <alignment horizontal="center" vertical="center" wrapText="1"/>
    </xf>
    <xf numFmtId="43" fontId="12" fillId="0" borderId="23" xfId="1220" applyFont="1" applyFill="1" applyBorder="1" applyAlignment="1" applyProtection="1">
      <alignment horizontal="right" vertical="center" wrapText="1"/>
      <protection locked="0"/>
    </xf>
    <xf numFmtId="239" fontId="2" fillId="0" borderId="23" xfId="0" applyNumberFormat="1" applyFont="1" applyFill="1" applyBorder="1" applyAlignment="1">
      <alignment horizontal="right" vertical="center" wrapText="1"/>
    </xf>
    <xf numFmtId="240" fontId="2" fillId="0" borderId="23" xfId="0" applyNumberFormat="1" applyFont="1" applyFill="1" applyBorder="1" applyAlignment="1">
      <alignment horizontal="center" vertical="center" wrapText="1"/>
    </xf>
    <xf numFmtId="0" fontId="2" fillId="0" borderId="23" xfId="0" applyNumberFormat="1" applyFont="1" applyFill="1" applyBorder="1"/>
    <xf numFmtId="4" fontId="2" fillId="0" borderId="23" xfId="0" applyNumberFormat="1" applyFont="1" applyFill="1" applyBorder="1"/>
    <xf numFmtId="43" fontId="12" fillId="0" borderId="23" xfId="1220" applyFont="1" applyFill="1" applyBorder="1" applyAlignment="1" applyProtection="1">
      <alignment vertical="center" wrapText="1"/>
      <protection locked="0"/>
    </xf>
    <xf numFmtId="0" fontId="2" fillId="0" borderId="23" xfId="0" applyNumberFormat="1" applyFont="1" applyFill="1" applyBorder="1" applyAlignment="1">
      <alignment horizontal="center" vertical="center" wrapText="1"/>
    </xf>
    <xf numFmtId="0" fontId="3" fillId="0" borderId="0" xfId="0" applyFont="1" applyFill="1" applyAlignment="1">
      <alignment horizontal="center" vertical="center"/>
    </xf>
    <xf numFmtId="0" fontId="8" fillId="0" borderId="0" xfId="0" applyFont="1" applyFill="1" applyAlignment="1">
      <alignment horizontal="center" vertical="center"/>
    </xf>
    <xf numFmtId="0" fontId="2" fillId="0" borderId="0" xfId="0" applyFont="1" applyFill="1" applyAlignment="1">
      <alignment vertical="center" shrinkToFit="1"/>
    </xf>
    <xf numFmtId="14" fontId="2" fillId="0" borderId="0" xfId="0" applyNumberFormat="1" applyFont="1" applyFill="1" applyAlignment="1">
      <alignment horizontal="center" vertical="center"/>
    </xf>
    <xf numFmtId="9" fontId="2" fillId="0" borderId="0" xfId="0" applyNumberFormat="1" applyFont="1" applyFill="1" applyAlignment="1">
      <alignment vertical="center" shrinkToFit="1"/>
    </xf>
    <xf numFmtId="241" fontId="2" fillId="0" borderId="23" xfId="0" applyNumberFormat="1" applyFont="1" applyFill="1" applyBorder="1" applyAlignment="1">
      <alignment vertical="center" wrapText="1"/>
    </xf>
    <xf numFmtId="0" fontId="3" fillId="0" borderId="0" xfId="0" applyFont="1" applyAlignment="1">
      <alignment horizontal="center" vertical="center"/>
    </xf>
    <xf numFmtId="242" fontId="2" fillId="0" borderId="23" xfId="1160" applyNumberFormat="1" applyFont="1" applyFill="1" applyBorder="1" applyAlignment="1" applyProtection="1">
      <alignment vertical="center" wrapText="1" shrinkToFit="1"/>
    </xf>
    <xf numFmtId="0" fontId="2" fillId="0" borderId="0" xfId="0" applyFont="1" applyAlignment="1">
      <alignment vertical="center" shrinkToFit="1"/>
    </xf>
    <xf numFmtId="43" fontId="2" fillId="0" borderId="0" xfId="1220" applyFont="1" applyAlignment="1">
      <alignment vertical="center" shrinkToFit="1"/>
    </xf>
    <xf numFmtId="242" fontId="2" fillId="0" borderId="0" xfId="0" applyNumberFormat="1" applyFont="1" applyAlignment="1">
      <alignment vertical="center" shrinkToFit="1"/>
    </xf>
    <xf numFmtId="0" fontId="207" fillId="0" borderId="23" xfId="0" applyFont="1" applyFill="1" applyBorder="1" applyAlignment="1">
      <alignment horizontal="right" vertical="center" shrinkToFit="1"/>
    </xf>
    <xf numFmtId="43" fontId="207" fillId="0" borderId="23" xfId="0" applyNumberFormat="1" applyFont="1" applyFill="1" applyBorder="1" applyAlignment="1">
      <alignment horizontal="right" vertical="center" shrinkToFit="1"/>
    </xf>
    <xf numFmtId="43" fontId="2" fillId="0" borderId="23" xfId="1220" applyFont="1" applyFill="1" applyBorder="1" applyAlignment="1">
      <alignment horizontal="center" vertical="center"/>
    </xf>
    <xf numFmtId="0" fontId="3" fillId="0" borderId="2" xfId="0" applyFont="1" applyFill="1" applyBorder="1" applyAlignment="1">
      <alignment horizontal="center" vertical="center"/>
    </xf>
    <xf numFmtId="0" fontId="5" fillId="0" borderId="23" xfId="0" applyFont="1" applyFill="1" applyBorder="1" applyAlignment="1">
      <alignment horizontal="center" vertical="center"/>
    </xf>
    <xf numFmtId="238" fontId="207" fillId="0" borderId="0" xfId="0" applyNumberFormat="1" applyFont="1" applyFill="1" applyAlignment="1">
      <alignment horizontal="right" vertical="center"/>
    </xf>
    <xf numFmtId="238" fontId="14" fillId="0" borderId="23" xfId="0" applyNumberFormat="1" applyFont="1" applyFill="1" applyBorder="1" applyAlignment="1">
      <alignment horizontal="center" vertical="center" wrapText="1"/>
    </xf>
    <xf numFmtId="239" fontId="2" fillId="0" borderId="23" xfId="0" applyNumberFormat="1" applyFont="1" applyFill="1" applyBorder="1" applyAlignment="1">
      <alignment vertical="center" shrinkToFit="1"/>
    </xf>
    <xf numFmtId="240" fontId="2" fillId="0" borderId="23" xfId="0" applyNumberFormat="1" applyFont="1" applyFill="1" applyBorder="1" applyAlignment="1">
      <alignment horizontal="center" vertical="center" shrinkToFit="1"/>
    </xf>
    <xf numFmtId="0" fontId="2" fillId="0" borderId="23" xfId="0" applyFont="1" applyFill="1" applyBorder="1" applyAlignment="1">
      <alignment horizontal="center" vertical="center" shrinkToFit="1"/>
    </xf>
    <xf numFmtId="0" fontId="2" fillId="0" borderId="0" xfId="0" applyFont="1" applyFill="1" applyBorder="1" applyAlignment="1">
      <alignment horizontal="left" vertical="center"/>
    </xf>
    <xf numFmtId="239" fontId="207" fillId="0" borderId="23" xfId="1150" applyNumberFormat="1" applyFont="1" applyFill="1" applyBorder="1" applyAlignment="1">
      <alignment horizontal="center" vertical="center" shrinkToFit="1"/>
    </xf>
    <xf numFmtId="238" fontId="207" fillId="0" borderId="23" xfId="1150" applyNumberFormat="1" applyFont="1" applyFill="1" applyBorder="1" applyAlignment="1">
      <alignment horizontal="center" vertical="center" shrinkToFit="1"/>
    </xf>
    <xf numFmtId="0" fontId="2" fillId="0" borderId="23" xfId="1150" applyFont="1" applyFill="1" applyBorder="1" applyAlignment="1">
      <alignment horizontal="right" vertical="center"/>
    </xf>
    <xf numFmtId="0" fontId="207" fillId="0" borderId="23" xfId="1150" applyFont="1" applyFill="1" applyBorder="1" applyAlignment="1">
      <alignment horizontal="center" vertical="center" shrinkToFit="1"/>
    </xf>
    <xf numFmtId="238" fontId="207" fillId="0" borderId="23" xfId="0" applyNumberFormat="1" applyFont="1" applyFill="1" applyBorder="1" applyAlignment="1">
      <alignment horizontal="center" vertical="center" shrinkToFit="1"/>
    </xf>
    <xf numFmtId="239" fontId="2" fillId="0" borderId="23" xfId="0" applyNumberFormat="1" applyFont="1" applyFill="1" applyBorder="1" applyAlignment="1">
      <alignment vertical="center" wrapText="1" shrinkToFit="1"/>
    </xf>
    <xf numFmtId="0" fontId="207" fillId="0" borderId="0" xfId="0" applyFont="1" applyFill="1" applyAlignment="1">
      <alignment horizontal="center" vertical="center" wrapText="1"/>
    </xf>
    <xf numFmtId="240" fontId="2" fillId="0" borderId="23" xfId="0" applyNumberFormat="1" applyFont="1" applyFill="1" applyBorder="1" applyAlignment="1">
      <alignment horizontal="center" vertical="center" wrapText="1" shrinkToFit="1"/>
    </xf>
    <xf numFmtId="238" fontId="2" fillId="0" borderId="23" xfId="1150" applyNumberFormat="1" applyFont="1" applyFill="1" applyBorder="1" applyAlignment="1">
      <alignment horizontal="center" vertical="center"/>
    </xf>
    <xf numFmtId="0" fontId="15" fillId="0" borderId="2" xfId="1161" applyFont="1" applyFill="1" applyBorder="1" applyAlignment="1">
      <alignment vertical="center" shrinkToFit="1"/>
    </xf>
    <xf numFmtId="176" fontId="2" fillId="0" borderId="2" xfId="1232" applyFont="1" applyFill="1" applyBorder="1" applyAlignment="1">
      <alignment vertical="center" shrinkToFit="1"/>
    </xf>
    <xf numFmtId="10" fontId="2" fillId="0" borderId="2" xfId="0" applyNumberFormat="1" applyFont="1" applyFill="1" applyBorder="1" applyAlignment="1">
      <alignment vertical="center" shrinkToFit="1"/>
    </xf>
    <xf numFmtId="10" fontId="2" fillId="0" borderId="2" xfId="979" applyNumberFormat="1" applyFont="1" applyFill="1" applyBorder="1" applyAlignment="1">
      <alignment vertical="center" shrinkToFit="1"/>
    </xf>
    <xf numFmtId="43" fontId="2" fillId="0" borderId="2" xfId="1220" applyFont="1" applyFill="1" applyBorder="1" applyAlignment="1">
      <alignment vertical="center" shrinkToFit="1"/>
    </xf>
    <xf numFmtId="0" fontId="16" fillId="0" borderId="2" xfId="1161" applyFont="1" applyFill="1" applyBorder="1" applyAlignment="1">
      <alignment horizontal="center" vertical="center" shrinkToFit="1"/>
    </xf>
    <xf numFmtId="0" fontId="16" fillId="0" borderId="2" xfId="1161" applyFont="1" applyFill="1" applyBorder="1" applyAlignment="1">
      <alignment vertical="center" shrinkToFit="1"/>
    </xf>
    <xf numFmtId="43" fontId="2" fillId="0" borderId="2" xfId="1223" applyFont="1" applyFill="1" applyBorder="1" applyAlignment="1">
      <alignment vertical="center" shrinkToFit="1"/>
    </xf>
    <xf numFmtId="0" fontId="2" fillId="0" borderId="2" xfId="0" applyFont="1" applyFill="1" applyBorder="1" applyAlignment="1">
      <alignment vertical="center" shrinkToFit="1"/>
    </xf>
    <xf numFmtId="0" fontId="2" fillId="0" borderId="2" xfId="1223" applyNumberFormat="1" applyFont="1" applyFill="1" applyBorder="1" applyAlignment="1">
      <alignment vertical="center" shrinkToFit="1"/>
    </xf>
    <xf numFmtId="14" fontId="2" fillId="0" borderId="2" xfId="0" applyNumberFormat="1" applyFont="1" applyFill="1" applyBorder="1" applyAlignment="1">
      <alignment vertical="center" shrinkToFit="1"/>
    </xf>
    <xf numFmtId="238" fontId="2" fillId="0" borderId="2" xfId="0" applyNumberFormat="1" applyFont="1" applyFill="1" applyBorder="1" applyAlignment="1">
      <alignment vertical="center" shrinkToFit="1"/>
    </xf>
    <xf numFmtId="237" fontId="2" fillId="0" borderId="2" xfId="0" applyNumberFormat="1" applyFont="1" applyFill="1" applyBorder="1" applyAlignment="1">
      <alignment vertical="center" shrinkToFit="1"/>
    </xf>
    <xf numFmtId="0" fontId="17" fillId="0" borderId="2" xfId="0" applyNumberFormat="1" applyFont="1" applyFill="1" applyBorder="1" applyAlignment="1">
      <alignment vertical="center" shrinkToFit="1"/>
    </xf>
    <xf numFmtId="0" fontId="17" fillId="0" borderId="2" xfId="0" applyFont="1" applyFill="1" applyBorder="1" applyAlignment="1">
      <alignment vertical="center" shrinkToFit="1"/>
    </xf>
    <xf numFmtId="0" fontId="3" fillId="0" borderId="2" xfId="0" applyFont="1" applyFill="1" applyBorder="1" applyAlignment="1">
      <alignment horizontal="center" vertical="center" wrapText="1"/>
    </xf>
    <xf numFmtId="0" fontId="13" fillId="0" borderId="10" xfId="1157" applyNumberFormat="1" applyFont="1" applyFill="1" applyBorder="1" applyAlignment="1">
      <alignment horizontal="center" vertical="center" wrapText="1"/>
    </xf>
    <xf numFmtId="0" fontId="2" fillId="0" borderId="23" xfId="1164" applyFont="1" applyFill="1" applyBorder="1" applyAlignment="1" applyProtection="1">
      <alignment horizontal="left" vertical="center"/>
    </xf>
    <xf numFmtId="239" fontId="2" fillId="0" borderId="23" xfId="0" applyNumberFormat="1" applyFont="1" applyFill="1" applyBorder="1" applyAlignment="1">
      <alignment horizontal="right" vertical="center" shrinkToFit="1"/>
    </xf>
    <xf numFmtId="0" fontId="209" fillId="0" borderId="0" xfId="0" applyFont="1" applyFill="1" applyAlignment="1">
      <alignment horizontal="center" vertical="center" wrapText="1"/>
    </xf>
    <xf numFmtId="49" fontId="2" fillId="0" borderId="23" xfId="0" applyNumberFormat="1" applyFont="1" applyFill="1" applyBorder="1" applyAlignment="1">
      <alignment horizontal="left" vertical="center" shrinkToFit="1"/>
    </xf>
    <xf numFmtId="43" fontId="2" fillId="0" borderId="23" xfId="1220" applyFont="1" applyFill="1" applyBorder="1" applyAlignment="1">
      <alignment horizontal="right" vertical="center" shrinkToFit="1"/>
    </xf>
    <xf numFmtId="43" fontId="2" fillId="0" borderId="23" xfId="1220" applyFont="1" applyFill="1" applyBorder="1" applyAlignment="1" applyProtection="1">
      <alignment vertical="center" shrinkToFit="1"/>
    </xf>
    <xf numFmtId="0" fontId="0" fillId="0" borderId="23" xfId="0" applyBorder="1"/>
    <xf numFmtId="14" fontId="8" fillId="0" borderId="23" xfId="0" applyNumberFormat="1" applyFont="1" applyBorder="1" applyAlignment="1">
      <alignment horizontal="center" vertical="center"/>
    </xf>
    <xf numFmtId="0" fontId="8" fillId="0" borderId="23" xfId="0" applyFont="1" applyBorder="1" applyAlignment="1">
      <alignment horizontal="right" vertical="center"/>
    </xf>
    <xf numFmtId="237" fontId="8" fillId="0" borderId="0" xfId="0" applyNumberFormat="1" applyFont="1" applyAlignment="1">
      <alignment horizontal="right" vertical="center"/>
    </xf>
    <xf numFmtId="0" fontId="7" fillId="0" borderId="0" xfId="0" applyFont="1" applyAlignment="1">
      <alignment vertical="center" wrapText="1"/>
    </xf>
    <xf numFmtId="0" fontId="8" fillId="0" borderId="0" xfId="0" applyNumberFormat="1" applyFont="1" applyAlignment="1">
      <alignment vertical="center"/>
    </xf>
    <xf numFmtId="0" fontId="8" fillId="26" borderId="30" xfId="0" applyFont="1" applyFill="1" applyBorder="1" applyAlignment="1">
      <alignment horizontal="left" vertical="center"/>
    </xf>
    <xf numFmtId="0" fontId="8" fillId="0" borderId="2" xfId="0" applyFont="1" applyBorder="1" applyAlignment="1">
      <alignment vertical="center"/>
    </xf>
    <xf numFmtId="0" fontId="7" fillId="0" borderId="0" xfId="0" applyFont="1" applyFill="1" applyAlignment="1">
      <alignment vertical="center"/>
    </xf>
    <xf numFmtId="0" fontId="8" fillId="0" borderId="0" xfId="0" applyFont="1" applyFill="1" applyAlignment="1">
      <alignment vertical="center"/>
    </xf>
    <xf numFmtId="238" fontId="8" fillId="0" borderId="0" xfId="0" applyNumberFormat="1" applyFont="1" applyFill="1" applyAlignment="1">
      <alignment vertical="center"/>
    </xf>
    <xf numFmtId="237" fontId="8" fillId="0" borderId="0" xfId="0" applyNumberFormat="1" applyFont="1" applyFill="1" applyAlignment="1">
      <alignment horizontal="center" vertical="center"/>
    </xf>
    <xf numFmtId="0" fontId="8" fillId="0" borderId="23" xfId="0" applyFont="1" applyFill="1" applyBorder="1" applyAlignment="1">
      <alignment horizontal="center" vertical="center"/>
    </xf>
    <xf numFmtId="238" fontId="8" fillId="0" borderId="23" xfId="0" applyNumberFormat="1" applyFont="1" applyFill="1" applyBorder="1" applyAlignment="1">
      <alignment horizontal="center" vertical="center"/>
    </xf>
    <xf numFmtId="14" fontId="8" fillId="0" borderId="23" xfId="0" applyNumberFormat="1" applyFont="1" applyFill="1" applyBorder="1" applyAlignment="1">
      <alignment horizontal="center" vertical="center"/>
    </xf>
    <xf numFmtId="0" fontId="8" fillId="0" borderId="23" xfId="0" applyFont="1" applyFill="1" applyBorder="1" applyAlignment="1">
      <alignment horizontal="right" vertical="center"/>
    </xf>
    <xf numFmtId="0" fontId="0" fillId="0" borderId="23" xfId="0" applyFill="1" applyBorder="1"/>
    <xf numFmtId="0" fontId="8" fillId="0" borderId="23" xfId="0" applyFont="1" applyFill="1" applyBorder="1" applyAlignment="1">
      <alignment vertical="center"/>
    </xf>
    <xf numFmtId="0" fontId="10" fillId="0" borderId="0" xfId="0" applyFont="1" applyFill="1" applyBorder="1" applyAlignment="1">
      <alignment horizontal="left" vertical="center" indent="15"/>
    </xf>
    <xf numFmtId="43" fontId="8" fillId="0" borderId="23" xfId="0" applyNumberFormat="1" applyFont="1" applyFill="1" applyBorder="1" applyAlignment="1">
      <alignment horizontal="right" vertical="center"/>
    </xf>
    <xf numFmtId="0" fontId="8" fillId="0" borderId="23" xfId="0" applyNumberFormat="1" applyFont="1" applyFill="1" applyBorder="1" applyAlignment="1">
      <alignment horizontal="center" vertical="center"/>
    </xf>
    <xf numFmtId="0" fontId="0" fillId="0" borderId="0" xfId="0" applyFill="1"/>
    <xf numFmtId="0" fontId="8" fillId="0" borderId="0" xfId="0" applyNumberFormat="1" applyFont="1" applyFill="1" applyAlignment="1">
      <alignment horizontal="center" vertical="center"/>
    </xf>
    <xf numFmtId="49" fontId="8" fillId="0" borderId="23" xfId="0" applyNumberFormat="1" applyFont="1" applyFill="1" applyBorder="1" applyAlignment="1">
      <alignment horizontal="center" vertical="center"/>
    </xf>
    <xf numFmtId="49" fontId="3" fillId="0" borderId="23" xfId="1164" applyNumberFormat="1" applyFont="1" applyFill="1" applyBorder="1" applyAlignment="1" applyProtection="1">
      <alignment horizontal="left" vertical="center"/>
    </xf>
    <xf numFmtId="239" fontId="207" fillId="0" borderId="0" xfId="0" applyNumberFormat="1" applyFont="1" applyFill="1" applyBorder="1" applyAlignment="1">
      <alignment horizontal="center" vertical="center" wrapText="1"/>
    </xf>
    <xf numFmtId="238" fontId="8" fillId="0" borderId="0" xfId="0" applyNumberFormat="1" applyFont="1" applyFill="1" applyAlignment="1">
      <alignment horizontal="center" vertical="center"/>
    </xf>
    <xf numFmtId="237" fontId="8" fillId="0" borderId="0" xfId="0" applyNumberFormat="1" applyFont="1" applyFill="1" applyAlignment="1">
      <alignment vertical="center"/>
    </xf>
    <xf numFmtId="238" fontId="3" fillId="0" borderId="23" xfId="0" applyNumberFormat="1" applyFont="1" applyFill="1" applyBorder="1" applyAlignment="1">
      <alignment horizontal="center" vertical="center"/>
    </xf>
    <xf numFmtId="238" fontId="10" fillId="0" borderId="0" xfId="0" applyNumberFormat="1" applyFont="1" applyFill="1" applyBorder="1" applyAlignment="1">
      <alignment horizontal="left" vertical="center" indent="15"/>
    </xf>
    <xf numFmtId="49" fontId="3" fillId="0" borderId="23" xfId="0" applyNumberFormat="1" applyFont="1" applyBorder="1" applyAlignment="1">
      <alignment horizontal="center" vertical="center"/>
    </xf>
    <xf numFmtId="49" fontId="8" fillId="0" borderId="23" xfId="0" applyNumberFormat="1" applyFont="1" applyBorder="1" applyAlignment="1">
      <alignment horizontal="center" vertical="center"/>
    </xf>
    <xf numFmtId="238" fontId="8" fillId="0" borderId="23" xfId="0" applyNumberFormat="1" applyFont="1" applyBorder="1" applyAlignment="1">
      <alignment horizontal="right" vertical="center"/>
    </xf>
    <xf numFmtId="49" fontId="3" fillId="0" borderId="23" xfId="1164" applyNumberFormat="1" applyFont="1" applyBorder="1" applyAlignment="1" applyProtection="1">
      <alignment horizontal="center" vertical="center"/>
    </xf>
    <xf numFmtId="43" fontId="2" fillId="0" borderId="23" xfId="1220" applyFont="1" applyFill="1" applyBorder="1" applyAlignment="1" applyProtection="1">
      <alignment vertical="center" shrinkToFit="1"/>
      <protection locked="0"/>
    </xf>
    <xf numFmtId="239" fontId="2" fillId="0" borderId="23" xfId="0" applyNumberFormat="1" applyFont="1" applyBorder="1" applyAlignment="1">
      <alignment horizontal="right" vertical="center" shrinkToFit="1"/>
    </xf>
    <xf numFmtId="238" fontId="8" fillId="0" borderId="23" xfId="0" applyNumberFormat="1" applyFont="1" applyBorder="1" applyAlignment="1">
      <alignment vertical="center"/>
    </xf>
    <xf numFmtId="0" fontId="8" fillId="0" borderId="0" xfId="0" applyFont="1" applyBorder="1" applyAlignment="1">
      <alignment vertical="center"/>
    </xf>
    <xf numFmtId="238" fontId="8" fillId="0" borderId="0" xfId="0" applyNumberFormat="1" applyFont="1" applyBorder="1" applyAlignment="1">
      <alignment vertical="center"/>
    </xf>
    <xf numFmtId="49" fontId="8" fillId="0" borderId="0" xfId="0" applyNumberFormat="1" applyFont="1" applyBorder="1" applyAlignment="1">
      <alignment horizontal="right" vertical="center"/>
    </xf>
    <xf numFmtId="0" fontId="3" fillId="0" borderId="23" xfId="1164" applyFont="1" applyBorder="1" applyAlignment="1" applyProtection="1">
      <alignment vertical="center"/>
    </xf>
    <xf numFmtId="239" fontId="2" fillId="0" borderId="23" xfId="0" applyNumberFormat="1" applyFont="1" applyBorder="1" applyAlignment="1">
      <alignment horizontal="right" vertical="center"/>
    </xf>
    <xf numFmtId="0" fontId="3" fillId="0" borderId="23" xfId="1164" applyFont="1" applyFill="1" applyBorder="1" applyAlignment="1" applyProtection="1">
      <alignment horizontal="left" vertical="center" indent="1"/>
    </xf>
    <xf numFmtId="0" fontId="2" fillId="0" borderId="23" xfId="1164" applyFont="1" applyFill="1" applyBorder="1" applyAlignment="1" applyProtection="1">
      <alignment horizontal="left" vertical="center" indent="1"/>
    </xf>
    <xf numFmtId="238" fontId="2" fillId="0" borderId="23" xfId="0" applyNumberFormat="1" applyFont="1" applyFill="1" applyBorder="1" applyAlignment="1">
      <alignment horizontal="left" vertical="center"/>
    </xf>
    <xf numFmtId="239" fontId="2" fillId="0" borderId="23" xfId="1220" applyNumberFormat="1" applyFont="1" applyFill="1" applyBorder="1" applyAlignment="1" applyProtection="1">
      <alignment vertical="center" shrinkToFit="1"/>
    </xf>
    <xf numFmtId="14" fontId="207" fillId="0" borderId="23" xfId="0" applyNumberFormat="1" applyFont="1" applyBorder="1" applyAlignment="1">
      <alignment horizontal="center" vertical="center" shrinkToFit="1"/>
    </xf>
    <xf numFmtId="14" fontId="2" fillId="0" borderId="23" xfId="0" applyNumberFormat="1" applyFont="1" applyBorder="1" applyAlignment="1">
      <alignment horizontal="center" vertical="center"/>
    </xf>
    <xf numFmtId="239" fontId="2" fillId="0" borderId="0" xfId="0" applyNumberFormat="1" applyFont="1" applyAlignment="1">
      <alignment vertical="center"/>
    </xf>
    <xf numFmtId="239" fontId="207" fillId="0" borderId="0" xfId="0" applyNumberFormat="1" applyFont="1" applyAlignment="1">
      <alignment vertical="center"/>
    </xf>
    <xf numFmtId="239" fontId="2" fillId="0" borderId="23" xfId="0" applyNumberFormat="1" applyFont="1" applyBorder="1" applyAlignment="1">
      <alignment horizontal="center" vertical="center"/>
    </xf>
    <xf numFmtId="49" fontId="2" fillId="0" borderId="23" xfId="0" applyNumberFormat="1" applyFont="1" applyBorder="1" applyAlignment="1">
      <alignment horizontal="center" vertical="center"/>
    </xf>
    <xf numFmtId="49" fontId="207" fillId="0" borderId="23" xfId="0" applyNumberFormat="1" applyFont="1" applyBorder="1" applyAlignment="1">
      <alignment horizontal="left" vertical="center" shrinkToFit="1"/>
    </xf>
    <xf numFmtId="49" fontId="207" fillId="0" borderId="23" xfId="0" applyNumberFormat="1" applyFont="1" applyBorder="1" applyAlignment="1">
      <alignment horizontal="center" vertical="center" shrinkToFit="1"/>
    </xf>
    <xf numFmtId="43" fontId="2" fillId="0" borderId="23" xfId="1154" applyNumberFormat="1" applyFont="1" applyFill="1" applyBorder="1" applyAlignment="1">
      <alignment horizontal="right" vertical="center" wrapText="1"/>
    </xf>
    <xf numFmtId="0" fontId="2" fillId="0" borderId="23" xfId="0" applyNumberFormat="1" applyFont="1" applyBorder="1" applyAlignment="1">
      <alignment horizontal="right" vertical="center"/>
    </xf>
    <xf numFmtId="49" fontId="2" fillId="0" borderId="0" xfId="0" applyNumberFormat="1" applyFont="1" applyFill="1" applyAlignment="1">
      <alignment horizontal="center" vertical="center"/>
    </xf>
    <xf numFmtId="239" fontId="2" fillId="0" borderId="0" xfId="0" applyNumberFormat="1" applyFont="1" applyFill="1" applyAlignment="1">
      <alignment vertical="center"/>
    </xf>
    <xf numFmtId="239" fontId="207" fillId="0" borderId="0" xfId="0" applyNumberFormat="1" applyFont="1" applyFill="1" applyAlignment="1">
      <alignment vertical="center"/>
    </xf>
    <xf numFmtId="49" fontId="207" fillId="0" borderId="23" xfId="0" applyNumberFormat="1" applyFont="1" applyFill="1" applyBorder="1" applyAlignment="1">
      <alignment horizontal="left" vertical="center" shrinkToFit="1"/>
    </xf>
    <xf numFmtId="49" fontId="207" fillId="0" borderId="23" xfId="0" applyNumberFormat="1" applyFont="1" applyFill="1" applyBorder="1" applyAlignment="1">
      <alignment horizontal="center" vertical="center" shrinkToFit="1"/>
    </xf>
    <xf numFmtId="0" fontId="2" fillId="0" borderId="0" xfId="1154" applyFont="1" applyFill="1" applyAlignment="1">
      <alignment vertical="center"/>
    </xf>
    <xf numFmtId="0" fontId="207" fillId="0" borderId="0" xfId="1154" applyFont="1" applyFill="1" applyAlignment="1">
      <alignment vertical="center"/>
    </xf>
    <xf numFmtId="43" fontId="3" fillId="0" borderId="23" xfId="0" applyNumberFormat="1" applyFont="1" applyBorder="1" applyAlignment="1">
      <alignment horizontal="right" vertical="center"/>
    </xf>
    <xf numFmtId="43" fontId="2" fillId="0" borderId="23" xfId="1220" applyFont="1" applyFill="1" applyBorder="1" applyAlignment="1">
      <alignment vertical="center"/>
    </xf>
    <xf numFmtId="43" fontId="207" fillId="0" borderId="0" xfId="1220" applyFont="1" applyFill="1" applyAlignment="1">
      <alignment vertical="center"/>
    </xf>
    <xf numFmtId="0" fontId="3" fillId="0" borderId="23" xfId="0" applyFont="1" applyFill="1" applyBorder="1" applyAlignment="1">
      <alignment horizontal="left" vertical="center" shrinkToFit="1"/>
    </xf>
    <xf numFmtId="0" fontId="2" fillId="0" borderId="23" xfId="0" applyFont="1" applyFill="1" applyBorder="1" applyAlignment="1">
      <alignment horizontal="left" vertical="center" shrinkToFit="1"/>
    </xf>
    <xf numFmtId="43" fontId="2" fillId="0" borderId="23" xfId="0" applyNumberFormat="1" applyFont="1" applyFill="1" applyBorder="1" applyAlignment="1" applyProtection="1">
      <alignment horizontal="right" vertical="center"/>
    </xf>
    <xf numFmtId="238" fontId="2" fillId="0" borderId="23" xfId="0" applyNumberFormat="1" applyFont="1" applyFill="1" applyBorder="1" applyAlignment="1">
      <alignment vertical="center" shrinkToFit="1"/>
    </xf>
    <xf numFmtId="0" fontId="1" fillId="0" borderId="0" xfId="0" applyFont="1" applyFill="1" applyAlignment="1" applyProtection="1">
      <alignment vertical="center"/>
    </xf>
    <xf numFmtId="0" fontId="207" fillId="0" borderId="0" xfId="0" applyFont="1" applyFill="1" applyAlignment="1" applyProtection="1">
      <alignment vertical="center"/>
    </xf>
    <xf numFmtId="0" fontId="2" fillId="0" borderId="0" xfId="0" applyFont="1" applyFill="1" applyAlignment="1" applyProtection="1">
      <alignment horizontal="center" vertical="center"/>
    </xf>
    <xf numFmtId="0" fontId="2" fillId="0" borderId="0" xfId="0" applyFont="1" applyFill="1" applyAlignment="1" applyProtection="1">
      <alignment vertical="center"/>
    </xf>
    <xf numFmtId="238" fontId="2" fillId="0" borderId="0" xfId="0" applyNumberFormat="1" applyFont="1" applyFill="1" applyAlignment="1" applyProtection="1">
      <alignment vertical="center"/>
    </xf>
    <xf numFmtId="237" fontId="207" fillId="0" borderId="0" xfId="0" applyNumberFormat="1" applyFont="1" applyFill="1" applyAlignment="1" applyProtection="1">
      <alignment horizontal="center" vertical="center"/>
    </xf>
    <xf numFmtId="238" fontId="207" fillId="0" borderId="0" xfId="0" applyNumberFormat="1" applyFont="1" applyFill="1" applyAlignment="1" applyProtection="1">
      <alignment horizontal="center" vertical="center"/>
    </xf>
    <xf numFmtId="0" fontId="207" fillId="0" borderId="0" xfId="0" applyNumberFormat="1" applyFont="1" applyFill="1" applyAlignment="1" applyProtection="1">
      <alignment horizontal="center" vertical="center"/>
    </xf>
    <xf numFmtId="237" fontId="207" fillId="0" borderId="0" xfId="0" applyNumberFormat="1" applyFont="1" applyFill="1" applyAlignment="1" applyProtection="1">
      <alignment vertical="center"/>
    </xf>
    <xf numFmtId="238" fontId="207" fillId="0" borderId="0" xfId="0" applyNumberFormat="1" applyFont="1" applyFill="1" applyAlignment="1" applyProtection="1">
      <alignment vertical="center"/>
    </xf>
    <xf numFmtId="0" fontId="2" fillId="0" borderId="23" xfId="0" applyFont="1" applyFill="1" applyBorder="1" applyAlignment="1" applyProtection="1">
      <alignment horizontal="center" vertical="center"/>
    </xf>
    <xf numFmtId="0" fontId="3" fillId="0" borderId="23" xfId="0" applyFont="1" applyFill="1" applyBorder="1" applyAlignment="1" applyProtection="1">
      <alignment horizontal="center" vertical="center"/>
    </xf>
    <xf numFmtId="238" fontId="2" fillId="0" borderId="23" xfId="0" applyNumberFormat="1" applyFont="1" applyFill="1" applyBorder="1" applyAlignment="1" applyProtection="1">
      <alignment horizontal="center" vertical="center"/>
    </xf>
    <xf numFmtId="238" fontId="2" fillId="0" borderId="23" xfId="0" applyNumberFormat="1" applyFont="1" applyFill="1" applyBorder="1" applyAlignment="1">
      <alignment horizontal="right" vertical="center" shrinkToFit="1"/>
    </xf>
    <xf numFmtId="0" fontId="207" fillId="0" borderId="23" xfId="0" applyFont="1" applyFill="1" applyBorder="1" applyAlignment="1" applyProtection="1">
      <alignment horizontal="left" vertical="center"/>
    </xf>
    <xf numFmtId="0" fontId="207" fillId="0" borderId="23" xfId="0" applyFont="1" applyFill="1" applyBorder="1" applyAlignment="1" applyProtection="1">
      <alignment horizontal="center" vertical="center"/>
    </xf>
    <xf numFmtId="0" fontId="2" fillId="0" borderId="23" xfId="0" applyFont="1" applyFill="1" applyBorder="1" applyAlignment="1" applyProtection="1">
      <alignment vertical="center"/>
    </xf>
    <xf numFmtId="0" fontId="211" fillId="0" borderId="0" xfId="0" applyFont="1" applyFill="1" applyBorder="1" applyAlignment="1">
      <alignment horizontal="right" vertical="center"/>
    </xf>
    <xf numFmtId="0" fontId="12" fillId="0" borderId="23" xfId="0" applyFont="1" applyFill="1" applyBorder="1" applyAlignment="1">
      <alignment horizontal="center" vertical="center"/>
    </xf>
    <xf numFmtId="0" fontId="3" fillId="0" borderId="23" xfId="1164" applyFont="1" applyFill="1" applyBorder="1" applyAlignment="1" applyProtection="1">
      <alignment horizontal="left" vertical="center"/>
    </xf>
    <xf numFmtId="0" fontId="6" fillId="0" borderId="0" xfId="0" applyFont="1" applyFill="1" applyAlignment="1">
      <alignment vertical="center"/>
    </xf>
    <xf numFmtId="0" fontId="11" fillId="0" borderId="0" xfId="0" applyFont="1" applyFill="1" applyAlignment="1">
      <alignment horizontal="center" vertical="center"/>
    </xf>
    <xf numFmtId="0" fontId="6" fillId="0" borderId="0" xfId="0" applyFont="1" applyFill="1"/>
    <xf numFmtId="0" fontId="19" fillId="0" borderId="0" xfId="0" applyFont="1" applyFill="1" applyAlignment="1">
      <alignment vertical="center"/>
    </xf>
    <xf numFmtId="237" fontId="6" fillId="0" borderId="0" xfId="0" applyNumberFormat="1" applyFont="1" applyFill="1" applyAlignment="1">
      <alignment horizontal="center" vertical="center"/>
    </xf>
    <xf numFmtId="237" fontId="6" fillId="0" borderId="0" xfId="0" applyNumberFormat="1" applyFont="1" applyFill="1" applyAlignment="1">
      <alignment horizontal="right" vertical="center"/>
    </xf>
    <xf numFmtId="0" fontId="208" fillId="0" borderId="26" xfId="0" applyNumberFormat="1" applyFont="1" applyFill="1" applyBorder="1" applyAlignment="1">
      <alignment vertical="center"/>
    </xf>
    <xf numFmtId="0" fontId="6" fillId="0" borderId="26" xfId="0" applyNumberFormat="1" applyFont="1" applyFill="1" applyBorder="1" applyAlignment="1">
      <alignment vertical="center"/>
    </xf>
    <xf numFmtId="0" fontId="6" fillId="0" borderId="0" xfId="0" applyFont="1" applyFill="1" applyAlignment="1">
      <alignment horizontal="right" vertical="center"/>
    </xf>
    <xf numFmtId="0" fontId="11" fillId="0" borderId="23" xfId="0" applyFont="1" applyFill="1" applyBorder="1" applyAlignment="1">
      <alignment horizontal="center" vertical="center"/>
    </xf>
    <xf numFmtId="0" fontId="22" fillId="0" borderId="23" xfId="0" applyFont="1" applyFill="1" applyBorder="1" applyAlignment="1">
      <alignment horizontal="center" vertical="center"/>
    </xf>
    <xf numFmtId="0" fontId="11" fillId="0" borderId="23" xfId="1164" applyFont="1" applyFill="1" applyBorder="1" applyAlignment="1" applyProtection="1">
      <alignment vertical="center"/>
    </xf>
    <xf numFmtId="43" fontId="6" fillId="0" borderId="0" xfId="0" applyNumberFormat="1" applyFont="1" applyFill="1" applyAlignment="1">
      <alignment vertical="center"/>
    </xf>
    <xf numFmtId="0" fontId="11" fillId="0" borderId="23" xfId="1164" applyFont="1" applyFill="1" applyBorder="1" applyAlignment="1" applyProtection="1">
      <alignment horizontal="center" vertical="center"/>
    </xf>
    <xf numFmtId="0" fontId="23" fillId="0" borderId="23" xfId="0" applyFont="1" applyFill="1" applyBorder="1" applyAlignment="1" applyProtection="1">
      <alignment horizontal="center" vertical="center"/>
    </xf>
    <xf numFmtId="43" fontId="6" fillId="0" borderId="0" xfId="0" applyNumberFormat="1" applyFont="1" applyFill="1"/>
    <xf numFmtId="0" fontId="23" fillId="0" borderId="23" xfId="0" applyFont="1" applyFill="1" applyBorder="1" applyAlignment="1" applyProtection="1">
      <alignment horizontal="right" vertical="center"/>
    </xf>
    <xf numFmtId="0" fontId="6" fillId="0" borderId="0" xfId="0" applyFont="1" applyFill="1" applyBorder="1" applyAlignment="1">
      <alignment vertical="center"/>
    </xf>
    <xf numFmtId="43" fontId="2" fillId="0" borderId="0" xfId="0" applyNumberFormat="1" applyFont="1" applyFill="1" applyAlignment="1">
      <alignment vertical="center"/>
    </xf>
    <xf numFmtId="0" fontId="0" fillId="0" borderId="31" xfId="0" applyBorder="1"/>
    <xf numFmtId="0" fontId="0" fillId="0" borderId="32" xfId="0" applyBorder="1"/>
    <xf numFmtId="0" fontId="0" fillId="0" borderId="33" xfId="0" applyBorder="1"/>
    <xf numFmtId="0" fontId="0" fillId="0" borderId="0" xfId="0" applyBorder="1"/>
    <xf numFmtId="0" fontId="28" fillId="0" borderId="33" xfId="0" applyFont="1" applyBorder="1"/>
    <xf numFmtId="0" fontId="28" fillId="0" borderId="0" xfId="0" applyFont="1" applyBorder="1"/>
    <xf numFmtId="0" fontId="28" fillId="0" borderId="0" xfId="0" applyFont="1" applyBorder="1" applyAlignment="1">
      <alignment horizontal="center" shrinkToFit="1"/>
    </xf>
    <xf numFmtId="0" fontId="0" fillId="0" borderId="34" xfId="0" applyBorder="1"/>
    <xf numFmtId="0" fontId="0" fillId="0" borderId="8" xfId="0" applyBorder="1"/>
    <xf numFmtId="0" fontId="0" fillId="0" borderId="35" xfId="0" applyBorder="1"/>
    <xf numFmtId="0" fontId="0" fillId="0" borderId="36" xfId="0" applyBorder="1"/>
    <xf numFmtId="0" fontId="25" fillId="0" borderId="0" xfId="0" applyFont="1"/>
    <xf numFmtId="0" fontId="28" fillId="0" borderId="0" xfId="0" applyFont="1"/>
    <xf numFmtId="0" fontId="28" fillId="0" borderId="36" xfId="0" applyFont="1" applyBorder="1"/>
    <xf numFmtId="0" fontId="28" fillId="0" borderId="36" xfId="0" applyFont="1" applyBorder="1" applyAlignment="1">
      <alignment horizontal="center" shrinkToFit="1"/>
    </xf>
    <xf numFmtId="0" fontId="0" fillId="0" borderId="37" xfId="0" applyBorder="1"/>
    <xf numFmtId="0" fontId="10" fillId="0" borderId="38" xfId="0" applyFont="1" applyFill="1" applyBorder="1" applyAlignment="1">
      <alignment vertical="center"/>
    </xf>
    <xf numFmtId="0" fontId="6" fillId="0" borderId="38" xfId="0" applyFont="1" applyFill="1" applyBorder="1" applyAlignment="1">
      <alignment vertical="center"/>
    </xf>
    <xf numFmtId="0" fontId="10" fillId="0" borderId="0" xfId="0" applyFont="1" applyFill="1" applyBorder="1" applyAlignment="1">
      <alignment vertical="center"/>
    </xf>
    <xf numFmtId="0" fontId="10" fillId="0" borderId="0" xfId="0" applyFont="1" applyFill="1" applyAlignment="1">
      <alignment vertical="center"/>
    </xf>
    <xf numFmtId="0" fontId="11" fillId="0" borderId="23" xfId="0" applyFont="1" applyFill="1" applyBorder="1" applyAlignment="1">
      <alignment horizontal="left" vertical="center"/>
    </xf>
    <xf numFmtId="0" fontId="212" fillId="0" borderId="23" xfId="0" applyFont="1" applyFill="1" applyBorder="1" applyAlignment="1">
      <alignment horizontal="center" vertical="center"/>
    </xf>
    <xf numFmtId="0" fontId="29" fillId="0" borderId="0" xfId="0" applyFont="1"/>
    <xf numFmtId="0" fontId="30" fillId="0" borderId="0" xfId="1155" applyFont="1" applyAlignment="1" applyProtection="1">
      <alignment vertical="center"/>
      <protection locked="0"/>
    </xf>
    <xf numFmtId="0" fontId="8" fillId="0" borderId="0" xfId="1155" applyFont="1" applyAlignment="1" applyProtection="1">
      <alignment horizontal="center" vertical="center"/>
      <protection locked="0"/>
    </xf>
    <xf numFmtId="0" fontId="31" fillId="0" borderId="0" xfId="1151" applyFont="1" applyAlignment="1" applyProtection="1">
      <alignment vertical="center"/>
      <protection locked="0"/>
    </xf>
    <xf numFmtId="0" fontId="8" fillId="0" borderId="0" xfId="1151" applyFont="1" applyAlignment="1" applyProtection="1">
      <alignment vertical="center"/>
      <protection locked="0"/>
    </xf>
    <xf numFmtId="0" fontId="8" fillId="0" borderId="0" xfId="1155" applyFont="1" applyAlignment="1" applyProtection="1">
      <alignment vertical="center"/>
      <protection locked="0"/>
    </xf>
    <xf numFmtId="0" fontId="32" fillId="0" borderId="0" xfId="1151" applyFont="1" applyAlignment="1" applyProtection="1">
      <alignment horizontal="centerContinuous" vertical="center"/>
      <protection locked="0"/>
    </xf>
    <xf numFmtId="0" fontId="30" fillId="0" borderId="0" xfId="1151" applyFont="1" applyAlignment="1" applyProtection="1">
      <alignment horizontal="centerContinuous" vertical="center"/>
      <protection locked="0"/>
    </xf>
    <xf numFmtId="0" fontId="8" fillId="0" borderId="0" xfId="1151" applyNumberFormat="1" applyFont="1" applyAlignment="1" applyProtection="1">
      <alignment horizontal="centerContinuous" vertical="center"/>
      <protection locked="0"/>
    </xf>
    <xf numFmtId="0" fontId="33" fillId="0" borderId="0" xfId="1151" applyFont="1" applyAlignment="1" applyProtection="1">
      <alignment horizontal="left" vertical="center"/>
      <protection locked="0"/>
    </xf>
    <xf numFmtId="0" fontId="8" fillId="0" borderId="0" xfId="1151" applyFont="1" applyAlignment="1" applyProtection="1">
      <alignment horizontal="center" vertical="center"/>
      <protection locked="0"/>
    </xf>
    <xf numFmtId="0" fontId="15" fillId="0" borderId="39" xfId="1155" applyFont="1" applyBorder="1" applyAlignment="1" applyProtection="1">
      <alignment horizontal="centerContinuous" vertical="center"/>
      <protection locked="0"/>
    </xf>
    <xf numFmtId="0" fontId="15" fillId="0" borderId="40" xfId="1151" applyFont="1" applyBorder="1" applyAlignment="1" applyProtection="1">
      <alignment horizontal="center" vertical="center"/>
      <protection locked="0"/>
    </xf>
    <xf numFmtId="0" fontId="31" fillId="0" borderId="41" xfId="1155" applyFont="1" applyBorder="1" applyAlignment="1" applyProtection="1">
      <alignment horizontal="centerContinuous" vertical="center"/>
      <protection locked="0"/>
    </xf>
    <xf numFmtId="0" fontId="15" fillId="0" borderId="2" xfId="1151" applyFont="1" applyBorder="1" applyAlignment="1" applyProtection="1">
      <alignment horizontal="center" vertical="center"/>
      <protection locked="0"/>
    </xf>
    <xf numFmtId="0" fontId="15" fillId="0" borderId="42" xfId="1151" applyFont="1" applyBorder="1" applyAlignment="1" applyProtection="1">
      <alignment horizontal="center" vertical="center"/>
      <protection locked="0"/>
    </xf>
    <xf numFmtId="0" fontId="15" fillId="0" borderId="2" xfId="1155" applyFont="1" applyBorder="1" applyAlignment="1" applyProtection="1">
      <alignment horizontal="center" vertical="center"/>
      <protection locked="0"/>
    </xf>
    <xf numFmtId="0" fontId="8" fillId="0" borderId="2" xfId="1155" applyFont="1" applyBorder="1" applyAlignment="1" applyProtection="1">
      <alignment horizontal="center" vertical="center"/>
      <protection locked="0"/>
    </xf>
    <xf numFmtId="0" fontId="15" fillId="0" borderId="10" xfId="1155" applyFont="1" applyBorder="1" applyAlignment="1" applyProtection="1">
      <alignment horizontal="center" vertical="center"/>
      <protection locked="0"/>
    </xf>
    <xf numFmtId="0" fontId="15" fillId="0" borderId="42" xfId="1155" applyFont="1" applyBorder="1" applyAlignment="1" applyProtection="1">
      <alignment horizontal="center" vertical="center"/>
      <protection locked="0"/>
    </xf>
    <xf numFmtId="0" fontId="31" fillId="0" borderId="2" xfId="1155" applyFont="1" applyBorder="1" applyAlignment="1" applyProtection="1">
      <alignment horizontal="center" vertical="center"/>
      <protection locked="0"/>
    </xf>
    <xf numFmtId="0" fontId="8" fillId="0" borderId="43" xfId="1155" applyFont="1" applyBorder="1" applyAlignment="1" applyProtection="1">
      <alignment horizontal="centerContinuous" vertical="center"/>
      <protection locked="0"/>
    </xf>
    <xf numFmtId="0" fontId="8" fillId="0" borderId="30" xfId="1155" applyFont="1" applyBorder="1" applyAlignment="1" applyProtection="1">
      <alignment horizontal="centerContinuous" vertical="center"/>
      <protection locked="0"/>
    </xf>
    <xf numFmtId="0" fontId="15" fillId="0" borderId="44" xfId="1155" applyFont="1" applyBorder="1" applyAlignment="1" applyProtection="1">
      <alignment horizontal="centerContinuous" vertical="center"/>
      <protection locked="0"/>
    </xf>
    <xf numFmtId="0" fontId="8" fillId="0" borderId="42" xfId="1155" applyFont="1" applyBorder="1" applyAlignment="1" applyProtection="1">
      <alignment horizontal="center" vertical="center"/>
      <protection locked="0"/>
    </xf>
    <xf numFmtId="4" fontId="8" fillId="0" borderId="2" xfId="1215" applyNumberFormat="1" applyFont="1" applyBorder="1" applyAlignment="1" applyProtection="1">
      <alignment horizontal="right"/>
      <protection locked="0"/>
    </xf>
    <xf numFmtId="0" fontId="8" fillId="0" borderId="30" xfId="1155" applyFont="1" applyBorder="1" applyAlignment="1" applyProtection="1">
      <alignment vertical="center"/>
      <protection locked="0"/>
    </xf>
    <xf numFmtId="0" fontId="3" fillId="0" borderId="45" xfId="1155" applyFont="1" applyBorder="1" applyAlignment="1" applyProtection="1">
      <alignment horizontal="center" vertical="center"/>
      <protection locked="0"/>
    </xf>
    <xf numFmtId="4" fontId="8" fillId="0" borderId="46" xfId="1155" applyNumberFormat="1" applyFont="1" applyBorder="1" applyAlignment="1" applyProtection="1">
      <alignment vertical="center"/>
      <protection locked="0"/>
    </xf>
    <xf numFmtId="0" fontId="15" fillId="0" borderId="47" xfId="1155" applyFont="1" applyBorder="1" applyAlignment="1" applyProtection="1">
      <alignment horizontal="centerContinuous" vertical="center"/>
      <protection locked="0"/>
    </xf>
    <xf numFmtId="0" fontId="31" fillId="0" borderId="48" xfId="1155" applyFont="1" applyBorder="1" applyAlignment="1" applyProtection="1">
      <alignment horizontal="centerContinuous" vertical="center"/>
      <protection locked="0"/>
    </xf>
    <xf numFmtId="0" fontId="31" fillId="0" borderId="49" xfId="1155" applyFont="1" applyBorder="1" applyAlignment="1" applyProtection="1">
      <alignment horizontal="centerContinuous" vertical="center"/>
      <protection locked="0"/>
    </xf>
    <xf numFmtId="0" fontId="8" fillId="0" borderId="45" xfId="1155" applyFont="1" applyBorder="1" applyAlignment="1" applyProtection="1">
      <alignment horizontal="center" vertical="center"/>
      <protection locked="0"/>
    </xf>
    <xf numFmtId="0" fontId="8" fillId="0" borderId="50" xfId="1155" applyFont="1" applyBorder="1" applyAlignment="1" applyProtection="1">
      <alignment horizontal="center" vertical="center"/>
      <protection locked="0"/>
    </xf>
    <xf numFmtId="0" fontId="3" fillId="0" borderId="0" xfId="1155" applyFont="1" applyAlignment="1" applyProtection="1">
      <alignment horizontal="center" vertical="center"/>
      <protection locked="0"/>
    </xf>
    <xf numFmtId="0" fontId="3" fillId="0" borderId="0" xfId="1155" applyFont="1" applyAlignment="1" applyProtection="1">
      <alignment horizontal="left" vertical="center"/>
      <protection locked="0"/>
    </xf>
    <xf numFmtId="0" fontId="8" fillId="0" borderId="0" xfId="1155" applyFont="1" applyAlignment="1" applyProtection="1">
      <alignment horizontal="left" vertical="center"/>
      <protection locked="0"/>
    </xf>
    <xf numFmtId="0" fontId="8" fillId="0" borderId="8" xfId="1151" applyFont="1" applyBorder="1" applyAlignment="1" applyProtection="1">
      <alignment horizontal="center" vertical="center"/>
      <protection locked="0"/>
    </xf>
    <xf numFmtId="0" fontId="8" fillId="0" borderId="8" xfId="1155" applyFont="1" applyBorder="1" applyAlignment="1" applyProtection="1">
      <alignment vertical="center"/>
      <protection locked="0"/>
    </xf>
    <xf numFmtId="0" fontId="3" fillId="0" borderId="8" xfId="1151" applyFont="1" applyBorder="1" applyAlignment="1" applyProtection="1">
      <alignment horizontal="right" vertical="center"/>
      <protection locked="0"/>
    </xf>
    <xf numFmtId="0" fontId="3" fillId="0" borderId="40" xfId="1155" applyFont="1" applyBorder="1" applyAlignment="1" applyProtection="1">
      <alignment horizontal="center" vertical="center"/>
      <protection locked="0"/>
    </xf>
    <xf numFmtId="0" fontId="15" fillId="0" borderId="40" xfId="1155" applyFont="1" applyBorder="1" applyAlignment="1" applyProtection="1">
      <alignment horizontal="center" vertical="center"/>
      <protection locked="0"/>
    </xf>
    <xf numFmtId="0" fontId="8" fillId="0" borderId="51" xfId="1155" applyFont="1" applyBorder="1" applyAlignment="1" applyProtection="1">
      <alignment horizontal="center" vertical="center"/>
      <protection locked="0"/>
    </xf>
    <xf numFmtId="0" fontId="8" fillId="0" borderId="52" xfId="1155" applyFont="1" applyBorder="1" applyAlignment="1" applyProtection="1">
      <alignment horizontal="center" vertical="center"/>
      <protection locked="0"/>
    </xf>
    <xf numFmtId="0" fontId="8" fillId="0" borderId="53" xfId="1155" applyFont="1" applyBorder="1" applyAlignment="1" applyProtection="1">
      <alignment horizontal="center" vertical="center"/>
      <protection locked="0"/>
    </xf>
    <xf numFmtId="31" fontId="34" fillId="0" borderId="2" xfId="1155" applyNumberFormat="1" applyFont="1" applyBorder="1" applyAlignment="1" applyProtection="1">
      <alignment horizontal="center" vertical="center"/>
      <protection locked="0"/>
    </xf>
    <xf numFmtId="31" fontId="34" fillId="0" borderId="53" xfId="1155" applyNumberFormat="1" applyFont="1" applyBorder="1" applyAlignment="1" applyProtection="1">
      <alignment horizontal="center" vertical="center"/>
      <protection locked="0"/>
    </xf>
    <xf numFmtId="0" fontId="31" fillId="0" borderId="54" xfId="1155" applyFont="1" applyBorder="1" applyAlignment="1" applyProtection="1">
      <alignment horizontal="centerContinuous" vertical="center"/>
      <protection locked="0"/>
    </xf>
    <xf numFmtId="0" fontId="15" fillId="0" borderId="53" xfId="1151" applyFont="1" applyBorder="1" applyAlignment="1" applyProtection="1">
      <alignment horizontal="center" vertical="center"/>
      <protection locked="0"/>
    </xf>
    <xf numFmtId="9" fontId="8" fillId="0" borderId="2" xfId="980" applyFont="1" applyBorder="1" applyAlignment="1" applyProtection="1">
      <alignment horizontal="right"/>
      <protection locked="0"/>
    </xf>
    <xf numFmtId="9" fontId="8" fillId="0" borderId="53" xfId="980" applyFont="1" applyBorder="1" applyAlignment="1" applyProtection="1">
      <alignment horizontal="right"/>
      <protection locked="0"/>
    </xf>
    <xf numFmtId="0" fontId="8" fillId="0" borderId="2" xfId="1155" applyFont="1" applyBorder="1" applyAlignment="1" applyProtection="1">
      <alignment vertical="center"/>
      <protection locked="0"/>
    </xf>
    <xf numFmtId="0" fontId="8" fillId="0" borderId="53" xfId="1155" applyFont="1" applyBorder="1" applyAlignment="1" applyProtection="1">
      <alignment vertical="center"/>
      <protection locked="0"/>
    </xf>
    <xf numFmtId="0" fontId="8" fillId="0" borderId="5" xfId="1155" applyFont="1" applyBorder="1" applyAlignment="1" applyProtection="1">
      <alignment vertical="center"/>
      <protection locked="0"/>
    </xf>
    <xf numFmtId="4" fontId="8" fillId="0" borderId="5" xfId="1155" applyNumberFormat="1" applyFont="1" applyBorder="1" applyAlignment="1" applyProtection="1">
      <alignment vertical="center"/>
      <protection locked="0"/>
    </xf>
    <xf numFmtId="0" fontId="8" fillId="0" borderId="55" xfId="1155" applyFont="1" applyBorder="1" applyAlignment="1" applyProtection="1">
      <alignment vertical="center"/>
      <protection locked="0"/>
    </xf>
    <xf numFmtId="0" fontId="15" fillId="0" borderId="51" xfId="1155" applyFont="1" applyBorder="1" applyAlignment="1" applyProtection="1">
      <alignment horizontal="center" vertical="center"/>
      <protection locked="0"/>
    </xf>
    <xf numFmtId="10" fontId="8" fillId="0" borderId="2" xfId="980" applyNumberFormat="1" applyFont="1" applyBorder="1" applyAlignment="1" applyProtection="1">
      <alignment horizontal="center"/>
      <protection locked="0"/>
    </xf>
    <xf numFmtId="0" fontId="3" fillId="0" borderId="53" xfId="1155" applyFont="1" applyBorder="1" applyAlignment="1" applyProtection="1">
      <alignment horizontal="center" vertical="center"/>
      <protection locked="0"/>
    </xf>
    <xf numFmtId="0" fontId="8" fillId="0" borderId="3" xfId="1155" applyFont="1" applyBorder="1" applyAlignment="1" applyProtection="1">
      <alignment vertical="center"/>
      <protection locked="0"/>
    </xf>
    <xf numFmtId="0" fontId="8" fillId="0" borderId="7" xfId="1155" applyFont="1" applyBorder="1" applyAlignment="1" applyProtection="1">
      <alignment vertical="center"/>
      <protection locked="0"/>
    </xf>
    <xf numFmtId="0" fontId="8" fillId="0" borderId="56" xfId="1155" applyFont="1" applyBorder="1" applyAlignment="1" applyProtection="1">
      <alignment vertical="center"/>
      <protection locked="0"/>
    </xf>
    <xf numFmtId="10" fontId="8" fillId="0" borderId="57" xfId="980" applyNumberFormat="1" applyFont="1" applyBorder="1" applyAlignment="1" applyProtection="1">
      <alignment horizontal="center"/>
      <protection locked="0"/>
    </xf>
    <xf numFmtId="0" fontId="3" fillId="0" borderId="58" xfId="1155" applyFont="1" applyBorder="1" applyAlignment="1" applyProtection="1">
      <alignment horizontal="center" vertical="center"/>
      <protection locked="0"/>
    </xf>
    <xf numFmtId="0" fontId="29" fillId="0" borderId="0" xfId="1156" applyFont="1" applyFill="1" applyAlignment="1" applyProtection="1">
      <alignment vertical="center" wrapText="1"/>
      <protection locked="0"/>
    </xf>
    <xf numFmtId="0" fontId="35" fillId="0" borderId="0" xfId="1156" applyFont="1" applyFill="1" applyAlignment="1" applyProtection="1">
      <alignment horizontal="left" vertical="center" wrapText="1" indent="2"/>
      <protection locked="0"/>
    </xf>
    <xf numFmtId="0" fontId="36" fillId="0" borderId="0" xfId="1156" applyFont="1" applyFill="1" applyAlignment="1" applyProtection="1">
      <alignment vertical="center" wrapText="1"/>
      <protection locked="0"/>
    </xf>
    <xf numFmtId="0" fontId="29" fillId="0" borderId="0" xfId="1156" applyFont="1" applyFill="1" applyAlignment="1" applyProtection="1">
      <alignment horizontal="left" vertical="center" wrapText="1" indent="2"/>
      <protection locked="0"/>
    </xf>
    <xf numFmtId="0" fontId="36" fillId="0" borderId="0" xfId="1156" applyFont="1" applyFill="1" applyAlignment="1" applyProtection="1">
      <alignment horizontal="left" vertical="center" wrapText="1" indent="3"/>
      <protection locked="0"/>
    </xf>
    <xf numFmtId="0" fontId="36" fillId="0" borderId="0" xfId="1156" applyFont="1" applyFill="1" applyAlignment="1" applyProtection="1">
      <alignment horizontal="left" vertical="center" wrapText="1"/>
      <protection locked="0"/>
    </xf>
    <xf numFmtId="0" fontId="29" fillId="0" borderId="0" xfId="1156" applyFont="1" applyFill="1" applyAlignment="1" applyProtection="1">
      <alignment horizontal="left" vertical="center" wrapText="1" indent="1"/>
      <protection locked="0"/>
    </xf>
    <xf numFmtId="0" fontId="29" fillId="0" borderId="0" xfId="1156" applyFont="1" applyFill="1" applyAlignment="1" applyProtection="1">
      <alignment wrapText="1"/>
      <protection locked="0"/>
    </xf>
    <xf numFmtId="0" fontId="29" fillId="0" borderId="0" xfId="1156" applyFont="1" applyFill="1" applyAlignment="1" applyProtection="1">
      <alignment wrapText="1"/>
    </xf>
    <xf numFmtId="0" fontId="37" fillId="0" borderId="0" xfId="1156" applyFont="1" applyFill="1" applyAlignment="1" applyProtection="1">
      <alignment horizontal="center" wrapText="1"/>
    </xf>
    <xf numFmtId="0" fontId="38" fillId="0" borderId="0" xfId="1156" applyFont="1" applyFill="1" applyAlignment="1" applyProtection="1">
      <alignment horizontal="center" wrapText="1"/>
    </xf>
    <xf numFmtId="0" fontId="29" fillId="0" borderId="0" xfId="1156" applyFont="1" applyFill="1" applyAlignment="1" applyProtection="1">
      <alignment vertical="center" wrapText="1"/>
    </xf>
    <xf numFmtId="0" fontId="39" fillId="0" borderId="0" xfId="1156" applyFont="1" applyFill="1" applyAlignment="1" applyProtection="1">
      <alignment horizontal="left" vertical="center" wrapText="1"/>
    </xf>
    <xf numFmtId="0" fontId="40" fillId="0" borderId="0" xfId="1156" applyFont="1" applyFill="1" applyAlignment="1" applyProtection="1">
      <alignment horizontal="left" vertical="center" wrapText="1" indent="1"/>
    </xf>
    <xf numFmtId="0" fontId="41" fillId="0" borderId="0" xfId="1156" applyFont="1" applyFill="1" applyAlignment="1" applyProtection="1">
      <alignment horizontal="left" vertical="center" wrapText="1" indent="1"/>
      <protection locked="0"/>
    </xf>
    <xf numFmtId="0" fontId="41" fillId="0" borderId="0" xfId="1156" applyFont="1" applyFill="1" applyAlignment="1" applyProtection="1">
      <alignment horizontal="left" vertical="center" wrapText="1" indent="1"/>
    </xf>
    <xf numFmtId="0" fontId="40" fillId="0" borderId="0" xfId="1156" applyFont="1" applyFill="1" applyAlignment="1" applyProtection="1">
      <alignment horizontal="left" vertical="center" wrapText="1" indent="1"/>
      <protection locked="0"/>
    </xf>
    <xf numFmtId="0" fontId="39" fillId="0" borderId="0" xfId="1156" applyFont="1" applyFill="1" applyAlignment="1" applyProtection="1">
      <alignment horizontal="left" vertical="center" wrapText="1"/>
      <protection locked="0"/>
    </xf>
    <xf numFmtId="0" fontId="42" fillId="0" borderId="0" xfId="1083" applyFont="1" applyFill="1" applyAlignment="1" applyProtection="1">
      <alignment horizontal="left" vertical="center" wrapText="1" indent="1"/>
      <protection locked="0"/>
    </xf>
    <xf numFmtId="0" fontId="40" fillId="8" borderId="0" xfId="1156" applyFont="1" applyFill="1" applyAlignment="1" applyProtection="1">
      <alignment horizontal="left" vertical="center" wrapText="1" indent="1"/>
      <protection locked="0"/>
    </xf>
    <xf numFmtId="0" fontId="43" fillId="0" borderId="0" xfId="1165" applyFont="1" applyFill="1" applyAlignment="1" applyProtection="1">
      <alignment horizontal="left" vertical="center" wrapText="1"/>
      <protection locked="0"/>
    </xf>
    <xf numFmtId="0" fontId="40" fillId="0" borderId="0" xfId="1156" applyFont="1" applyFill="1" applyAlignment="1" applyProtection="1">
      <alignment horizontal="left" vertical="center" wrapText="1" indent="2"/>
      <protection locked="0"/>
    </xf>
    <xf numFmtId="0" fontId="40" fillId="0" borderId="0" xfId="1156" applyFont="1" applyFill="1" applyAlignment="1" applyProtection="1">
      <alignment horizontal="left" vertical="center" wrapText="1" indent="3"/>
      <protection locked="0"/>
    </xf>
    <xf numFmtId="0" fontId="204" fillId="0" borderId="0" xfId="1083" applyFill="1" applyAlignment="1" applyProtection="1">
      <alignment horizontal="left" vertical="center" wrapText="1" indent="1"/>
      <protection locked="0"/>
    </xf>
    <xf numFmtId="0" fontId="40" fillId="0" borderId="0" xfId="1156" applyFont="1" applyFill="1" applyAlignment="1" applyProtection="1">
      <alignment horizontal="left" vertical="center" wrapText="1" indent="4"/>
      <protection locked="0"/>
    </xf>
    <xf numFmtId="49" fontId="44" fillId="0" borderId="0" xfId="0" applyNumberFormat="1" applyFont="1" applyFill="1" applyAlignment="1">
      <alignment vertical="center"/>
    </xf>
    <xf numFmtId="49" fontId="13" fillId="0" borderId="0" xfId="0" applyNumberFormat="1" applyFont="1" applyFill="1" applyAlignment="1">
      <alignment vertical="top"/>
    </xf>
    <xf numFmtId="49" fontId="13" fillId="0" borderId="0" xfId="1220" applyNumberFormat="1" applyFont="1" applyFill="1" applyAlignment="1">
      <alignment vertical="center"/>
    </xf>
    <xf numFmtId="49" fontId="13" fillId="0" borderId="0" xfId="0" applyNumberFormat="1" applyFont="1" applyFill="1" applyAlignment="1">
      <alignment vertical="center"/>
    </xf>
    <xf numFmtId="49" fontId="45" fillId="0" borderId="0" xfId="1220" applyNumberFormat="1" applyFont="1" applyFill="1" applyAlignment="1">
      <alignment horizontal="centerContinuous" vertical="center"/>
    </xf>
    <xf numFmtId="49" fontId="45" fillId="0" borderId="0" xfId="0" applyNumberFormat="1" applyFont="1" applyFill="1" applyAlignment="1">
      <alignment horizontal="centerContinuous" vertical="center"/>
    </xf>
    <xf numFmtId="49" fontId="10" fillId="0" borderId="0" xfId="1220" applyNumberFormat="1" applyFont="1" applyFill="1" applyAlignment="1">
      <alignment vertical="center"/>
    </xf>
    <xf numFmtId="0" fontId="46" fillId="0" borderId="0" xfId="0" applyFont="1" applyFill="1"/>
    <xf numFmtId="49" fontId="10" fillId="0" borderId="0" xfId="0" applyNumberFormat="1" applyFont="1" applyFill="1" applyAlignment="1">
      <alignment vertical="center"/>
    </xf>
    <xf numFmtId="49" fontId="10" fillId="0" borderId="0" xfId="0" applyNumberFormat="1" applyFont="1" applyFill="1" applyBorder="1" applyAlignment="1">
      <alignment horizontal="center" vertical="center"/>
    </xf>
    <xf numFmtId="49" fontId="13" fillId="0" borderId="0" xfId="1220" applyNumberFormat="1" applyFont="1" applyFill="1" applyAlignment="1">
      <alignment vertical="top"/>
    </xf>
    <xf numFmtId="49" fontId="47" fillId="0" borderId="0" xfId="0" applyNumberFormat="1" applyFont="1" applyFill="1" applyAlignment="1">
      <alignment vertical="top"/>
    </xf>
    <xf numFmtId="0" fontId="48" fillId="0" borderId="0" xfId="0" applyFont="1" applyFill="1"/>
    <xf numFmtId="49" fontId="47" fillId="0" borderId="0" xfId="0" applyNumberFormat="1" applyFont="1" applyFill="1" applyBorder="1" applyAlignment="1">
      <alignment horizontal="center" vertical="top"/>
    </xf>
    <xf numFmtId="49" fontId="47" fillId="0" borderId="0" xfId="0" applyNumberFormat="1" applyFont="1" applyFill="1" applyAlignment="1">
      <alignment vertical="center"/>
    </xf>
    <xf numFmtId="49" fontId="47" fillId="0" borderId="0" xfId="0" applyNumberFormat="1" applyFont="1" applyFill="1" applyBorder="1" applyAlignment="1">
      <alignment vertical="center"/>
    </xf>
    <xf numFmtId="0" fontId="49" fillId="0" borderId="0" xfId="1164" applyFont="1" applyFill="1" applyAlignment="1" applyProtection="1"/>
    <xf numFmtId="0" fontId="50" fillId="0" borderId="0" xfId="0" applyFont="1" applyFill="1"/>
    <xf numFmtId="49" fontId="49" fillId="0" borderId="0" xfId="1164" applyNumberFormat="1" applyFont="1" applyFill="1" applyAlignment="1" applyProtection="1">
      <alignment vertical="center"/>
    </xf>
    <xf numFmtId="49" fontId="10" fillId="0" borderId="0" xfId="0" applyNumberFormat="1" applyFont="1" applyFill="1" applyAlignment="1">
      <alignment vertical="top"/>
    </xf>
    <xf numFmtId="0" fontId="204" fillId="0" borderId="0" xfId="756" applyFill="1"/>
    <xf numFmtId="0" fontId="51" fillId="0" borderId="59" xfId="1164" applyNumberFormat="1" applyFont="1" applyFill="1" applyBorder="1" applyAlignment="1" applyProtection="1"/>
    <xf numFmtId="0" fontId="44" fillId="0" borderId="59" xfId="756" applyFont="1" applyFill="1" applyBorder="1"/>
    <xf numFmtId="0" fontId="35" fillId="0" borderId="0" xfId="756" applyFont="1" applyFill="1" applyBorder="1" applyAlignment="1">
      <alignment horizontal="right"/>
    </xf>
    <xf numFmtId="0" fontId="52" fillId="0" borderId="0" xfId="756" applyFont="1" applyFill="1" applyBorder="1"/>
    <xf numFmtId="0" fontId="45" fillId="0" borderId="0" xfId="756" applyNumberFormat="1" applyFont="1" applyFill="1" applyBorder="1" applyAlignment="1">
      <alignment horizontal="right"/>
    </xf>
    <xf numFmtId="0" fontId="45" fillId="0" borderId="0" xfId="756" applyFont="1" applyFill="1" applyBorder="1"/>
    <xf numFmtId="0" fontId="29" fillId="0" borderId="0" xfId="756" applyFont="1" applyFill="1" applyBorder="1"/>
    <xf numFmtId="0" fontId="53" fillId="0" borderId="0" xfId="756" applyNumberFormat="1" applyFont="1" applyFill="1" applyBorder="1" applyAlignment="1">
      <alignment horizontal="right"/>
    </xf>
    <xf numFmtId="0" fontId="54" fillId="0" borderId="0" xfId="756" applyFont="1" applyFill="1" applyBorder="1"/>
    <xf numFmtId="0" fontId="55" fillId="0" borderId="0" xfId="756" applyFont="1" applyFill="1" applyBorder="1"/>
    <xf numFmtId="0" fontId="54" fillId="0" borderId="0" xfId="756" applyNumberFormat="1" applyFont="1" applyFill="1" applyBorder="1" applyAlignment="1">
      <alignment horizontal="center"/>
    </xf>
    <xf numFmtId="0" fontId="56" fillId="0" borderId="0" xfId="756" applyFont="1" applyFill="1"/>
    <xf numFmtId="0" fontId="56" fillId="0" borderId="0" xfId="756" applyFont="1" applyFill="1" applyBorder="1"/>
    <xf numFmtId="0" fontId="44" fillId="0" borderId="0" xfId="756" applyFont="1" applyFill="1" applyBorder="1" applyAlignment="1">
      <alignment vertical="top"/>
    </xf>
    <xf numFmtId="0" fontId="57" fillId="0" borderId="4" xfId="756" applyFont="1" applyFill="1" applyBorder="1" applyAlignment="1">
      <alignment vertical="top"/>
    </xf>
    <xf numFmtId="0" fontId="58" fillId="0" borderId="4" xfId="756" applyFont="1" applyFill="1" applyBorder="1" applyAlignment="1">
      <alignment vertical="top"/>
    </xf>
    <xf numFmtId="0" fontId="58" fillId="0" borderId="0" xfId="756" applyFont="1" applyFill="1" applyBorder="1" applyAlignment="1">
      <alignment vertical="top"/>
    </xf>
    <xf numFmtId="0" fontId="44" fillId="0" borderId="0" xfId="756" applyFont="1" applyFill="1" applyAlignment="1">
      <alignment vertical="top"/>
    </xf>
    <xf numFmtId="0" fontId="44" fillId="0" borderId="0" xfId="756" applyFont="1" applyFill="1"/>
    <xf numFmtId="0" fontId="57" fillId="0" borderId="0" xfId="756" applyFont="1" applyFill="1" applyBorder="1" applyAlignment="1">
      <alignment vertical="top"/>
    </xf>
    <xf numFmtId="0" fontId="204" fillId="0" borderId="0" xfId="756" applyFill="1" applyBorder="1"/>
    <xf numFmtId="0" fontId="59" fillId="0" borderId="0" xfId="756" applyFont="1" applyFill="1"/>
    <xf numFmtId="0" fontId="61" fillId="0" borderId="60" xfId="1159" applyFont="1" applyFill="1" applyBorder="1" applyAlignment="1" applyProtection="1">
      <alignment vertical="center"/>
    </xf>
    <xf numFmtId="0" fontId="61" fillId="0" borderId="61" xfId="1159" applyFont="1" applyFill="1" applyBorder="1" applyAlignment="1" applyProtection="1">
      <alignment vertical="center"/>
    </xf>
    <xf numFmtId="0" fontId="62" fillId="0" borderId="0" xfId="1159" applyFont="1" applyFill="1" applyBorder="1" applyAlignment="1" applyProtection="1">
      <alignment horizontal="centerContinuous" vertical="top"/>
    </xf>
    <xf numFmtId="0" fontId="63" fillId="0" borderId="0" xfId="1159" applyFont="1" applyFill="1" applyBorder="1" applyAlignment="1" applyProtection="1">
      <alignment horizontal="centerContinuous" vertical="center"/>
    </xf>
    <xf numFmtId="0" fontId="64" fillId="0" borderId="0" xfId="1164" applyFont="1" applyFill="1" applyBorder="1" applyAlignment="1" applyProtection="1">
      <alignment vertical="center"/>
    </xf>
    <xf numFmtId="0" fontId="15" fillId="0" borderId="0" xfId="1159" applyFont="1" applyFill="1" applyBorder="1" applyAlignment="1" applyProtection="1">
      <alignment horizontal="center" vertical="center"/>
    </xf>
    <xf numFmtId="0" fontId="61" fillId="0" borderId="0" xfId="1159" applyFont="1" applyFill="1" applyBorder="1" applyAlignment="1" applyProtection="1"/>
    <xf numFmtId="0" fontId="67" fillId="0" borderId="62" xfId="1159" applyFont="1" applyFill="1" applyBorder="1" applyAlignment="1" applyProtection="1">
      <alignment horizontal="right" vertical="center"/>
    </xf>
    <xf numFmtId="0" fontId="67" fillId="0" borderId="0" xfId="1159" applyFont="1" applyFill="1" applyBorder="1" applyAlignment="1" applyProtection="1">
      <alignment horizontal="center" vertical="center"/>
    </xf>
    <xf numFmtId="0" fontId="67" fillId="0" borderId="0" xfId="1159" applyFont="1" applyFill="1" applyBorder="1" applyAlignment="1" applyProtection="1">
      <alignment horizontal="right" vertical="center"/>
    </xf>
    <xf numFmtId="49" fontId="68" fillId="0" borderId="63" xfId="1159" applyNumberFormat="1" applyFont="1" applyFill="1" applyBorder="1" applyAlignment="1" applyProtection="1">
      <alignment horizontal="center" vertical="center"/>
      <protection locked="0"/>
    </xf>
    <xf numFmtId="0" fontId="70" fillId="0" borderId="64" xfId="1159" applyFont="1" applyFill="1" applyBorder="1" applyAlignment="1" applyProtection="1">
      <alignment vertical="center"/>
    </xf>
    <xf numFmtId="49" fontId="68" fillId="0" borderId="65" xfId="1159" applyNumberFormat="1" applyFont="1" applyFill="1" applyBorder="1" applyAlignment="1" applyProtection="1">
      <alignment horizontal="center" vertical="center"/>
      <protection locked="0"/>
    </xf>
    <xf numFmtId="0" fontId="70" fillId="0" borderId="66" xfId="1159" applyFont="1" applyFill="1" applyBorder="1" applyAlignment="1" applyProtection="1">
      <alignment vertical="center"/>
    </xf>
    <xf numFmtId="49" fontId="73" fillId="0" borderId="66" xfId="1159" applyNumberFormat="1" applyFont="1" applyFill="1" applyBorder="1" applyAlignment="1" applyProtection="1">
      <alignment horizontal="left" vertical="center"/>
    </xf>
    <xf numFmtId="49" fontId="73" fillId="0" borderId="0" xfId="1159" applyNumberFormat="1" applyFont="1" applyFill="1" applyBorder="1" applyAlignment="1" applyProtection="1">
      <alignment horizontal="left" vertical="center"/>
    </xf>
    <xf numFmtId="0" fontId="75" fillId="0" borderId="67" xfId="1159" applyFont="1" applyFill="1" applyBorder="1" applyAlignment="1" applyProtection="1">
      <alignment vertical="center"/>
    </xf>
    <xf numFmtId="0" fontId="62" fillId="0" borderId="62" xfId="1159" applyFont="1" applyFill="1" applyBorder="1" applyAlignment="1" applyProtection="1">
      <alignment horizontal="centerContinuous" vertical="top"/>
    </xf>
    <xf numFmtId="0" fontId="65" fillId="0" borderId="0" xfId="1159" applyFont="1" applyFill="1" applyBorder="1" applyAlignment="1" applyProtection="1">
      <alignment vertical="center"/>
    </xf>
    <xf numFmtId="0" fontId="64" fillId="0" borderId="62" xfId="1164" applyFont="1" applyFill="1" applyBorder="1" applyAlignment="1" applyProtection="1">
      <alignment vertical="center"/>
    </xf>
    <xf numFmtId="242" fontId="68" fillId="0" borderId="68" xfId="1159" applyNumberFormat="1" applyFont="1" applyFill="1" applyBorder="1" applyAlignment="1" applyProtection="1">
      <alignment horizontal="center" vertical="center"/>
      <protection hidden="1"/>
    </xf>
    <xf numFmtId="49" fontId="73" fillId="0" borderId="64" xfId="1159" applyNumberFormat="1" applyFont="1" applyFill="1" applyBorder="1" applyAlignment="1" applyProtection="1">
      <alignment horizontal="left" vertical="center"/>
    </xf>
    <xf numFmtId="49" fontId="73" fillId="0" borderId="69" xfId="1159" applyNumberFormat="1" applyFont="1" applyFill="1" applyBorder="1" applyAlignment="1" applyProtection="1">
      <alignment horizontal="left" vertical="center"/>
    </xf>
    <xf numFmtId="0" fontId="75" fillId="0" borderId="70" xfId="1159" applyFont="1" applyFill="1" applyBorder="1" applyAlignment="1" applyProtection="1">
      <alignment vertical="center"/>
    </xf>
    <xf numFmtId="49" fontId="76" fillId="0" borderId="71" xfId="1159" applyNumberFormat="1" applyFont="1" applyFill="1" applyBorder="1" applyAlignment="1" applyProtection="1">
      <alignment horizontal="center" vertical="center" shrinkToFit="1"/>
      <protection hidden="1"/>
    </xf>
    <xf numFmtId="242" fontId="68" fillId="0" borderId="65" xfId="1159" applyNumberFormat="1" applyFont="1" applyFill="1" applyBorder="1" applyAlignment="1" applyProtection="1">
      <alignment horizontal="center" vertical="center"/>
      <protection hidden="1"/>
    </xf>
    <xf numFmtId="0" fontId="70" fillId="0" borderId="0" xfId="1159" applyFont="1" applyFill="1" applyBorder="1" applyAlignment="1" applyProtection="1">
      <alignment vertical="center"/>
    </xf>
    <xf numFmtId="49" fontId="74" fillId="0" borderId="65" xfId="1164" applyNumberFormat="1" applyFill="1" applyBorder="1" applyAlignment="1" applyProtection="1">
      <alignment vertical="center"/>
    </xf>
    <xf numFmtId="49" fontId="68" fillId="0" borderId="63" xfId="1159" applyNumberFormat="1" applyFont="1" applyFill="1" applyBorder="1" applyAlignment="1" applyProtection="1">
      <alignment horizontal="center" vertical="center"/>
      <protection hidden="1"/>
    </xf>
    <xf numFmtId="181" fontId="30" fillId="0" borderId="0" xfId="899" applyNumberFormat="1" applyFont="1" applyFill="1" applyAlignment="1" applyProtection="1">
      <alignment horizontal="left"/>
      <protection locked="0"/>
    </xf>
    <xf numFmtId="181" fontId="31" fillId="0" borderId="0" xfId="899" applyNumberFormat="1" applyFont="1" applyFill="1" applyAlignment="1" applyProtection="1">
      <alignment horizontal="center"/>
      <protection locked="0"/>
    </xf>
    <xf numFmtId="181" fontId="8" fillId="0" borderId="0" xfId="899" applyNumberFormat="1" applyFont="1" applyFill="1" applyAlignment="1" applyProtection="1">
      <alignment horizontal="center"/>
      <protection locked="0"/>
    </xf>
    <xf numFmtId="181" fontId="3" fillId="0" borderId="0" xfId="899" applyNumberFormat="1" applyFont="1" applyFill="1" applyAlignment="1" applyProtection="1">
      <alignment horizontal="left"/>
      <protection locked="0"/>
    </xf>
    <xf numFmtId="181" fontId="8" fillId="0" borderId="0" xfId="899" applyNumberFormat="1" applyFont="1" applyFill="1" applyAlignment="1" applyProtection="1">
      <alignment horizontal="left"/>
      <protection locked="0"/>
    </xf>
    <xf numFmtId="243" fontId="8" fillId="0" borderId="0" xfId="899" applyNumberFormat="1" applyFont="1" applyFill="1" applyAlignment="1" applyProtection="1">
      <alignment horizontal="left"/>
      <protection locked="0"/>
    </xf>
    <xf numFmtId="181" fontId="8" fillId="0" borderId="0" xfId="899" applyNumberFormat="1" applyFont="1" applyFill="1" applyAlignment="1" applyProtection="1">
      <alignment horizontal="right"/>
      <protection locked="0"/>
    </xf>
    <xf numFmtId="181" fontId="77" fillId="0" borderId="0" xfId="1164" applyNumberFormat="1" applyFont="1" applyFill="1" applyBorder="1" applyAlignment="1" applyProtection="1">
      <alignment horizontal="left"/>
      <protection locked="0"/>
    </xf>
    <xf numFmtId="181" fontId="30" fillId="0" borderId="0" xfId="899" applyNumberFormat="1" applyFont="1" applyFill="1" applyBorder="1" applyAlignment="1" applyProtection="1">
      <alignment horizontal="center"/>
      <protection locked="0"/>
    </xf>
    <xf numFmtId="181" fontId="31" fillId="0" borderId="0" xfId="899" applyNumberFormat="1" applyFont="1" applyFill="1" applyAlignment="1" applyProtection="1">
      <alignment horizontal="left"/>
      <protection locked="0"/>
    </xf>
    <xf numFmtId="181" fontId="15" fillId="0" borderId="2" xfId="899" applyNumberFormat="1" applyFont="1" applyFill="1" applyBorder="1" applyAlignment="1" applyProtection="1">
      <alignment horizontal="center"/>
      <protection locked="0"/>
    </xf>
    <xf numFmtId="181" fontId="15" fillId="0" borderId="72" xfId="899" applyNumberFormat="1" applyFont="1" applyFill="1" applyBorder="1" applyAlignment="1" applyProtection="1">
      <alignment horizontal="center"/>
      <protection locked="0"/>
    </xf>
    <xf numFmtId="181" fontId="15" fillId="0" borderId="30" xfId="899" applyNumberFormat="1" applyFont="1" applyFill="1" applyBorder="1" applyAlignment="1" applyProtection="1">
      <alignment horizontal="center"/>
      <protection locked="0"/>
    </xf>
    <xf numFmtId="181" fontId="3" fillId="0" borderId="43" xfId="1155" applyNumberFormat="1" applyFont="1" applyFill="1" applyBorder="1" applyAlignment="1" applyProtection="1">
      <alignment horizontal="left"/>
      <protection locked="0"/>
    </xf>
    <xf numFmtId="243" fontId="8" fillId="0" borderId="2" xfId="899" applyNumberFormat="1" applyFont="1" applyFill="1" applyBorder="1" applyAlignment="1" applyProtection="1">
      <alignment horizontal="center"/>
      <protection locked="0"/>
    </xf>
    <xf numFmtId="239" fontId="8" fillId="0" borderId="10" xfId="899" applyNumberFormat="1" applyFont="1" applyFill="1" applyBorder="1" applyAlignment="1" applyProtection="1">
      <alignment horizontal="right"/>
      <protection locked="0"/>
    </xf>
    <xf numFmtId="239" fontId="3" fillId="0" borderId="72" xfId="899" applyNumberFormat="1" applyFont="1" applyFill="1" applyBorder="1" applyAlignment="1" applyProtection="1">
      <alignment horizontal="left"/>
      <protection locked="0"/>
    </xf>
    <xf numFmtId="239" fontId="3" fillId="0" borderId="30" xfId="899" applyNumberFormat="1" applyFont="1" applyFill="1" applyBorder="1" applyAlignment="1" applyProtection="1">
      <alignment horizontal="left"/>
      <protection locked="0"/>
    </xf>
    <xf numFmtId="243" fontId="3" fillId="0" borderId="2" xfId="899" applyNumberFormat="1" applyFont="1" applyFill="1" applyBorder="1" applyAlignment="1" applyProtection="1">
      <alignment horizontal="center"/>
      <protection locked="0"/>
    </xf>
    <xf numFmtId="239" fontId="8" fillId="0" borderId="2" xfId="899" applyNumberFormat="1" applyFont="1" applyFill="1" applyBorder="1" applyAlignment="1" applyProtection="1">
      <alignment horizontal="right"/>
      <protection locked="0"/>
    </xf>
    <xf numFmtId="181" fontId="3" fillId="0" borderId="73" xfId="899" applyNumberFormat="1" applyFont="1" applyFill="1" applyBorder="1" applyAlignment="1" applyProtection="1">
      <alignment horizontal="left"/>
      <protection locked="0"/>
    </xf>
    <xf numFmtId="239" fontId="8" fillId="0" borderId="2" xfId="898" applyNumberFormat="1" applyFont="1" applyFill="1" applyBorder="1" applyAlignment="1" applyProtection="1">
      <alignment horizontal="right"/>
      <protection locked="0"/>
    </xf>
    <xf numFmtId="239" fontId="3" fillId="0" borderId="72" xfId="899" applyNumberFormat="1" applyFont="1" applyFill="1" applyBorder="1" applyAlignment="1" applyProtection="1">
      <alignment horizontal="left" vertical="center"/>
      <protection locked="0"/>
    </xf>
    <xf numFmtId="239" fontId="15" fillId="0" borderId="30" xfId="899" applyNumberFormat="1" applyFont="1" applyFill="1" applyBorder="1" applyAlignment="1" applyProtection="1">
      <alignment horizontal="left"/>
      <protection locked="0"/>
    </xf>
    <xf numFmtId="181" fontId="15" fillId="0" borderId="73" xfId="899" applyNumberFormat="1" applyFont="1" applyFill="1" applyBorder="1" applyAlignment="1" applyProtection="1">
      <alignment horizontal="center"/>
      <protection locked="0"/>
    </xf>
    <xf numFmtId="181" fontId="15" fillId="0" borderId="73" xfId="899" applyNumberFormat="1" applyFont="1" applyFill="1" applyBorder="1" applyAlignment="1" applyProtection="1">
      <alignment horizontal="left"/>
      <protection locked="0"/>
    </xf>
    <xf numFmtId="239" fontId="15" fillId="8" borderId="30" xfId="899" applyNumberFormat="1" applyFont="1" applyFill="1" applyBorder="1" applyAlignment="1" applyProtection="1">
      <alignment horizontal="left"/>
      <protection locked="0"/>
    </xf>
    <xf numFmtId="239" fontId="31" fillId="8" borderId="2" xfId="899" applyNumberFormat="1" applyFont="1" applyFill="1" applyBorder="1" applyAlignment="1" applyProtection="1">
      <alignment horizontal="right"/>
      <protection locked="0"/>
    </xf>
    <xf numFmtId="239" fontId="3" fillId="0" borderId="74" xfId="899" applyNumberFormat="1" applyFont="1" applyFill="1" applyBorder="1" applyAlignment="1" applyProtection="1">
      <alignment horizontal="left"/>
      <protection locked="0"/>
    </xf>
    <xf numFmtId="239" fontId="3" fillId="0" borderId="9" xfId="899" applyNumberFormat="1" applyFont="1" applyFill="1" applyBorder="1" applyAlignment="1" applyProtection="1">
      <alignment horizontal="left"/>
      <protection locked="0"/>
    </xf>
    <xf numFmtId="239" fontId="15" fillId="8" borderId="7" xfId="1155" applyNumberFormat="1" applyFont="1" applyFill="1" applyBorder="1" applyAlignment="1" applyProtection="1">
      <alignment horizontal="left"/>
      <protection locked="0"/>
    </xf>
    <xf numFmtId="239" fontId="31" fillId="8" borderId="2" xfId="898" applyNumberFormat="1" applyFont="1" applyFill="1" applyBorder="1" applyAlignment="1" applyProtection="1">
      <alignment horizontal="right"/>
      <protection locked="0"/>
    </xf>
    <xf numFmtId="181" fontId="31" fillId="8" borderId="43" xfId="1155" applyNumberFormat="1" applyFont="1" applyFill="1" applyBorder="1" applyAlignment="1" applyProtection="1">
      <alignment horizontal="left"/>
      <protection locked="0"/>
    </xf>
    <xf numFmtId="239" fontId="31" fillId="8" borderId="5" xfId="899" applyNumberFormat="1" applyFont="1" applyFill="1" applyBorder="1" applyAlignment="1" applyProtection="1">
      <alignment horizontal="right"/>
      <protection locked="0"/>
    </xf>
    <xf numFmtId="239" fontId="31" fillId="8" borderId="72" xfId="899" applyNumberFormat="1" applyFont="1" applyFill="1" applyBorder="1" applyAlignment="1" applyProtection="1">
      <alignment horizontal="left"/>
      <protection locked="0"/>
    </xf>
    <xf numFmtId="181" fontId="8" fillId="0" borderId="43" xfId="899" applyNumberFormat="1" applyFont="1" applyFill="1" applyBorder="1" applyAlignment="1" applyProtection="1">
      <alignment horizontal="left"/>
      <protection locked="0"/>
    </xf>
    <xf numFmtId="239" fontId="8" fillId="0" borderId="72" xfId="899" applyNumberFormat="1" applyFont="1" applyFill="1" applyBorder="1" applyAlignment="1" applyProtection="1">
      <alignment horizontal="left"/>
      <protection locked="0"/>
    </xf>
    <xf numFmtId="181" fontId="3" fillId="0" borderId="0" xfId="899" applyNumberFormat="1" applyFont="1" applyFill="1" applyBorder="1" applyAlignment="1" applyProtection="1">
      <alignment horizontal="left"/>
      <protection locked="0"/>
    </xf>
    <xf numFmtId="181" fontId="3" fillId="0" borderId="0" xfId="899" applyNumberFormat="1" applyFont="1" applyFill="1" applyBorder="1" applyAlignment="1" applyProtection="1">
      <alignment horizontal="right"/>
      <protection locked="0"/>
    </xf>
    <xf numFmtId="181" fontId="15" fillId="0" borderId="0" xfId="899" applyNumberFormat="1" applyFont="1" applyFill="1" applyAlignment="1" applyProtection="1">
      <alignment horizontal="left"/>
      <protection locked="0"/>
    </xf>
    <xf numFmtId="239" fontId="3" fillId="0" borderId="2" xfId="899" applyNumberFormat="1" applyFont="1" applyFill="1" applyBorder="1" applyAlignment="1" applyProtection="1">
      <alignment horizontal="left"/>
      <protection locked="0"/>
    </xf>
    <xf numFmtId="239" fontId="3" fillId="0" borderId="2" xfId="899" applyNumberFormat="1" applyFont="1" applyFill="1" applyBorder="1" applyAlignment="1" applyProtection="1">
      <alignment horizontal="left" vertical="center"/>
      <protection locked="0"/>
    </xf>
    <xf numFmtId="239" fontId="15" fillId="0" borderId="2" xfId="899" applyNumberFormat="1" applyFont="1" applyFill="1" applyBorder="1" applyAlignment="1" applyProtection="1">
      <alignment horizontal="left"/>
      <protection locked="0"/>
    </xf>
    <xf numFmtId="239" fontId="15" fillId="0" borderId="2" xfId="898" applyNumberFormat="1" applyFont="1" applyFill="1" applyBorder="1" applyAlignment="1" applyProtection="1">
      <alignment horizontal="left"/>
      <protection locked="0"/>
    </xf>
    <xf numFmtId="239" fontId="31" fillId="0" borderId="2" xfId="898" applyNumberFormat="1" applyFont="1" applyFill="1" applyBorder="1" applyAlignment="1" applyProtection="1">
      <alignment horizontal="left"/>
      <protection locked="0"/>
    </xf>
    <xf numFmtId="239" fontId="8" fillId="0" borderId="2" xfId="899" applyNumberFormat="1" applyFont="1" applyFill="1" applyBorder="1" applyAlignment="1" applyProtection="1">
      <alignment horizontal="left"/>
      <protection locked="0"/>
    </xf>
    <xf numFmtId="49" fontId="206" fillId="0" borderId="63" xfId="1159" applyNumberFormat="1" applyFont="1" applyFill="1" applyBorder="1" applyAlignment="1" applyProtection="1">
      <alignment horizontal="center" vertical="center"/>
      <protection locked="0"/>
    </xf>
    <xf numFmtId="49" fontId="68" fillId="0" borderId="65" xfId="1159" applyNumberFormat="1" applyFont="1" applyFill="1" applyBorder="1" applyAlignment="1" applyProtection="1">
      <alignment horizontal="center" vertical="center"/>
      <protection locked="0"/>
    </xf>
    <xf numFmtId="49" fontId="68" fillId="0" borderId="63" xfId="1159" applyNumberFormat="1" applyFont="1" applyFill="1" applyBorder="1" applyAlignment="1" applyProtection="1">
      <alignment horizontal="center" vertical="center"/>
      <protection locked="0"/>
    </xf>
    <xf numFmtId="0" fontId="0" fillId="0" borderId="0" xfId="0" applyBorder="1" applyAlignment="1">
      <alignment horizontal="center"/>
    </xf>
    <xf numFmtId="0" fontId="213" fillId="0" borderId="2" xfId="0" applyFont="1" applyBorder="1" applyAlignment="1">
      <alignment horizontal="center" vertical="center" wrapText="1"/>
    </xf>
    <xf numFmtId="0" fontId="213" fillId="0" borderId="2" xfId="0" applyFont="1" applyBorder="1" applyAlignment="1">
      <alignment horizontal="center" vertical="center"/>
    </xf>
    <xf numFmtId="43" fontId="2" fillId="0" borderId="2" xfId="0" applyNumberFormat="1" applyFont="1" applyFill="1" applyBorder="1" applyAlignment="1">
      <alignment horizontal="right" vertical="center"/>
    </xf>
    <xf numFmtId="239" fontId="2" fillId="0" borderId="2" xfId="0" applyNumberFormat="1" applyFont="1" applyFill="1" applyBorder="1" applyAlignment="1">
      <alignment horizontal="right" vertical="center"/>
    </xf>
    <xf numFmtId="0" fontId="2" fillId="0" borderId="2" xfId="0" applyFont="1" applyFill="1" applyBorder="1" applyAlignment="1">
      <alignment horizontal="right" vertical="center" shrinkToFit="1"/>
    </xf>
    <xf numFmtId="0" fontId="29" fillId="0" borderId="0" xfId="0" applyFont="1" applyBorder="1" applyAlignment="1">
      <alignment horizontal="right"/>
    </xf>
    <xf numFmtId="0" fontId="0" fillId="0" borderId="0" xfId="0" applyBorder="1" applyAlignment="1">
      <alignment horizontal="center"/>
    </xf>
    <xf numFmtId="0" fontId="213" fillId="27" borderId="2" xfId="0" applyFont="1" applyFill="1" applyBorder="1" applyAlignment="1">
      <alignment horizontal="center" vertical="center" wrapText="1"/>
    </xf>
    <xf numFmtId="244" fontId="213" fillId="27" borderId="2" xfId="0" applyNumberFormat="1" applyFont="1" applyFill="1" applyBorder="1" applyAlignment="1">
      <alignment horizontal="center" vertical="center" shrinkToFit="1"/>
    </xf>
    <xf numFmtId="0" fontId="2" fillId="0" borderId="2" xfId="0" applyFont="1" applyFill="1" applyBorder="1" applyAlignment="1">
      <alignment horizontal="left" vertical="center" shrinkToFit="1"/>
    </xf>
    <xf numFmtId="0" fontId="2" fillId="0" borderId="2" xfId="0" applyFont="1" applyFill="1" applyBorder="1" applyAlignment="1">
      <alignment horizontal="center" vertical="center"/>
    </xf>
    <xf numFmtId="181" fontId="78" fillId="0" borderId="0" xfId="899" applyNumberFormat="1" applyFont="1" applyFill="1" applyBorder="1" applyAlignment="1" applyProtection="1">
      <alignment horizontal="center"/>
      <protection locked="0"/>
    </xf>
    <xf numFmtId="181" fontId="30" fillId="0" borderId="0" xfId="899" applyNumberFormat="1" applyFont="1" applyFill="1" applyBorder="1" applyAlignment="1" applyProtection="1">
      <alignment horizontal="center"/>
      <protection locked="0"/>
    </xf>
    <xf numFmtId="0" fontId="8" fillId="0" borderId="0" xfId="899" applyNumberFormat="1" applyFont="1" applyFill="1" applyBorder="1" applyAlignment="1" applyProtection="1">
      <alignment horizontal="center"/>
      <protection locked="0"/>
    </xf>
    <xf numFmtId="181" fontId="3" fillId="0" borderId="4" xfId="899" applyNumberFormat="1" applyFont="1" applyFill="1" applyBorder="1" applyAlignment="1" applyProtection="1">
      <alignment horizontal="left"/>
      <protection locked="0"/>
    </xf>
    <xf numFmtId="181" fontId="8" fillId="0" borderId="4" xfId="899" applyNumberFormat="1" applyFont="1" applyFill="1" applyBorder="1" applyAlignment="1" applyProtection="1">
      <alignment horizontal="left"/>
      <protection locked="0"/>
    </xf>
    <xf numFmtId="49" fontId="68" fillId="0" borderId="65" xfId="1159" applyNumberFormat="1" applyFont="1" applyFill="1" applyBorder="1" applyAlignment="1" applyProtection="1">
      <alignment horizontal="center" vertical="center"/>
      <protection locked="0"/>
    </xf>
    <xf numFmtId="49" fontId="68" fillId="0" borderId="63" xfId="1159" applyNumberFormat="1" applyFont="1" applyFill="1" applyBorder="1" applyAlignment="1" applyProtection="1">
      <alignment horizontal="center" vertical="center"/>
      <protection locked="0"/>
    </xf>
    <xf numFmtId="0" fontId="67" fillId="0" borderId="62" xfId="1159" applyFont="1" applyFill="1" applyBorder="1" applyAlignment="1" applyProtection="1">
      <alignment horizontal="right" vertical="center"/>
    </xf>
    <xf numFmtId="0" fontId="0" fillId="0" borderId="0" xfId="0" applyFill="1" applyBorder="1" applyAlignment="1">
      <alignment horizontal="right" vertical="center"/>
    </xf>
    <xf numFmtId="0" fontId="67" fillId="0" borderId="0" xfId="1159" applyFont="1" applyFill="1" applyBorder="1" applyAlignment="1" applyProtection="1">
      <alignment horizontal="center" vertical="center"/>
    </xf>
    <xf numFmtId="0" fontId="67" fillId="0" borderId="80" xfId="1159" applyFont="1" applyFill="1" applyBorder="1" applyAlignment="1" applyProtection="1">
      <alignment horizontal="center" vertical="center"/>
    </xf>
    <xf numFmtId="49" fontId="68" fillId="0" borderId="65" xfId="1159" applyNumberFormat="1" applyFont="1" applyFill="1" applyBorder="1" applyAlignment="1" applyProtection="1">
      <alignment horizontal="left" vertical="center"/>
      <protection locked="0"/>
    </xf>
    <xf numFmtId="49" fontId="68" fillId="0" borderId="63" xfId="1159" applyNumberFormat="1" applyFont="1" applyFill="1" applyBorder="1" applyAlignment="1" applyProtection="1">
      <alignment horizontal="left" vertical="center"/>
      <protection locked="0"/>
    </xf>
    <xf numFmtId="49" fontId="68" fillId="0" borderId="81" xfId="1159" applyNumberFormat="1" applyFont="1" applyFill="1" applyBorder="1" applyAlignment="1" applyProtection="1">
      <alignment horizontal="left" vertical="center"/>
      <protection locked="0"/>
    </xf>
    <xf numFmtId="0" fontId="0" fillId="0" borderId="80" xfId="0" applyFill="1" applyBorder="1" applyAlignment="1">
      <alignment horizontal="right" vertical="center"/>
    </xf>
    <xf numFmtId="0" fontId="60" fillId="0" borderId="78" xfId="1159" applyFont="1" applyFill="1" applyBorder="1" applyAlignment="1" applyProtection="1">
      <alignment horizontal="center" vertical="center"/>
    </xf>
    <xf numFmtId="0" fontId="60" fillId="0" borderId="0" xfId="1159" applyFont="1" applyFill="1" applyBorder="1" applyAlignment="1" applyProtection="1">
      <alignment horizontal="center" vertical="center"/>
    </xf>
    <xf numFmtId="0" fontId="60" fillId="0" borderId="83" xfId="1159" applyFont="1" applyFill="1" applyBorder="1" applyAlignment="1" applyProtection="1">
      <alignment horizontal="center" vertical="center"/>
    </xf>
    <xf numFmtId="0" fontId="67" fillId="0" borderId="0" xfId="1159" applyFont="1" applyFill="1" applyBorder="1" applyAlignment="1" applyProtection="1">
      <alignment horizontal="right" vertical="center"/>
    </xf>
    <xf numFmtId="49" fontId="74" fillId="0" borderId="65" xfId="1164" applyNumberFormat="1" applyFill="1" applyBorder="1" applyAlignment="1" applyProtection="1">
      <alignment horizontal="left" vertical="center"/>
      <protection locked="0"/>
    </xf>
    <xf numFmtId="49" fontId="68" fillId="0" borderId="71" xfId="1159" applyNumberFormat="1" applyFont="1" applyFill="1" applyBorder="1" applyAlignment="1" applyProtection="1">
      <alignment horizontal="center" vertical="center"/>
      <protection locked="0"/>
    </xf>
    <xf numFmtId="49" fontId="68" fillId="0" borderId="82" xfId="1159" applyNumberFormat="1" applyFont="1" applyFill="1" applyBorder="1" applyAlignment="1" applyProtection="1">
      <alignment horizontal="center" vertical="center"/>
      <protection locked="0"/>
    </xf>
    <xf numFmtId="49" fontId="68" fillId="0" borderId="71" xfId="1159" applyNumberFormat="1" applyFont="1" applyFill="1" applyBorder="1" applyAlignment="1" applyProtection="1">
      <alignment horizontal="center" vertical="center"/>
      <protection hidden="1"/>
    </xf>
    <xf numFmtId="49" fontId="68" fillId="0" borderId="82" xfId="1159" applyNumberFormat="1" applyFont="1" applyFill="1" applyBorder="1" applyAlignment="1" applyProtection="1">
      <alignment horizontal="center" vertical="center"/>
      <protection hidden="1"/>
    </xf>
    <xf numFmtId="0" fontId="72" fillId="0" borderId="66" xfId="1159" applyFont="1" applyFill="1" applyBorder="1" applyAlignment="1" applyProtection="1">
      <alignment horizontal="center" vertical="center"/>
    </xf>
    <xf numFmtId="0" fontId="72" fillId="0" borderId="69" xfId="1159" applyFont="1" applyFill="1" applyBorder="1" applyAlignment="1" applyProtection="1">
      <alignment horizontal="center" vertical="center"/>
    </xf>
    <xf numFmtId="0" fontId="72" fillId="0" borderId="0" xfId="1159" applyFont="1" applyFill="1" applyBorder="1" applyAlignment="1" applyProtection="1">
      <alignment horizontal="center" vertical="center"/>
    </xf>
    <xf numFmtId="49" fontId="68" fillId="0" borderId="65" xfId="1159" applyNumberFormat="1" applyFont="1" applyFill="1" applyBorder="1" applyAlignment="1" applyProtection="1">
      <alignment horizontal="center" vertical="center" shrinkToFit="1"/>
      <protection hidden="1"/>
    </xf>
    <xf numFmtId="49" fontId="68" fillId="0" borderId="63" xfId="1159" applyNumberFormat="1" applyFont="1" applyFill="1" applyBorder="1" applyAlignment="1" applyProtection="1">
      <alignment horizontal="center" vertical="center" shrinkToFit="1"/>
      <protection hidden="1"/>
    </xf>
    <xf numFmtId="0" fontId="71" fillId="0" borderId="66" xfId="1159" applyFont="1" applyFill="1" applyBorder="1" applyAlignment="1" applyProtection="1">
      <alignment horizontal="center" vertical="center"/>
    </xf>
    <xf numFmtId="0" fontId="67" fillId="0" borderId="62" xfId="1159" applyFont="1" applyFill="1" applyBorder="1" applyAlignment="1" applyProtection="1">
      <alignment horizontal="center" vertical="center"/>
    </xf>
    <xf numFmtId="0" fontId="71" fillId="0" borderId="64" xfId="1159" applyFont="1" applyFill="1" applyBorder="1" applyAlignment="1" applyProtection="1">
      <alignment horizontal="center" vertical="center"/>
    </xf>
    <xf numFmtId="0" fontId="60" fillId="0" borderId="75" xfId="1159" applyFont="1" applyFill="1" applyBorder="1" applyAlignment="1" applyProtection="1">
      <alignment horizontal="center" vertical="center"/>
    </xf>
    <xf numFmtId="0" fontId="60" fillId="0" borderId="59" xfId="1159" applyFont="1" applyFill="1" applyBorder="1" applyAlignment="1" applyProtection="1">
      <alignment horizontal="center" vertical="center"/>
    </xf>
    <xf numFmtId="0" fontId="60" fillId="0" borderId="76" xfId="1159" applyFont="1" applyFill="1" applyBorder="1" applyAlignment="1" applyProtection="1">
      <alignment horizontal="center" vertical="center"/>
    </xf>
    <xf numFmtId="0" fontId="60" fillId="0" borderId="77" xfId="1159" applyFont="1" applyFill="1" applyBorder="1" applyAlignment="1" applyProtection="1">
      <alignment horizontal="center" vertical="center"/>
    </xf>
    <xf numFmtId="0" fontId="65" fillId="0" borderId="0" xfId="1159" applyFont="1" applyFill="1" applyBorder="1" applyAlignment="1" applyProtection="1">
      <alignment horizontal="center" vertical="center"/>
    </xf>
    <xf numFmtId="0" fontId="66" fillId="0" borderId="69" xfId="1159" applyFont="1" applyFill="1" applyBorder="1" applyAlignment="1" applyProtection="1">
      <alignment horizontal="left" vertical="center"/>
    </xf>
    <xf numFmtId="0" fontId="65" fillId="0" borderId="62" xfId="1159" applyFont="1" applyFill="1" applyBorder="1" applyAlignment="1" applyProtection="1">
      <alignment horizontal="center" vertical="center"/>
    </xf>
    <xf numFmtId="0" fontId="66" fillId="0" borderId="69" xfId="1159" applyFont="1" applyFill="1" applyBorder="1" applyAlignment="1" applyProtection="1">
      <alignment vertical="center"/>
    </xf>
    <xf numFmtId="0" fontId="60" fillId="0" borderId="79" xfId="1159" applyFont="1" applyFill="1" applyBorder="1" applyAlignment="1" applyProtection="1">
      <alignment horizontal="center" vertical="center"/>
    </xf>
    <xf numFmtId="0" fontId="67" fillId="0" borderId="80" xfId="1159" applyFont="1" applyFill="1" applyBorder="1" applyAlignment="1" applyProtection="1">
      <alignment horizontal="right" vertical="center"/>
    </xf>
    <xf numFmtId="49" fontId="68" fillId="0" borderId="65" xfId="1159" applyNumberFormat="1" applyFont="1" applyFill="1" applyBorder="1" applyAlignment="1" applyProtection="1">
      <alignment horizontal="center" vertical="center"/>
      <protection locked="0" hidden="1"/>
    </xf>
    <xf numFmtId="49" fontId="68" fillId="0" borderId="63" xfId="1159" applyNumberFormat="1" applyFont="1" applyFill="1" applyBorder="1" applyAlignment="1" applyProtection="1">
      <alignment horizontal="center" vertical="center"/>
      <protection locked="0" hidden="1"/>
    </xf>
    <xf numFmtId="0" fontId="69" fillId="0" borderId="66" xfId="1159" applyFont="1" applyFill="1" applyBorder="1" applyAlignment="1" applyProtection="1">
      <alignment horizontal="center" vertical="center"/>
    </xf>
    <xf numFmtId="0" fontId="15" fillId="0" borderId="5" xfId="1155" applyFont="1" applyBorder="1" applyAlignment="1" applyProtection="1">
      <alignment horizontal="center" vertical="center"/>
      <protection locked="0"/>
    </xf>
    <xf numFmtId="0" fontId="15" fillId="0" borderId="10" xfId="1155" applyFont="1" applyBorder="1" applyAlignment="1" applyProtection="1">
      <alignment horizontal="center" vertical="center"/>
      <protection locked="0"/>
    </xf>
    <xf numFmtId="0" fontId="0" fillId="0" borderId="5" xfId="1155" applyFont="1" applyBorder="1" applyAlignment="1" applyProtection="1">
      <alignment horizontal="center" vertical="center"/>
      <protection locked="0"/>
    </xf>
    <xf numFmtId="0" fontId="8" fillId="0" borderId="10" xfId="1155" applyFont="1" applyBorder="1" applyAlignment="1" applyProtection="1">
      <alignment horizontal="center" vertical="center"/>
      <protection locked="0"/>
    </xf>
    <xf numFmtId="0" fontId="3" fillId="0" borderId="5" xfId="1155" applyFont="1" applyBorder="1" applyAlignment="1" applyProtection="1">
      <alignment horizontal="center" vertical="center"/>
      <protection locked="0"/>
    </xf>
    <xf numFmtId="0" fontId="3" fillId="0" borderId="10" xfId="1155" applyFont="1" applyBorder="1" applyAlignment="1" applyProtection="1">
      <alignment horizontal="center" vertical="center"/>
      <protection locked="0"/>
    </xf>
    <xf numFmtId="0" fontId="15" fillId="0" borderId="31" xfId="1155" applyFont="1" applyBorder="1" applyAlignment="1" applyProtection="1">
      <alignment horizontal="center" vertical="center"/>
      <protection locked="0"/>
    </xf>
    <xf numFmtId="0" fontId="15" fillId="0" borderId="32" xfId="1155" applyFont="1" applyBorder="1" applyAlignment="1" applyProtection="1">
      <alignment horizontal="center" vertical="center"/>
      <protection locked="0"/>
    </xf>
    <xf numFmtId="0" fontId="15" fillId="0" borderId="86" xfId="1155" applyFont="1" applyBorder="1" applyAlignment="1" applyProtection="1">
      <alignment horizontal="center" vertical="center"/>
      <protection locked="0"/>
    </xf>
    <xf numFmtId="0" fontId="15" fillId="0" borderId="87" xfId="1155" applyFont="1" applyBorder="1" applyAlignment="1" applyProtection="1">
      <alignment horizontal="center" vertical="center"/>
      <protection locked="0"/>
    </xf>
    <xf numFmtId="0" fontId="15" fillId="0" borderId="4" xfId="1155" applyFont="1" applyBorder="1" applyAlignment="1" applyProtection="1">
      <alignment horizontal="center" vertical="center"/>
      <protection locked="0"/>
    </xf>
    <xf numFmtId="0" fontId="15" fillId="0" borderId="16" xfId="1155" applyFont="1" applyBorder="1" applyAlignment="1" applyProtection="1">
      <alignment horizontal="center" vertical="center"/>
      <protection locked="0"/>
    </xf>
    <xf numFmtId="43" fontId="3" fillId="0" borderId="43" xfId="1162" applyNumberFormat="1" applyFont="1" applyFill="1" applyBorder="1" applyAlignment="1" applyProtection="1">
      <alignment horizontal="center"/>
      <protection locked="0"/>
    </xf>
    <xf numFmtId="43" fontId="3" fillId="0" borderId="7" xfId="1162" applyNumberFormat="1" applyFont="1" applyFill="1" applyBorder="1" applyAlignment="1" applyProtection="1">
      <alignment horizontal="center"/>
      <protection locked="0"/>
    </xf>
    <xf numFmtId="43" fontId="3" fillId="0" borderId="30" xfId="1162" applyNumberFormat="1" applyFont="1" applyFill="1" applyBorder="1" applyAlignment="1" applyProtection="1">
      <alignment horizontal="center"/>
      <protection locked="0"/>
    </xf>
    <xf numFmtId="0" fontId="8" fillId="0" borderId="43" xfId="1155" applyFont="1" applyBorder="1" applyAlignment="1" applyProtection="1">
      <alignment horizontal="center" vertical="center"/>
      <protection locked="0"/>
    </xf>
    <xf numFmtId="0" fontId="8" fillId="0" borderId="7" xfId="1155" applyFont="1" applyBorder="1" applyAlignment="1" applyProtection="1">
      <alignment horizontal="center" vertical="center"/>
      <protection locked="0"/>
    </xf>
    <xf numFmtId="0" fontId="8" fillId="0" borderId="30" xfId="1155" applyFont="1" applyBorder="1" applyAlignment="1" applyProtection="1">
      <alignment horizontal="center" vertical="center"/>
      <protection locked="0"/>
    </xf>
    <xf numFmtId="43" fontId="3" fillId="0" borderId="84" xfId="1162" applyNumberFormat="1" applyFont="1" applyFill="1" applyBorder="1" applyAlignment="1" applyProtection="1">
      <alignment horizontal="center"/>
      <protection locked="0"/>
    </xf>
    <xf numFmtId="43" fontId="3" fillId="0" borderId="56" xfId="1162" applyNumberFormat="1" applyFont="1" applyFill="1" applyBorder="1" applyAlignment="1" applyProtection="1">
      <alignment horizontal="center"/>
      <protection locked="0"/>
    </xf>
    <xf numFmtId="43" fontId="3" fillId="0" borderId="85" xfId="1162" applyNumberFormat="1" applyFont="1" applyFill="1" applyBorder="1" applyAlignment="1" applyProtection="1">
      <alignment horizontal="center"/>
      <protection locked="0"/>
    </xf>
    <xf numFmtId="0" fontId="8" fillId="0" borderId="84" xfId="1155" applyFont="1" applyBorder="1" applyAlignment="1" applyProtection="1">
      <alignment horizontal="center" vertical="center"/>
      <protection locked="0"/>
    </xf>
    <xf numFmtId="0" fontId="8" fillId="0" borderId="56" xfId="1155" applyFont="1" applyBorder="1" applyAlignment="1" applyProtection="1">
      <alignment horizontal="center" vertical="center"/>
      <protection locked="0"/>
    </xf>
    <xf numFmtId="0" fontId="8" fillId="0" borderId="85" xfId="1155" applyFont="1" applyBorder="1" applyAlignment="1" applyProtection="1">
      <alignment horizontal="center" vertical="center"/>
      <protection locked="0"/>
    </xf>
    <xf numFmtId="0" fontId="3" fillId="0" borderId="43" xfId="1215" applyFont="1" applyBorder="1" applyAlignment="1" applyProtection="1">
      <alignment horizontal="center"/>
      <protection locked="0"/>
    </xf>
    <xf numFmtId="0" fontId="3" fillId="0" borderId="7" xfId="1215" applyFont="1" applyBorder="1" applyAlignment="1" applyProtection="1">
      <alignment horizontal="center"/>
      <protection locked="0"/>
    </xf>
    <xf numFmtId="0" fontId="3" fillId="0" borderId="30" xfId="1215" applyFont="1" applyBorder="1" applyAlignment="1" applyProtection="1">
      <alignment horizontal="center"/>
      <protection locked="0"/>
    </xf>
    <xf numFmtId="0" fontId="3" fillId="0" borderId="44" xfId="1155" applyNumberFormat="1" applyFont="1" applyBorder="1" applyAlignment="1" applyProtection="1">
      <alignment horizontal="center" vertical="center"/>
      <protection locked="0"/>
    </xf>
    <xf numFmtId="0" fontId="3" fillId="0" borderId="48" xfId="1155" applyNumberFormat="1" applyFont="1" applyBorder="1" applyAlignment="1" applyProtection="1">
      <alignment horizontal="center" vertical="center"/>
      <protection locked="0"/>
    </xf>
    <xf numFmtId="0" fontId="3" fillId="0" borderId="49" xfId="1155" applyNumberFormat="1" applyFont="1" applyBorder="1" applyAlignment="1" applyProtection="1">
      <alignment horizontal="center" vertical="center"/>
      <protection locked="0"/>
    </xf>
    <xf numFmtId="0" fontId="3" fillId="0" borderId="43" xfId="1155" applyFont="1" applyBorder="1" applyAlignment="1" applyProtection="1">
      <alignment horizontal="center" vertical="center"/>
      <protection locked="0"/>
    </xf>
    <xf numFmtId="0" fontId="3" fillId="0" borderId="7" xfId="1155" applyFont="1" applyBorder="1" applyAlignment="1" applyProtection="1">
      <alignment horizontal="center" vertical="center"/>
      <protection locked="0"/>
    </xf>
    <xf numFmtId="0" fontId="3" fillId="0" borderId="30" xfId="1155" applyFont="1" applyBorder="1" applyAlignment="1" applyProtection="1">
      <alignment horizontal="center" vertical="center"/>
      <protection locked="0"/>
    </xf>
    <xf numFmtId="0" fontId="3" fillId="0" borderId="43" xfId="1155" applyFont="1" applyBorder="1" applyAlignment="1" applyProtection="1">
      <alignment horizontal="center" vertical="center" wrapText="1"/>
      <protection locked="0"/>
    </xf>
    <xf numFmtId="0" fontId="3" fillId="0" borderId="7" xfId="1155" applyFont="1" applyBorder="1" applyAlignment="1" applyProtection="1">
      <alignment horizontal="center" vertical="center" wrapText="1"/>
      <protection locked="0"/>
    </xf>
    <xf numFmtId="0" fontId="3" fillId="0" borderId="30" xfId="1155" applyFont="1" applyBorder="1" applyAlignment="1" applyProtection="1">
      <alignment horizontal="center" vertical="center" wrapText="1"/>
      <protection locked="0"/>
    </xf>
    <xf numFmtId="0" fontId="20" fillId="0" borderId="0" xfId="0" applyFont="1" applyFill="1" applyAlignment="1">
      <alignment horizontal="center" vertical="center" wrapText="1"/>
    </xf>
    <xf numFmtId="237" fontId="208" fillId="0" borderId="0" xfId="0" applyNumberFormat="1" applyFont="1" applyFill="1" applyAlignment="1">
      <alignment horizontal="center" vertical="center"/>
    </xf>
    <xf numFmtId="0" fontId="21" fillId="0" borderId="23" xfId="0" applyFont="1" applyFill="1" applyBorder="1" applyAlignment="1">
      <alignment horizontal="center" vertical="center"/>
    </xf>
    <xf numFmtId="0" fontId="24" fillId="0" borderId="33" xfId="0" applyFont="1" applyBorder="1" applyAlignment="1">
      <alignment horizontal="center"/>
    </xf>
    <xf numFmtId="0" fontId="25" fillId="0" borderId="0" xfId="0" applyFont="1" applyBorder="1" applyAlignment="1">
      <alignment horizontal="center"/>
    </xf>
    <xf numFmtId="0" fontId="25" fillId="0" borderId="36" xfId="0" applyFont="1" applyBorder="1" applyAlignment="1">
      <alignment horizontal="center"/>
    </xf>
    <xf numFmtId="0" fontId="26" fillId="0" borderId="33" xfId="0" applyFont="1" applyBorder="1" applyAlignment="1">
      <alignment horizontal="center"/>
    </xf>
    <xf numFmtId="0" fontId="26" fillId="0" borderId="0" xfId="0" applyFont="1" applyBorder="1" applyAlignment="1">
      <alignment horizontal="center"/>
    </xf>
    <xf numFmtId="0" fontId="26" fillId="0" borderId="36" xfId="0" applyFont="1" applyBorder="1" applyAlignment="1">
      <alignment horizontal="center"/>
    </xf>
    <xf numFmtId="0" fontId="27" fillId="0" borderId="33" xfId="0" applyFont="1" applyBorder="1" applyAlignment="1">
      <alignment horizontal="center"/>
    </xf>
    <xf numFmtId="0" fontId="27" fillId="0" borderId="0" xfId="0" applyFont="1" applyBorder="1" applyAlignment="1">
      <alignment horizontal="center"/>
    </xf>
    <xf numFmtId="0" fontId="27" fillId="0" borderId="36" xfId="0" applyFont="1" applyBorder="1" applyAlignment="1">
      <alignment horizontal="center"/>
    </xf>
    <xf numFmtId="0" fontId="28" fillId="0" borderId="0" xfId="0" applyFont="1" applyBorder="1" applyAlignment="1">
      <alignment horizontal="left" shrinkToFit="1"/>
    </xf>
    <xf numFmtId="0" fontId="1" fillId="0" borderId="0" xfId="0" applyFont="1" applyFill="1" applyAlignment="1">
      <alignment horizontal="center" vertical="center" wrapText="1"/>
    </xf>
    <xf numFmtId="237" fontId="207" fillId="0" borderId="0" xfId="0" applyNumberFormat="1" applyFont="1" applyFill="1" applyAlignment="1">
      <alignment horizontal="center" vertical="center"/>
    </xf>
    <xf numFmtId="0" fontId="2" fillId="0" borderId="23" xfId="1164" applyFont="1" applyFill="1" applyBorder="1" applyAlignment="1" applyProtection="1">
      <alignment horizontal="center" vertical="center"/>
    </xf>
    <xf numFmtId="237" fontId="207" fillId="0" borderId="0" xfId="0" applyNumberFormat="1" applyFont="1" applyFill="1" applyAlignment="1">
      <alignment horizontal="right" vertical="center"/>
    </xf>
    <xf numFmtId="49" fontId="207" fillId="0" borderId="0" xfId="0" applyNumberFormat="1" applyFont="1" applyFill="1" applyBorder="1" applyAlignment="1">
      <alignment horizontal="right" vertical="center"/>
    </xf>
    <xf numFmtId="0" fontId="1" fillId="0" borderId="0" xfId="0" applyFont="1" applyFill="1" applyAlignment="1" applyProtection="1">
      <alignment horizontal="center" vertical="center" wrapText="1"/>
    </xf>
    <xf numFmtId="237" fontId="207" fillId="0" borderId="0" xfId="0" applyNumberFormat="1" applyFont="1" applyFill="1" applyAlignment="1" applyProtection="1">
      <alignment horizontal="center" vertical="center"/>
    </xf>
    <xf numFmtId="0" fontId="207" fillId="0" borderId="0" xfId="0" applyNumberFormat="1" applyFont="1" applyFill="1" applyAlignment="1" applyProtection="1">
      <alignment horizontal="right" vertical="center"/>
    </xf>
    <xf numFmtId="0" fontId="207" fillId="0" borderId="0" xfId="0" applyFont="1" applyFill="1" applyBorder="1" applyAlignment="1" applyProtection="1">
      <alignment horizontal="right" vertical="center"/>
    </xf>
    <xf numFmtId="0" fontId="207" fillId="0" borderId="0" xfId="0" applyNumberFormat="1" applyFont="1" applyFill="1" applyAlignment="1">
      <alignment horizontal="center" vertical="center"/>
    </xf>
    <xf numFmtId="0" fontId="207" fillId="0" borderId="0" xfId="0" applyNumberFormat="1" applyFont="1" applyFill="1" applyAlignment="1">
      <alignment horizontal="right" vertical="center"/>
    </xf>
    <xf numFmtId="0" fontId="207" fillId="0" borderId="0" xfId="0" applyFont="1" applyFill="1" applyAlignment="1">
      <alignment horizontal="right" vertical="center"/>
    </xf>
    <xf numFmtId="0" fontId="9" fillId="0" borderId="0" xfId="0" applyFont="1" applyAlignment="1">
      <alignment horizontal="center" vertical="center" wrapText="1"/>
    </xf>
    <xf numFmtId="0" fontId="7" fillId="0" borderId="0" xfId="0" applyFont="1" applyAlignment="1">
      <alignment horizontal="center" vertical="center" wrapText="1"/>
    </xf>
    <xf numFmtId="237" fontId="3" fillId="0" borderId="0" xfId="0" applyNumberFormat="1" applyFont="1" applyAlignment="1">
      <alignment horizontal="center" vertical="center"/>
    </xf>
    <xf numFmtId="237" fontId="8" fillId="0" borderId="0" xfId="0" applyNumberFormat="1" applyFont="1" applyAlignment="1">
      <alignment horizontal="center" vertical="center"/>
    </xf>
    <xf numFmtId="237" fontId="8" fillId="0" borderId="0" xfId="0" applyNumberFormat="1" applyFont="1" applyBorder="1" applyAlignment="1">
      <alignment horizontal="left" vertical="center"/>
    </xf>
    <xf numFmtId="49" fontId="3" fillId="0" borderId="23" xfId="1164" applyNumberFormat="1" applyFont="1" applyBorder="1" applyAlignment="1" applyProtection="1">
      <alignment horizontal="center" vertical="center"/>
    </xf>
    <xf numFmtId="0" fontId="8" fillId="0" borderId="0" xfId="0" applyNumberFormat="1" applyFont="1" applyAlignment="1">
      <alignment horizontal="right" vertical="center"/>
    </xf>
    <xf numFmtId="0" fontId="3" fillId="0" borderId="0" xfId="0" applyFont="1" applyBorder="1" applyAlignment="1">
      <alignment horizontal="right" vertical="center"/>
    </xf>
    <xf numFmtId="0" fontId="3" fillId="0" borderId="23" xfId="1164" applyFont="1" applyBorder="1" applyAlignment="1" applyProtection="1">
      <alignment horizontal="center" vertical="center"/>
    </xf>
    <xf numFmtId="0" fontId="8" fillId="0" borderId="0" xfId="0" applyNumberFormat="1" applyFont="1" applyAlignment="1">
      <alignment horizontal="center" vertical="center"/>
    </xf>
    <xf numFmtId="0" fontId="2" fillId="0" borderId="23"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27" xfId="0" applyFont="1" applyFill="1" applyBorder="1" applyAlignment="1">
      <alignment horizontal="center" vertical="center"/>
    </xf>
    <xf numFmtId="0" fontId="3" fillId="0" borderId="28"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3" xfId="1164" applyFont="1" applyBorder="1" applyAlignment="1" applyProtection="1">
      <alignment horizontal="center" vertical="center"/>
    </xf>
    <xf numFmtId="0" fontId="2" fillId="0" borderId="23" xfId="0" applyFont="1" applyBorder="1" applyAlignment="1">
      <alignment horizontal="center" vertical="center"/>
    </xf>
    <xf numFmtId="0" fontId="2" fillId="0" borderId="23" xfId="0" applyFont="1" applyBorder="1" applyAlignment="1">
      <alignment horizontal="center" vertical="center" wrapText="1"/>
    </xf>
    <xf numFmtId="0" fontId="1" fillId="0" borderId="0" xfId="0" applyFont="1" applyAlignment="1">
      <alignment horizontal="center" vertical="center" wrapText="1"/>
    </xf>
    <xf numFmtId="237" fontId="207" fillId="0" borderId="0" xfId="0" applyNumberFormat="1" applyFont="1" applyAlignment="1">
      <alignment horizontal="center" vertical="center"/>
    </xf>
    <xf numFmtId="0" fontId="207" fillId="0" borderId="0" xfId="0" applyNumberFormat="1" applyFont="1" applyAlignment="1">
      <alignment horizontal="center" vertical="center"/>
    </xf>
    <xf numFmtId="0" fontId="2" fillId="0" borderId="23" xfId="0" applyFont="1" applyFill="1" applyBorder="1" applyAlignment="1">
      <alignment horizontal="center" vertical="center" wrapText="1"/>
    </xf>
    <xf numFmtId="239" fontId="2" fillId="0" borderId="23" xfId="0" applyNumberFormat="1" applyFont="1" applyBorder="1" applyAlignment="1">
      <alignment horizontal="center" vertical="center"/>
    </xf>
    <xf numFmtId="0" fontId="1" fillId="0" borderId="0" xfId="0" applyFont="1" applyAlignment="1">
      <alignment horizontal="center" vertical="center"/>
    </xf>
    <xf numFmtId="0" fontId="207" fillId="0" borderId="0" xfId="0" applyNumberFormat="1" applyFont="1" applyAlignment="1">
      <alignment horizontal="right" vertical="center"/>
    </xf>
    <xf numFmtId="0" fontId="1" fillId="0" borderId="0" xfId="0" applyFont="1" applyFill="1" applyAlignment="1">
      <alignment horizontal="center" vertical="center"/>
    </xf>
    <xf numFmtId="238" fontId="2" fillId="0" borderId="23" xfId="0" applyNumberFormat="1" applyFont="1" applyFill="1" applyBorder="1" applyAlignment="1">
      <alignment horizontal="center" vertical="center"/>
    </xf>
    <xf numFmtId="237" fontId="8" fillId="0" borderId="0" xfId="0" applyNumberFormat="1" applyFont="1" applyAlignment="1">
      <alignment horizontal="right" vertical="center"/>
    </xf>
    <xf numFmtId="49" fontId="3" fillId="0" borderId="23" xfId="0" applyNumberFormat="1" applyFont="1" applyBorder="1" applyAlignment="1">
      <alignment horizontal="center" vertical="center"/>
    </xf>
    <xf numFmtId="49" fontId="8" fillId="0" borderId="23" xfId="0" applyNumberFormat="1" applyFont="1" applyBorder="1" applyAlignment="1">
      <alignment horizontal="center" vertical="center"/>
    </xf>
    <xf numFmtId="0" fontId="3" fillId="0" borderId="23" xfId="1164" applyFont="1" applyFill="1" applyBorder="1" applyAlignment="1" applyProtection="1">
      <alignment horizontal="center" vertical="center"/>
    </xf>
    <xf numFmtId="0" fontId="9" fillId="0" borderId="0" xfId="0" applyFont="1" applyFill="1" applyAlignment="1">
      <alignment horizontal="center" vertical="center" wrapText="1"/>
    </xf>
    <xf numFmtId="0" fontId="7" fillId="0" borderId="0" xfId="0" applyFont="1" applyFill="1" applyAlignment="1">
      <alignment horizontal="center" vertical="center" wrapText="1"/>
    </xf>
    <xf numFmtId="237" fontId="3" fillId="0" borderId="0" xfId="0" applyNumberFormat="1" applyFont="1" applyFill="1" applyAlignment="1">
      <alignment horizontal="center" vertical="center"/>
    </xf>
    <xf numFmtId="237" fontId="8" fillId="0" borderId="0" xfId="0" applyNumberFormat="1" applyFont="1" applyFill="1" applyAlignment="1">
      <alignment horizontal="center" vertical="center"/>
    </xf>
    <xf numFmtId="0" fontId="8" fillId="0" borderId="0" xfId="0" applyNumberFormat="1" applyFont="1" applyFill="1" applyAlignment="1">
      <alignment horizontal="center" vertical="center"/>
    </xf>
    <xf numFmtId="0" fontId="8" fillId="0" borderId="0" xfId="0" applyNumberFormat="1" applyFont="1" applyFill="1" applyAlignment="1">
      <alignment horizontal="right" vertical="center"/>
    </xf>
    <xf numFmtId="0" fontId="3" fillId="0" borderId="0" xfId="0" applyFont="1" applyFill="1" applyBorder="1" applyAlignment="1">
      <alignment horizontal="right" vertical="center"/>
    </xf>
    <xf numFmtId="0" fontId="3" fillId="0" borderId="23" xfId="0" applyFont="1" applyFill="1" applyBorder="1" applyAlignment="1">
      <alignment horizontal="center" vertical="center"/>
    </xf>
    <xf numFmtId="0" fontId="8" fillId="0" borderId="23" xfId="0" applyFont="1" applyFill="1" applyBorder="1" applyAlignment="1">
      <alignment horizontal="center" vertical="center"/>
    </xf>
    <xf numFmtId="0" fontId="207" fillId="0" borderId="0" xfId="0" applyFont="1" applyFill="1" applyBorder="1" applyAlignment="1">
      <alignment horizontal="right" vertical="center"/>
    </xf>
    <xf numFmtId="49" fontId="3" fillId="0" borderId="23" xfId="1164" applyNumberFormat="1" applyFont="1" applyFill="1" applyBorder="1" applyAlignment="1" applyProtection="1">
      <alignment horizontal="center" vertical="center"/>
    </xf>
    <xf numFmtId="237" fontId="8" fillId="0" borderId="0" xfId="0" applyNumberFormat="1" applyFont="1" applyFill="1" applyBorder="1" applyAlignment="1">
      <alignment horizontal="left" vertical="center"/>
    </xf>
    <xf numFmtId="49" fontId="2" fillId="0" borderId="23" xfId="0" applyNumberFormat="1" applyFont="1" applyFill="1" applyBorder="1" applyAlignment="1">
      <alignment horizontal="center" vertical="center"/>
    </xf>
    <xf numFmtId="0" fontId="3" fillId="0" borderId="23" xfId="0" applyFont="1" applyFill="1" applyBorder="1" applyAlignment="1">
      <alignment horizontal="center" vertical="center" wrapText="1"/>
    </xf>
    <xf numFmtId="0" fontId="0" fillId="0" borderId="23" xfId="0" applyFill="1" applyBorder="1"/>
    <xf numFmtId="0" fontId="8" fillId="0" borderId="23" xfId="0" applyFont="1" applyFill="1" applyBorder="1" applyAlignment="1">
      <alignment horizontal="center" vertical="center" wrapText="1"/>
    </xf>
    <xf numFmtId="0" fontId="18" fillId="0" borderId="0" xfId="0" applyFont="1" applyFill="1" applyAlignment="1">
      <alignment horizontal="center" vertical="center" wrapText="1"/>
    </xf>
    <xf numFmtId="237" fontId="8" fillId="0" borderId="0" xfId="0" applyNumberFormat="1" applyFont="1" applyFill="1" applyAlignment="1">
      <alignment horizontal="right" vertical="center"/>
    </xf>
    <xf numFmtId="237" fontId="8" fillId="0" borderId="0" xfId="0" applyNumberFormat="1" applyFont="1" applyFill="1" applyAlignment="1">
      <alignment horizontal="left" vertical="center"/>
    </xf>
    <xf numFmtId="238" fontId="3" fillId="0" borderId="23" xfId="0" applyNumberFormat="1" applyFont="1" applyFill="1" applyBorder="1" applyAlignment="1">
      <alignment horizontal="center" vertical="center" wrapText="1"/>
    </xf>
    <xf numFmtId="238" fontId="8" fillId="0" borderId="23" xfId="0" applyNumberFormat="1" applyFont="1" applyFill="1" applyBorder="1" applyAlignment="1">
      <alignment horizontal="center" vertical="center"/>
    </xf>
    <xf numFmtId="0" fontId="3" fillId="0" borderId="23" xfId="1158" applyFont="1" applyFill="1" applyBorder="1" applyAlignment="1">
      <alignment horizontal="center" vertical="center" wrapText="1"/>
    </xf>
    <xf numFmtId="0" fontId="8" fillId="0" borderId="23" xfId="1158" applyFont="1" applyFill="1" applyBorder="1" applyAlignment="1">
      <alignment horizontal="center" vertical="center" wrapText="1"/>
    </xf>
    <xf numFmtId="0" fontId="3" fillId="26" borderId="30" xfId="0" applyFont="1" applyFill="1" applyBorder="1" applyAlignment="1">
      <alignment horizontal="center" vertical="center" wrapText="1"/>
    </xf>
    <xf numFmtId="0" fontId="8" fillId="26" borderId="30" xfId="0" applyFont="1" applyFill="1" applyBorder="1" applyAlignment="1">
      <alignment horizontal="center" vertical="center"/>
    </xf>
    <xf numFmtId="0" fontId="3" fillId="0" borderId="2" xfId="0" applyFont="1" applyBorder="1" applyAlignment="1">
      <alignment horizontal="center" vertical="center"/>
    </xf>
    <xf numFmtId="0" fontId="8" fillId="0" borderId="2" xfId="0" applyFont="1" applyBorder="1" applyAlignment="1">
      <alignment horizontal="center" vertical="center"/>
    </xf>
    <xf numFmtId="0" fontId="3" fillId="0" borderId="23" xfId="0" applyFont="1" applyBorder="1" applyAlignment="1">
      <alignment horizontal="center" vertical="center" wrapText="1"/>
    </xf>
    <xf numFmtId="0" fontId="3" fillId="0" borderId="23" xfId="0" applyFont="1" applyBorder="1" applyAlignment="1">
      <alignment horizontal="center" vertical="center"/>
    </xf>
    <xf numFmtId="0" fontId="8" fillId="0" borderId="23" xfId="0" applyFont="1" applyBorder="1" applyAlignment="1">
      <alignment horizontal="center" vertical="center"/>
    </xf>
    <xf numFmtId="238" fontId="3" fillId="0" borderId="23" xfId="0" applyNumberFormat="1" applyFont="1" applyBorder="1" applyAlignment="1">
      <alignment horizontal="center" vertical="center" wrapText="1"/>
    </xf>
    <xf numFmtId="238" fontId="8" fillId="0" borderId="23" xfId="0" applyNumberFormat="1" applyFont="1" applyBorder="1" applyAlignment="1">
      <alignment horizontal="center" vertical="center"/>
    </xf>
    <xf numFmtId="43" fontId="8" fillId="0" borderId="23" xfId="0" applyNumberFormat="1" applyFont="1" applyBorder="1" applyAlignment="1">
      <alignment horizontal="center" vertical="center"/>
    </xf>
    <xf numFmtId="0" fontId="3" fillId="0" borderId="23" xfId="1164" applyFont="1" applyBorder="1" applyAlignment="1" applyProtection="1"/>
    <xf numFmtId="43" fontId="2" fillId="0" borderId="23" xfId="0" applyNumberFormat="1" applyFont="1" applyBorder="1" applyAlignment="1">
      <alignment horizontal="center" vertical="center"/>
    </xf>
    <xf numFmtId="0" fontId="8" fillId="0" borderId="23" xfId="0" applyFont="1" applyBorder="1" applyAlignment="1">
      <alignment horizontal="center" vertical="center" wrapText="1"/>
    </xf>
    <xf numFmtId="0" fontId="18" fillId="0" borderId="0" xfId="0" applyFont="1" applyAlignment="1">
      <alignment horizontal="center" vertical="center" wrapText="1"/>
    </xf>
    <xf numFmtId="0" fontId="0" fillId="0" borderId="23" xfId="0" applyBorder="1"/>
    <xf numFmtId="0" fontId="13" fillId="0" borderId="5" xfId="1157" applyNumberFormat="1" applyFont="1" applyFill="1" applyBorder="1" applyAlignment="1">
      <alignment horizontal="center" vertical="center" wrapText="1"/>
    </xf>
    <xf numFmtId="0" fontId="13" fillId="0" borderId="10" xfId="1157"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8" fillId="0" borderId="2" xfId="0" applyFont="1" applyFill="1" applyBorder="1" applyAlignment="1">
      <alignment horizontal="center" vertical="center"/>
    </xf>
    <xf numFmtId="239" fontId="13" fillId="0" borderId="43" xfId="1157" applyNumberFormat="1" applyFont="1" applyFill="1" applyBorder="1" applyAlignment="1">
      <alignment horizontal="center" vertical="center" wrapText="1"/>
    </xf>
    <xf numFmtId="239" fontId="13" fillId="0" borderId="7" xfId="1157" applyNumberFormat="1" applyFont="1" applyFill="1" applyBorder="1" applyAlignment="1">
      <alignment horizontal="center" vertical="center" wrapText="1"/>
    </xf>
    <xf numFmtId="239" fontId="13" fillId="0" borderId="30" xfId="1157" applyNumberFormat="1" applyFont="1" applyFill="1" applyBorder="1" applyAlignment="1">
      <alignment horizontal="center" vertical="center" wrapText="1"/>
    </xf>
    <xf numFmtId="0" fontId="13" fillId="0" borderId="2" xfId="1157" applyNumberFormat="1" applyFont="1" applyFill="1" applyBorder="1" applyAlignment="1">
      <alignment horizontal="center" vertical="center" wrapText="1"/>
    </xf>
    <xf numFmtId="238" fontId="2" fillId="0" borderId="23" xfId="0" applyNumberFormat="1" applyFont="1" applyFill="1" applyBorder="1" applyAlignment="1">
      <alignment horizontal="center" vertical="center" wrapText="1"/>
    </xf>
    <xf numFmtId="0" fontId="15" fillId="0" borderId="2" xfId="1161" applyFont="1" applyFill="1" applyBorder="1" applyAlignment="1">
      <alignment horizontal="center" vertical="center" shrinkToFit="1"/>
    </xf>
    <xf numFmtId="0" fontId="16" fillId="0" borderId="2" xfId="1161" applyFont="1" applyFill="1" applyBorder="1" applyAlignment="1">
      <alignment horizontal="center" vertical="center" shrinkToFit="1"/>
    </xf>
    <xf numFmtId="0" fontId="16" fillId="0" borderId="43" xfId="1161" applyFont="1" applyFill="1" applyBorder="1" applyAlignment="1">
      <alignment horizontal="center" vertical="center" shrinkToFit="1"/>
    </xf>
    <xf numFmtId="0" fontId="16" fillId="0" borderId="7" xfId="1161" applyFont="1" applyFill="1" applyBorder="1" applyAlignment="1">
      <alignment horizontal="center" vertical="center" shrinkToFit="1"/>
    </xf>
    <xf numFmtId="0" fontId="16" fillId="0" borderId="30" xfId="1161" applyFont="1" applyFill="1" applyBorder="1" applyAlignment="1">
      <alignment horizontal="center" vertical="center" shrinkToFit="1"/>
    </xf>
    <xf numFmtId="0" fontId="2" fillId="0" borderId="23" xfId="1158" applyFont="1" applyFill="1" applyBorder="1" applyAlignment="1">
      <alignment horizontal="center" vertical="center" wrapText="1"/>
    </xf>
    <xf numFmtId="237" fontId="207" fillId="0" borderId="0" xfId="0" applyNumberFormat="1" applyFont="1" applyFill="1" applyBorder="1" applyAlignment="1">
      <alignment horizontal="left" vertical="center"/>
    </xf>
    <xf numFmtId="0" fontId="2" fillId="0" borderId="23" xfId="1152"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27" xfId="0" applyFont="1" applyFill="1" applyBorder="1" applyAlignment="1">
      <alignment horizontal="center" vertical="center" wrapText="1"/>
    </xf>
    <xf numFmtId="49" fontId="3" fillId="0" borderId="23" xfId="0" applyNumberFormat="1" applyFont="1" applyFill="1" applyBorder="1" applyAlignment="1">
      <alignment horizontal="center" vertical="center"/>
    </xf>
    <xf numFmtId="0" fontId="3" fillId="0" borderId="24" xfId="1164" applyFont="1" applyBorder="1" applyAlignment="1" applyProtection="1">
      <alignment horizontal="center" vertical="center"/>
    </xf>
    <xf numFmtId="0" fontId="3" fillId="0" borderId="25" xfId="1164" applyFont="1" applyBorder="1" applyAlignment="1" applyProtection="1">
      <alignment horizontal="center" vertical="center"/>
    </xf>
    <xf numFmtId="237" fontId="207" fillId="0" borderId="0" xfId="0" applyNumberFormat="1" applyFont="1" applyBorder="1" applyAlignment="1">
      <alignment horizontal="left" vertical="center"/>
    </xf>
    <xf numFmtId="49" fontId="2" fillId="0" borderId="23" xfId="1164" applyNumberFormat="1" applyFont="1" applyFill="1" applyBorder="1" applyAlignment="1" applyProtection="1">
      <alignment horizontal="center" vertical="center"/>
    </xf>
    <xf numFmtId="237" fontId="2" fillId="0" borderId="0" xfId="0" applyNumberFormat="1" applyFont="1" applyFill="1" applyAlignment="1">
      <alignment horizontal="center" vertical="center"/>
    </xf>
    <xf numFmtId="237" fontId="2" fillId="0" borderId="0" xfId="0" applyNumberFormat="1" applyFont="1" applyFill="1" applyBorder="1" applyAlignment="1">
      <alignment horizontal="left" vertical="center"/>
    </xf>
    <xf numFmtId="0" fontId="207" fillId="0" borderId="0" xfId="0" applyFont="1" applyBorder="1" applyAlignment="1">
      <alignment horizontal="right" vertical="center"/>
    </xf>
    <xf numFmtId="0" fontId="2" fillId="0" borderId="23" xfId="1152" applyFont="1" applyBorder="1" applyAlignment="1">
      <alignment horizontal="center" vertical="center" wrapText="1"/>
    </xf>
    <xf numFmtId="238" fontId="2" fillId="0" borderId="23" xfId="0" applyNumberFormat="1" applyFont="1" applyBorder="1" applyAlignment="1">
      <alignment horizontal="center" vertical="center" wrapText="1"/>
    </xf>
    <xf numFmtId="238" fontId="2" fillId="0" borderId="23" xfId="0" applyNumberFormat="1" applyFont="1" applyBorder="1" applyAlignment="1">
      <alignment horizontal="center" vertical="center"/>
    </xf>
    <xf numFmtId="237" fontId="2" fillId="0" borderId="0" xfId="0" applyNumberFormat="1" applyFont="1" applyAlignment="1">
      <alignment horizontal="center" vertical="center"/>
    </xf>
    <xf numFmtId="0" fontId="2" fillId="0" borderId="0" xfId="0" applyNumberFormat="1" applyFont="1" applyAlignment="1">
      <alignment horizontal="center" vertical="center"/>
    </xf>
    <xf numFmtId="237" fontId="3" fillId="0" borderId="0" xfId="0" applyNumberFormat="1" applyFont="1" applyBorder="1" applyAlignment="1">
      <alignment horizontal="left" vertical="center"/>
    </xf>
    <xf numFmtId="0" fontId="209" fillId="0" borderId="0" xfId="0" applyFont="1" applyFill="1" applyAlignment="1">
      <alignment horizontal="center" vertical="center"/>
    </xf>
    <xf numFmtId="0" fontId="1" fillId="0" borderId="0" xfId="0" applyFont="1" applyFill="1" applyBorder="1" applyAlignment="1">
      <alignment horizontal="center" vertical="center" wrapText="1"/>
    </xf>
    <xf numFmtId="237" fontId="207" fillId="0" borderId="0" xfId="0" applyNumberFormat="1" applyFont="1" applyFill="1" applyBorder="1" applyAlignment="1">
      <alignment horizontal="center" vertical="center"/>
    </xf>
    <xf numFmtId="0" fontId="207" fillId="0" borderId="0" xfId="0" applyNumberFormat="1" applyFont="1" applyFill="1" applyBorder="1" applyAlignment="1">
      <alignment horizontal="center" vertical="center"/>
    </xf>
    <xf numFmtId="0" fontId="29" fillId="0" borderId="0" xfId="0" applyFont="1" applyBorder="1" applyAlignment="1">
      <alignment horizontal="center"/>
    </xf>
    <xf numFmtId="0" fontId="0" fillId="0" borderId="0" xfId="0" applyBorder="1" applyAlignment="1">
      <alignment horizontal="center"/>
    </xf>
    <xf numFmtId="0" fontId="2" fillId="0" borderId="2" xfId="0" applyFont="1" applyFill="1" applyBorder="1" applyAlignment="1">
      <alignment horizontal="left" vertical="center" shrinkToFit="1"/>
    </xf>
  </cellXfs>
  <cellStyles count="1288">
    <cellStyle name="_x000d__x000a_JournalTemplate=C:\COMFO\CTALK\JOURSTD.TPL_x000d__x000a_LbStateAddress=3 3 0 251 1 89 2 311_x000d__x000a_LbStateJou" xfId="1"/>
    <cellStyle name="??" xfId="2"/>
    <cellStyle name="?? [0]" xfId="3"/>
    <cellStyle name="?? 2" xfId="4"/>
    <cellStyle name="?? 3" xfId="5"/>
    <cellStyle name="?? 4" xfId="6"/>
    <cellStyle name="?? 5" xfId="7"/>
    <cellStyle name="?? 6" xfId="8"/>
    <cellStyle name="?? 7" xfId="9"/>
    <cellStyle name="??? [0]_?霾?" xfId="10"/>
    <cellStyle name="???? [0]_?霾?" xfId="11"/>
    <cellStyle name="????????" xfId="12"/>
    <cellStyle name="???????????" xfId="13"/>
    <cellStyle name="????????_GD000管道成本法" xfId="14"/>
    <cellStyle name="??????[0]_0012A3" xfId="15"/>
    <cellStyle name="??????_0012A3" xfId="16"/>
    <cellStyle name="????_?霾?" xfId="17"/>
    <cellStyle name="???[0]" xfId="18"/>
    <cellStyle name="???_?霾?" xfId="19"/>
    <cellStyle name="???¨_98-02" xfId="20"/>
    <cellStyle name="???╛98-02" xfId="21"/>
    <cellStyle name="??_0N-HANDLING " xfId="22"/>
    <cellStyle name="?§??[0]_pldt" xfId="23"/>
    <cellStyle name="?§??_pldt" xfId="24"/>
    <cellStyle name="?§??·???[0]_0012A3" xfId="25"/>
    <cellStyle name="?§??·???_0012A3" xfId="26"/>
    <cellStyle name="?§·???[0]_98-02" xfId="27"/>
    <cellStyle name="?§·???_98-02" xfId="28"/>
    <cellStyle name="?…????è [0.00]_Region Orders (2)" xfId="29"/>
    <cellStyle name="?…????è_Region Orders (2)" xfId="30"/>
    <cellStyle name="?f?? [0]_0999Comm Group consol" xfId="31"/>
    <cellStyle name="?f??[0]_pldt" xfId="32"/>
    <cellStyle name="?f??_0999Comm Group consol" xfId="33"/>
    <cellStyle name="?H????W?s??" xfId="34"/>
    <cellStyle name="?H?á???W?s??" xfId="35"/>
    <cellStyle name="?ó??????????" xfId="36"/>
    <cellStyle name="?W?s??" xfId="37"/>
    <cellStyle name="?Х???[0]_98-02" xfId="38"/>
    <cellStyle name="?Х???_98-02" xfId="39"/>
    <cellStyle name="?鹎%U龡&amp;H鼼_x0008_V_x0011_._x0012__x0007__x0001__x0001_" xfId="40"/>
    <cellStyle name="?鮗???_?豼???" xfId="41"/>
    <cellStyle name="?籵_laroux" xfId="42"/>
    <cellStyle name="?煦弇[0]_laroux" xfId="43"/>
    <cellStyle name="?煦弇_laroux" xfId="44"/>
    <cellStyle name="?痃%S&amp;F?_x0008_?o_x0006__x0007__x0001__x0001_" xfId="45"/>
    <cellStyle name="?弇[0]_laroux" xfId="46"/>
    <cellStyle name="?弇_laroux" xfId="47"/>
    <cellStyle name="?弇煦路[0]_050978" xfId="48"/>
    <cellStyle name="?弇煦路_050978" xfId="49"/>
    <cellStyle name="@_text" xfId="50"/>
    <cellStyle name="@_text_2江苏扬州京江收益法（331）" xfId="51"/>
    <cellStyle name="@_text_JT国际贸易公司S2007" xfId="52"/>
    <cellStyle name="@_text_sheet" xfId="53"/>
    <cellStyle name="@_text_sheet_3-10-1流动资产-原材料" xfId="54"/>
    <cellStyle name="@_text_电力成本法评估明细表" xfId="55"/>
    <cellStyle name="@_text_东沟评估定稿" xfId="56"/>
    <cellStyle name="@_text_附表1-审计评估联合申报明细表630.V2" xfId="57"/>
    <cellStyle name="@_text_附件《土地评估填报表》" xfId="58"/>
    <cellStyle name="@_text_机器设备、车辆（盘盈）" xfId="59"/>
    <cellStyle name="@_text_坤源改" xfId="60"/>
    <cellStyle name="@_text_三河电厂二期收益法申报表6-18" xfId="61"/>
    <cellStyle name="@_text_在建工程表格修改" xfId="62"/>
    <cellStyle name="@_text_在建工程表格修改0824" xfId="63"/>
    <cellStyle name="@_text_总社 资本性支出" xfId="64"/>
    <cellStyle name="@ET_Style?CF_Style_0" xfId="65"/>
    <cellStyle name="_(中企华)审计评估联合申报明细表.V1" xfId="66"/>
    <cellStyle name="_0鲁能集团公司本部评估明细表" xfId="67"/>
    <cellStyle name="_1西开-1本部" xfId="68"/>
    <cellStyle name="_2006 损益表 (扬州京江大酒店)" xfId="69"/>
    <cellStyle name="_2江苏扬州京江收益法（331）" xfId="70"/>
    <cellStyle name="_2上海东方-旅行社收益法03" xfId="71"/>
    <cellStyle name="_3-10-1流动资产-原材料" xfId="72"/>
    <cellStyle name="_4-6-1-1房屋建筑物" xfId="73"/>
    <cellStyle name="_5双佳" xfId="74"/>
    <cellStyle name="_6西整" xfId="75"/>
    <cellStyle name="_8帕威尔" xfId="76"/>
    <cellStyle name="_ANC_Model_1105" xfId="77"/>
    <cellStyle name="_ANC_Model_Sample" xfId="78"/>
    <cellStyle name="_CBRE明细表" xfId="79"/>
    <cellStyle name="_Cut-off Schedule" xfId="80"/>
    <cellStyle name="_ET_STYLE_NoName_00_" xfId="81"/>
    <cellStyle name="_G_HQ_L_20061231" xfId="82"/>
    <cellStyle name="_G_HQ_L_20061231_AD00_P" xfId="83"/>
    <cellStyle name="_GF001股份－收益" xfId="84"/>
    <cellStyle name="_HQ-20050621" xfId="85"/>
    <cellStyle name="_K06龙源张家口s" xfId="86"/>
    <cellStyle name="_K07江苏龙源s" xfId="87"/>
    <cellStyle name="_KPMG original version" xfId="88"/>
    <cellStyle name="_KPMG original version 2" xfId="89"/>
    <cellStyle name="_KPMG original version 3" xfId="90"/>
    <cellStyle name="_KPMG original version 4" xfId="91"/>
    <cellStyle name="_KPMG original version 5" xfId="92"/>
    <cellStyle name="_KPMG original version 6" xfId="93"/>
    <cellStyle name="_KPMG original version 7" xfId="94"/>
    <cellStyle name="_KPMG original version_(中企华)审计评估联合申报明细表.V1" xfId="95"/>
    <cellStyle name="_KPMG original version_10-1-1长期借款未来还款情况表" xfId="96"/>
    <cellStyle name="_KPMG original version_10-1-2长期借款利息情况表" xfId="97"/>
    <cellStyle name="_KPMG original version_10-1长期借款" xfId="98"/>
    <cellStyle name="_KPMG original version_11-所有者权益" xfId="99"/>
    <cellStyle name="_KPMG original version_20071231 审计调查表" xfId="100"/>
    <cellStyle name="_KPMG original version_2-14 营业外收入" xfId="101"/>
    <cellStyle name="_KPMG original version_22现金流量表" xfId="102"/>
    <cellStyle name="_KPMG original version_2-4电力成本" xfId="103"/>
    <cellStyle name="_KPMG original version_3-10-1流动资产-原材料" xfId="104"/>
    <cellStyle name="_KPMG original version_3-10-5流动资产-低值易耗" xfId="105"/>
    <cellStyle name="_KPMG original version_3-11流动资产--待摊" xfId="106"/>
    <cellStyle name="_KPMG original version_3-1-1流动资产--货币-现金" xfId="107"/>
    <cellStyle name="_KPMG original version_3-1-2流动资产--货币-银行存款" xfId="108"/>
    <cellStyle name="_KPMG original version_3-4流动资产--应收" xfId="109"/>
    <cellStyle name="_KPMG original version_3-7流动资产--预付" xfId="110"/>
    <cellStyle name="_KPMG original version_3-9流动资产--其他应收" xfId="111"/>
    <cellStyle name="_KPMG original version_4-11-1土地使用权" xfId="112"/>
    <cellStyle name="_KPMG original version_4-11-3其他无形资产" xfId="113"/>
    <cellStyle name="_KPMG original version_4-11-4无形资产变动表" xfId="114"/>
    <cellStyle name="_KPMG original version_4-6-0-1固定资产增减变动表" xfId="115"/>
    <cellStyle name="_KPMG original version_4-6-0-2 固定资产调查问卷" xfId="116"/>
    <cellStyle name="_KPMG original version_4-6-1-1房屋建筑物" xfId="117"/>
    <cellStyle name="_KPMG original version_4-6-1-2构筑物" xfId="118"/>
    <cellStyle name="_KPMG original version_4-6-2-1电力专用设备" xfId="119"/>
    <cellStyle name="_KPMG original version_4-6-2-2其他设备" xfId="120"/>
    <cellStyle name="_KPMG original version_4-6-2-3电子设备" xfId="121"/>
    <cellStyle name="_KPMG original version_4-6-2-4车辆" xfId="122"/>
    <cellStyle name="_KPMG original version_4-6固定资产汇总表" xfId="123"/>
    <cellStyle name="_KPMG original version_4-7-1在建工程-土建工程" xfId="124"/>
    <cellStyle name="_KPMG original version_4-7-3在建工程-设备安装" xfId="125"/>
    <cellStyle name="_KPMG original version_4-8 在建工程-工程物资" xfId="126"/>
    <cellStyle name="_KPMG original version_5-1-1房屋建筑物" xfId="127"/>
    <cellStyle name="_KPMG original version_5-1-2构筑物" xfId="128"/>
    <cellStyle name="_KPMG original version_5-2-1电力专用设备" xfId="129"/>
    <cellStyle name="_KPMG original version_5-2-2其他设备" xfId="130"/>
    <cellStyle name="_KPMG original version_5-2-3电子设备" xfId="131"/>
    <cellStyle name="_KPMG original version_5-2-4车辆" xfId="132"/>
    <cellStyle name="_KPMG original version_5-4-3在建工程-设备安装" xfId="133"/>
    <cellStyle name="_KPMG original version_5-4-4在建工程-工程物资" xfId="134"/>
    <cellStyle name="_KPMG original version_6-3其他无形资产" xfId="135"/>
    <cellStyle name="_KPMG original version_6-4无形资产变动表" xfId="136"/>
    <cellStyle name="_KPMG original version_7-1开办费" xfId="137"/>
    <cellStyle name="_KPMG original version_7-2长期待摊费用" xfId="138"/>
    <cellStyle name="_KPMG original version_9-10应付利息" xfId="139"/>
    <cellStyle name="_KPMG original version_9-12预提费用" xfId="140"/>
    <cellStyle name="_KPMG original version_9-13一年内到期流动负债" xfId="141"/>
    <cellStyle name="_KPMG original version_9-1短期借款" xfId="142"/>
    <cellStyle name="_KPMG original version_9-3应付帐款" xfId="143"/>
    <cellStyle name="_KPMG original version_9-4应付帐款" xfId="144"/>
    <cellStyle name="_KPMG original version_9-5其他应付款" xfId="145"/>
    <cellStyle name="_KPMG original version_9-6其他应付款" xfId="146"/>
    <cellStyle name="_KPMG original version_9-6应付工资" xfId="147"/>
    <cellStyle name="_KPMG original version_9-7应付福利费" xfId="148"/>
    <cellStyle name="_KPMG original version_9-7应付职工薪酬" xfId="149"/>
    <cellStyle name="_KPMG original version_9-8-1应交增值税" xfId="150"/>
    <cellStyle name="_KPMG original version_9-8应交税金" xfId="151"/>
    <cellStyle name="_KPMG original version_9-9应付股利" xfId="152"/>
    <cellStyle name="_KPMG original version_Book1" xfId="153"/>
    <cellStyle name="_KPMG original version_附表1-审计评估联合申报明细表" xfId="154"/>
    <cellStyle name="_KPMG original version_附表1-审计评估联合申报明细表0630" xfId="155"/>
    <cellStyle name="_KPMG original version_附表1－审计评估联合申报明细表0930" xfId="156"/>
    <cellStyle name="_KPMG original version_附表1－审计评估联合申报明细表0930-吉林龙源" xfId="157"/>
    <cellStyle name="_KPMG original version_附表1-审计评估联合申报明细表630新" xfId="158"/>
    <cellStyle name="_KPMG original version_附件1：审计评估联合申报明细表" xfId="159"/>
    <cellStyle name="_KPMG original version_龙源股权统计及评估值计算表1107" xfId="160"/>
    <cellStyle name="_KPMG original version_评估明细表(新准则)电力" xfId="161"/>
    <cellStyle name="_KPMG original version_评估明细表(新准则)电力0630" xfId="162"/>
    <cellStyle name="_KPMG original version_审计评估联合申报明细表－GG" xfId="163"/>
    <cellStyle name="_KPMG original version_在建工程表格修改0824" xfId="164"/>
    <cellStyle name="_long term loan - others 300504" xfId="165"/>
    <cellStyle name="_long term loan - others 300504 2" xfId="166"/>
    <cellStyle name="_long term loan - others 300504 3" xfId="167"/>
    <cellStyle name="_long term loan - others 300504 4" xfId="168"/>
    <cellStyle name="_long term loan - others 300504 5" xfId="169"/>
    <cellStyle name="_long term loan - others 300504 6" xfId="170"/>
    <cellStyle name="_long term loan - others 300504 7" xfId="171"/>
    <cellStyle name="_long term loan - others 300504_(中企华)审计评估联合申报明细表.V1" xfId="172"/>
    <cellStyle name="_long term loan - others 300504_10-1-1长期借款未来还款情况表" xfId="173"/>
    <cellStyle name="_long term loan - others 300504_10-1-2长期借款利息情况表" xfId="174"/>
    <cellStyle name="_long term loan - others 300504_10-1长期借款" xfId="175"/>
    <cellStyle name="_long term loan - others 300504_11-所有者权益" xfId="176"/>
    <cellStyle name="_long term loan - others 300504_20071231 审计调查表" xfId="177"/>
    <cellStyle name="_long term loan - others 300504_2-14 营业外收入" xfId="178"/>
    <cellStyle name="_long term loan - others 300504_22现金流量表" xfId="179"/>
    <cellStyle name="_long term loan - others 300504_2-4电力成本" xfId="180"/>
    <cellStyle name="_long term loan - others 300504_3-10-1流动资产-原材料" xfId="181"/>
    <cellStyle name="_long term loan - others 300504_3-10-5流动资产-低值易耗" xfId="182"/>
    <cellStyle name="_long term loan - others 300504_3-11流动资产--待摊" xfId="183"/>
    <cellStyle name="_long term loan - others 300504_3-1-1流动资产--货币-现金" xfId="184"/>
    <cellStyle name="_long term loan - others 300504_3-1-2流动资产--货币-银行存款" xfId="185"/>
    <cellStyle name="_long term loan - others 300504_3-4流动资产--应收" xfId="186"/>
    <cellStyle name="_long term loan - others 300504_3-7流动资产--预付" xfId="187"/>
    <cellStyle name="_long term loan - others 300504_3-9流动资产--其他应收" xfId="188"/>
    <cellStyle name="_long term loan - others 300504_4-11-1土地使用权" xfId="189"/>
    <cellStyle name="_long term loan - others 300504_4-11-3其他无形资产" xfId="190"/>
    <cellStyle name="_long term loan - others 300504_4-11-4无形资产变动表" xfId="191"/>
    <cellStyle name="_long term loan - others 300504_4-6-0-1固定资产增减变动表" xfId="192"/>
    <cellStyle name="_long term loan - others 300504_4-6-0-2 固定资产调查问卷" xfId="193"/>
    <cellStyle name="_long term loan - others 300504_4-6-1-1房屋建筑物" xfId="194"/>
    <cellStyle name="_long term loan - others 300504_4-6-1-2构筑物" xfId="195"/>
    <cellStyle name="_long term loan - others 300504_4-6-2-1电力专用设备" xfId="196"/>
    <cellStyle name="_long term loan - others 300504_4-6-2-2其他设备" xfId="197"/>
    <cellStyle name="_long term loan - others 300504_4-6-2-3电子设备" xfId="198"/>
    <cellStyle name="_long term loan - others 300504_4-6-2-4车辆" xfId="199"/>
    <cellStyle name="_long term loan - others 300504_4-6固定资产汇总表" xfId="200"/>
    <cellStyle name="_long term loan - others 300504_4-7-1在建工程-土建工程" xfId="201"/>
    <cellStyle name="_long term loan - others 300504_4-7-3在建工程-设备安装" xfId="202"/>
    <cellStyle name="_long term loan - others 300504_4-8 在建工程-工程物资" xfId="203"/>
    <cellStyle name="_long term loan - others 300504_5-1-1房屋建筑物" xfId="204"/>
    <cellStyle name="_long term loan - others 300504_5-1-2构筑物" xfId="205"/>
    <cellStyle name="_long term loan - others 300504_5-2-1电力专用设备" xfId="206"/>
    <cellStyle name="_long term loan - others 300504_5-2-2其他设备" xfId="207"/>
    <cellStyle name="_long term loan - others 300504_5-2-3电子设备" xfId="208"/>
    <cellStyle name="_long term loan - others 300504_5-2-4车辆" xfId="209"/>
    <cellStyle name="_long term loan - others 300504_5-4-3在建工程-设备安装" xfId="210"/>
    <cellStyle name="_long term loan - others 300504_5-4-4在建工程-工程物资" xfId="211"/>
    <cellStyle name="_long term loan - others 300504_6-3其他无形资产" xfId="212"/>
    <cellStyle name="_long term loan - others 300504_6-4无形资产变动表" xfId="213"/>
    <cellStyle name="_long term loan - others 300504_7-1开办费" xfId="214"/>
    <cellStyle name="_long term loan - others 300504_7-2长期待摊费用" xfId="215"/>
    <cellStyle name="_long term loan - others 300504_9-10应付利息" xfId="216"/>
    <cellStyle name="_long term loan - others 300504_9-12预提费用" xfId="217"/>
    <cellStyle name="_long term loan - others 300504_9-13一年内到期流动负债" xfId="218"/>
    <cellStyle name="_long term loan - others 300504_9-1短期借款" xfId="219"/>
    <cellStyle name="_long term loan - others 300504_9-3应付帐款" xfId="220"/>
    <cellStyle name="_long term loan - others 300504_9-4应付帐款" xfId="221"/>
    <cellStyle name="_long term loan - others 300504_9-5其他应付款" xfId="222"/>
    <cellStyle name="_long term loan - others 300504_9-6其他应付款" xfId="223"/>
    <cellStyle name="_long term loan - others 300504_9-6应付工资" xfId="224"/>
    <cellStyle name="_long term loan - others 300504_9-7应付福利费" xfId="225"/>
    <cellStyle name="_long term loan - others 300504_9-7应付职工薪酬" xfId="226"/>
    <cellStyle name="_long term loan - others 300504_9-8-1应交增值税" xfId="227"/>
    <cellStyle name="_long term loan - others 300504_9-8应交税金" xfId="228"/>
    <cellStyle name="_long term loan - others 300504_9-9应付股利" xfId="229"/>
    <cellStyle name="_long term loan - others 300504_Book1" xfId="230"/>
    <cellStyle name="_long term loan - others 300504_KPMG original version" xfId="231"/>
    <cellStyle name="_long term loan - others 300504_KPMG original version 2" xfId="232"/>
    <cellStyle name="_long term loan - others 300504_KPMG original version 3" xfId="233"/>
    <cellStyle name="_long term loan - others 300504_KPMG original version 4" xfId="234"/>
    <cellStyle name="_long term loan - others 300504_KPMG original version 5" xfId="235"/>
    <cellStyle name="_long term loan - others 300504_KPMG original version 6" xfId="236"/>
    <cellStyle name="_long term loan - others 300504_KPMG original version 7" xfId="237"/>
    <cellStyle name="_long term loan - others 300504_KPMG original version_(中企华)审计评估联合申报明细表.V1" xfId="238"/>
    <cellStyle name="_long term loan - others 300504_KPMG original version_10-1-1长期借款未来还款情况表" xfId="239"/>
    <cellStyle name="_long term loan - others 300504_KPMG original version_10-1-2长期借款利息情况表" xfId="240"/>
    <cellStyle name="_long term loan - others 300504_KPMG original version_10-1长期借款" xfId="241"/>
    <cellStyle name="_long term loan - others 300504_KPMG original version_11-所有者权益" xfId="242"/>
    <cellStyle name="_long term loan - others 300504_KPMG original version_20071231 审计调查表" xfId="243"/>
    <cellStyle name="_long term loan - others 300504_KPMG original version_2-14 营业外收入" xfId="244"/>
    <cellStyle name="_long term loan - others 300504_KPMG original version_22现金流量表" xfId="245"/>
    <cellStyle name="_long term loan - others 300504_KPMG original version_2-4电力成本" xfId="246"/>
    <cellStyle name="_long term loan - others 300504_KPMG original version_3-10-1流动资产-原材料" xfId="247"/>
    <cellStyle name="_long term loan - others 300504_KPMG original version_3-10-5流动资产-低值易耗" xfId="248"/>
    <cellStyle name="_long term loan - others 300504_KPMG original version_3-11流动资产--待摊" xfId="249"/>
    <cellStyle name="_long term loan - others 300504_KPMG original version_3-1-1流动资产--货币-现金" xfId="250"/>
    <cellStyle name="_long term loan - others 300504_KPMG original version_3-1-2流动资产--货币-银行存款" xfId="251"/>
    <cellStyle name="_long term loan - others 300504_KPMG original version_3-4流动资产--应收" xfId="252"/>
    <cellStyle name="_long term loan - others 300504_KPMG original version_3-7流动资产--预付" xfId="253"/>
    <cellStyle name="_long term loan - others 300504_KPMG original version_3-9流动资产--其他应收" xfId="254"/>
    <cellStyle name="_long term loan - others 300504_KPMG original version_4-11-1土地使用权" xfId="255"/>
    <cellStyle name="_long term loan - others 300504_KPMG original version_4-11-3其他无形资产" xfId="256"/>
    <cellStyle name="_long term loan - others 300504_KPMG original version_4-11-4无形资产变动表" xfId="257"/>
    <cellStyle name="_long term loan - others 300504_KPMG original version_4-6-0-1固定资产增减变动表" xfId="258"/>
    <cellStyle name="_long term loan - others 300504_KPMG original version_4-6-0-2 固定资产调查问卷" xfId="259"/>
    <cellStyle name="_long term loan - others 300504_KPMG original version_4-6-1-1房屋建筑物" xfId="260"/>
    <cellStyle name="_long term loan - others 300504_KPMG original version_4-6-1-2构筑物" xfId="261"/>
    <cellStyle name="_long term loan - others 300504_KPMG original version_4-6-2-1电力专用设备" xfId="262"/>
    <cellStyle name="_long term loan - others 300504_KPMG original version_4-6-2-2其他设备" xfId="263"/>
    <cellStyle name="_long term loan - others 300504_KPMG original version_4-6-2-3电子设备" xfId="264"/>
    <cellStyle name="_long term loan - others 300504_KPMG original version_4-6-2-4车辆" xfId="265"/>
    <cellStyle name="_long term loan - others 300504_KPMG original version_4-6固定资产汇总表" xfId="266"/>
    <cellStyle name="_long term loan - others 300504_KPMG original version_4-7-1在建工程-土建工程" xfId="267"/>
    <cellStyle name="_long term loan - others 300504_KPMG original version_4-7-3在建工程-设备安装" xfId="268"/>
    <cellStyle name="_long term loan - others 300504_KPMG original version_4-8 在建工程-工程物资" xfId="269"/>
    <cellStyle name="_long term loan - others 300504_KPMG original version_5-1-1房屋建筑物" xfId="270"/>
    <cellStyle name="_long term loan - others 300504_KPMG original version_5-1-2构筑物" xfId="271"/>
    <cellStyle name="_long term loan - others 300504_KPMG original version_5-2-1电力专用设备" xfId="272"/>
    <cellStyle name="_long term loan - others 300504_KPMG original version_5-2-2其他设备" xfId="273"/>
    <cellStyle name="_long term loan - others 300504_KPMG original version_5-2-3电子设备" xfId="274"/>
    <cellStyle name="_long term loan - others 300504_KPMG original version_5-2-4车辆" xfId="275"/>
    <cellStyle name="_long term loan - others 300504_KPMG original version_5-4-3在建工程-设备安装" xfId="276"/>
    <cellStyle name="_long term loan - others 300504_KPMG original version_5-4-4在建工程-工程物资" xfId="277"/>
    <cellStyle name="_long term loan - others 300504_KPMG original version_6-3其他无形资产" xfId="278"/>
    <cellStyle name="_long term loan - others 300504_KPMG original version_6-4无形资产变动表" xfId="279"/>
    <cellStyle name="_long term loan - others 300504_KPMG original version_7-1开办费" xfId="280"/>
    <cellStyle name="_long term loan - others 300504_KPMG original version_7-2长期待摊费用" xfId="281"/>
    <cellStyle name="_long term loan - others 300504_KPMG original version_9-10应付利息" xfId="282"/>
    <cellStyle name="_long term loan - others 300504_KPMG original version_9-12预提费用" xfId="283"/>
    <cellStyle name="_long term loan - others 300504_KPMG original version_9-13一年内到期流动负债" xfId="284"/>
    <cellStyle name="_long term loan - others 300504_KPMG original version_9-1短期借款" xfId="285"/>
    <cellStyle name="_long term loan - others 300504_KPMG original version_9-3应付帐款" xfId="286"/>
    <cellStyle name="_long term loan - others 300504_KPMG original version_9-4应付帐款" xfId="287"/>
    <cellStyle name="_long term loan - others 300504_KPMG original version_9-5其他应付款" xfId="288"/>
    <cellStyle name="_long term loan - others 300504_KPMG original version_9-6其他应付款" xfId="289"/>
    <cellStyle name="_long term loan - others 300504_KPMG original version_9-6应付工资" xfId="290"/>
    <cellStyle name="_long term loan - others 300504_KPMG original version_9-7应付福利费" xfId="291"/>
    <cellStyle name="_long term loan - others 300504_KPMG original version_9-7应付职工薪酬" xfId="292"/>
    <cellStyle name="_long term loan - others 300504_KPMG original version_9-8-1应交增值税" xfId="293"/>
    <cellStyle name="_long term loan - others 300504_KPMG original version_9-8应交税金" xfId="294"/>
    <cellStyle name="_long term loan - others 300504_KPMG original version_9-9应付股利" xfId="295"/>
    <cellStyle name="_long term loan - others 300504_KPMG original version_Book1" xfId="296"/>
    <cellStyle name="_long term loan - others 300504_KPMG original version_附表1-审计评估联合申报明细表" xfId="297"/>
    <cellStyle name="_long term loan - others 300504_KPMG original version_附表1-审计评估联合申报明细表0630" xfId="298"/>
    <cellStyle name="_long term loan - others 300504_KPMG original version_附表1－审计评估联合申报明细表0930" xfId="299"/>
    <cellStyle name="_long term loan - others 300504_KPMG original version_附表1－审计评估联合申报明细表0930-吉林龙源" xfId="300"/>
    <cellStyle name="_long term loan - others 300504_KPMG original version_附表1-审计评估联合申报明细表630新" xfId="301"/>
    <cellStyle name="_long term loan - others 300504_KPMG original version_附件1：审计评估联合申报明细表" xfId="302"/>
    <cellStyle name="_long term loan - others 300504_KPMG original version_龙源股权统计及评估值计算表1107" xfId="303"/>
    <cellStyle name="_long term loan - others 300504_KPMG original version_评估明细表(新准则)电力" xfId="304"/>
    <cellStyle name="_long term loan - others 300504_KPMG original version_评估明细表(新准则)电力0630" xfId="305"/>
    <cellStyle name="_long term loan - others 300504_KPMG original version_审计评估联合申报明细表－GG" xfId="306"/>
    <cellStyle name="_long term loan - others 300504_KPMG original version_在建工程表格修改0824" xfId="307"/>
    <cellStyle name="_long term loan - others 300504_Shenhua PBC package 050530" xfId="308"/>
    <cellStyle name="_long term loan - others 300504_Shenhua PBC package 050530 2" xfId="309"/>
    <cellStyle name="_long term loan - others 300504_Shenhua PBC package 050530 3" xfId="310"/>
    <cellStyle name="_long term loan - others 300504_Shenhua PBC package 050530 4" xfId="311"/>
    <cellStyle name="_long term loan - others 300504_Shenhua PBC package 050530 5" xfId="312"/>
    <cellStyle name="_long term loan - others 300504_Shenhua PBC package 050530 6" xfId="313"/>
    <cellStyle name="_long term loan - others 300504_Shenhua PBC package 050530 7" xfId="314"/>
    <cellStyle name="_long term loan - others 300504_Shenhua PBC package 050530_(中企华)审计评估联合申报明细表.V1" xfId="315"/>
    <cellStyle name="_long term loan - others 300504_Shenhua PBC package 050530_10-1-1长期借款未来还款情况表" xfId="316"/>
    <cellStyle name="_long term loan - others 300504_Shenhua PBC package 050530_10-1-2长期借款利息情况表" xfId="317"/>
    <cellStyle name="_long term loan - others 300504_Shenhua PBC package 050530_10-1长期借款" xfId="318"/>
    <cellStyle name="_long term loan - others 300504_Shenhua PBC package 050530_11-所有者权益" xfId="319"/>
    <cellStyle name="_long term loan - others 300504_Shenhua PBC package 050530_20071231 审计调查表" xfId="320"/>
    <cellStyle name="_long term loan - others 300504_Shenhua PBC package 050530_2-14 营业外收入" xfId="321"/>
    <cellStyle name="_long term loan - others 300504_Shenhua PBC package 050530_22现金流量表" xfId="322"/>
    <cellStyle name="_long term loan - others 300504_Shenhua PBC package 050530_2-4电力成本" xfId="323"/>
    <cellStyle name="_long term loan - others 300504_Shenhua PBC package 050530_3-10-1流动资产-原材料" xfId="324"/>
    <cellStyle name="_long term loan - others 300504_Shenhua PBC package 050530_3-10-5流动资产-低值易耗" xfId="325"/>
    <cellStyle name="_long term loan - others 300504_Shenhua PBC package 050530_3-11流动资产--待摊" xfId="326"/>
    <cellStyle name="_long term loan - others 300504_Shenhua PBC package 050530_3-1-1流动资产--货币-现金" xfId="327"/>
    <cellStyle name="_long term loan - others 300504_Shenhua PBC package 050530_3-1-2流动资产--货币-银行存款" xfId="328"/>
    <cellStyle name="_long term loan - others 300504_Shenhua PBC package 050530_3-4流动资产--应收" xfId="329"/>
    <cellStyle name="_long term loan - others 300504_Shenhua PBC package 050530_3-7流动资产--预付" xfId="330"/>
    <cellStyle name="_long term loan - others 300504_Shenhua PBC package 050530_3-9流动资产--其他应收" xfId="331"/>
    <cellStyle name="_long term loan - others 300504_Shenhua PBC package 050530_4-11-1土地使用权" xfId="332"/>
    <cellStyle name="_long term loan - others 300504_Shenhua PBC package 050530_4-11-3其他无形资产" xfId="333"/>
    <cellStyle name="_long term loan - others 300504_Shenhua PBC package 050530_4-11-4无形资产变动表" xfId="334"/>
    <cellStyle name="_long term loan - others 300504_Shenhua PBC package 050530_4-6-0-1固定资产增减变动表" xfId="335"/>
    <cellStyle name="_long term loan - others 300504_Shenhua PBC package 050530_4-6-0-2 固定资产调查问卷" xfId="336"/>
    <cellStyle name="_long term loan - others 300504_Shenhua PBC package 050530_4-6-1-1房屋建筑物" xfId="337"/>
    <cellStyle name="_long term loan - others 300504_Shenhua PBC package 050530_4-6-1-2构筑物" xfId="338"/>
    <cellStyle name="_long term loan - others 300504_Shenhua PBC package 050530_4-6-2-1电力专用设备" xfId="339"/>
    <cellStyle name="_long term loan - others 300504_Shenhua PBC package 050530_4-6-2-2其他设备" xfId="340"/>
    <cellStyle name="_long term loan - others 300504_Shenhua PBC package 050530_4-6-2-3电子设备" xfId="341"/>
    <cellStyle name="_long term loan - others 300504_Shenhua PBC package 050530_4-6-2-4车辆" xfId="342"/>
    <cellStyle name="_long term loan - others 300504_Shenhua PBC package 050530_4-6固定资产汇总表" xfId="343"/>
    <cellStyle name="_long term loan - others 300504_Shenhua PBC package 050530_4-7-1在建工程-土建工程" xfId="344"/>
    <cellStyle name="_long term loan - others 300504_Shenhua PBC package 050530_4-7-3在建工程-设备安装" xfId="345"/>
    <cellStyle name="_long term loan - others 300504_Shenhua PBC package 050530_4-8 在建工程-工程物资" xfId="346"/>
    <cellStyle name="_long term loan - others 300504_Shenhua PBC package 050530_5-1-1房屋建筑物" xfId="347"/>
    <cellStyle name="_long term loan - others 300504_Shenhua PBC package 050530_5-1-2构筑物" xfId="348"/>
    <cellStyle name="_long term loan - others 300504_Shenhua PBC package 050530_5-2-1电力专用设备" xfId="349"/>
    <cellStyle name="_long term loan - others 300504_Shenhua PBC package 050530_5-2-2其他设备" xfId="350"/>
    <cellStyle name="_long term loan - others 300504_Shenhua PBC package 050530_5-2-3电子设备" xfId="351"/>
    <cellStyle name="_long term loan - others 300504_Shenhua PBC package 050530_5-2-4车辆" xfId="352"/>
    <cellStyle name="_long term loan - others 300504_Shenhua PBC package 050530_5-4-3在建工程-设备安装" xfId="353"/>
    <cellStyle name="_long term loan - others 300504_Shenhua PBC package 050530_5-4-4在建工程-工程物资" xfId="354"/>
    <cellStyle name="_long term loan - others 300504_Shenhua PBC package 050530_6-3其他无形资产" xfId="355"/>
    <cellStyle name="_long term loan - others 300504_Shenhua PBC package 050530_6-4无形资产变动表" xfId="356"/>
    <cellStyle name="_long term loan - others 300504_Shenhua PBC package 050530_7-1开办费" xfId="357"/>
    <cellStyle name="_long term loan - others 300504_Shenhua PBC package 050530_7-2长期待摊费用" xfId="358"/>
    <cellStyle name="_long term loan - others 300504_Shenhua PBC package 050530_9-10应付利息" xfId="359"/>
    <cellStyle name="_long term loan - others 300504_Shenhua PBC package 050530_9-12预提费用" xfId="360"/>
    <cellStyle name="_long term loan - others 300504_Shenhua PBC package 050530_9-13一年内到期流动负债" xfId="361"/>
    <cellStyle name="_long term loan - others 300504_Shenhua PBC package 050530_9-1短期借款" xfId="362"/>
    <cellStyle name="_long term loan - others 300504_Shenhua PBC package 050530_9-3应付帐款" xfId="363"/>
    <cellStyle name="_long term loan - others 300504_Shenhua PBC package 050530_9-4应付帐款" xfId="364"/>
    <cellStyle name="_long term loan - others 300504_Shenhua PBC package 050530_9-5其他应付款" xfId="365"/>
    <cellStyle name="_long term loan - others 300504_Shenhua PBC package 050530_9-6其他应付款" xfId="366"/>
    <cellStyle name="_long term loan - others 300504_Shenhua PBC package 050530_9-6应付工资" xfId="367"/>
    <cellStyle name="_long term loan - others 300504_Shenhua PBC package 050530_9-7应付福利费" xfId="368"/>
    <cellStyle name="_long term loan - others 300504_Shenhua PBC package 050530_9-7应付职工薪酬" xfId="369"/>
    <cellStyle name="_long term loan - others 300504_Shenhua PBC package 050530_9-8-1应交增值税" xfId="370"/>
    <cellStyle name="_long term loan - others 300504_Shenhua PBC package 050530_9-8应交税金" xfId="371"/>
    <cellStyle name="_long term loan - others 300504_Shenhua PBC package 050530_9-9应付股利" xfId="372"/>
    <cellStyle name="_long term loan - others 300504_Shenhua PBC package 050530_Book1" xfId="373"/>
    <cellStyle name="_long term loan - others 300504_Shenhua PBC package 050530_附表1-审计评估联合申报明细表" xfId="374"/>
    <cellStyle name="_long term loan - others 300504_Shenhua PBC package 050530_附表1-审计评估联合申报明细表0630" xfId="375"/>
    <cellStyle name="_long term loan - others 300504_Shenhua PBC package 050530_附表1－审计评估联合申报明细表0930" xfId="376"/>
    <cellStyle name="_long term loan - others 300504_Shenhua PBC package 050530_附表1－审计评估联合申报明细表0930-吉林龙源" xfId="377"/>
    <cellStyle name="_long term loan - others 300504_Shenhua PBC package 050530_附表1-审计评估联合申报明细表630新" xfId="378"/>
    <cellStyle name="_long term loan - others 300504_Shenhua PBC package 050530_附件1：审计评估联合申报明细表" xfId="379"/>
    <cellStyle name="_long term loan - others 300504_Shenhua PBC package 050530_龙源股权统计及评估值计算表1107" xfId="380"/>
    <cellStyle name="_long term loan - others 300504_Shenhua PBC package 050530_评估明细表(新准则)电力" xfId="381"/>
    <cellStyle name="_long term loan - others 300504_Shenhua PBC package 050530_评估明细表(新准则)电力0630" xfId="382"/>
    <cellStyle name="_long term loan - others 300504_Shenhua PBC package 050530_审计评估联合申报明细表－GG" xfId="383"/>
    <cellStyle name="_long term loan - others 300504_Shenhua PBC package 050530_在建工程表格修改0824" xfId="384"/>
    <cellStyle name="_long term loan - others 300504_附表1-审计评估联合申报明细表" xfId="385"/>
    <cellStyle name="_long term loan - others 300504_附表1-审计评估联合申报明细表0630" xfId="386"/>
    <cellStyle name="_long term loan - others 300504_附表1－审计评估联合申报明细表0930" xfId="387"/>
    <cellStyle name="_long term loan - others 300504_附表1－审计评估联合申报明细表0930-吉林龙源" xfId="388"/>
    <cellStyle name="_long term loan - others 300504_附表1-审计评估联合申报明细表630新" xfId="389"/>
    <cellStyle name="_long term loan - others 300504_附件1：审计评估联合申报明细表" xfId="390"/>
    <cellStyle name="_long term loan - others 300504_龙源股权统计及评估值计算表1107" xfId="391"/>
    <cellStyle name="_long term loan - others 300504_评估明细表(新准则)电力" xfId="392"/>
    <cellStyle name="_long term loan - others 300504_评估明细表(新准则)电力0630" xfId="393"/>
    <cellStyle name="_long term loan - others 300504_审计评估联合申报明细表－GG" xfId="394"/>
    <cellStyle name="_long term loan - others 300504_审计调查表.V3" xfId="395"/>
    <cellStyle name="_long term loan - others 300504_在建工程表格修改0824" xfId="396"/>
    <cellStyle name="_Maping -cost from Tiger" xfId="397"/>
    <cellStyle name="_Part III.200406.Loan and Liabilities details.(Site Name)" xfId="398"/>
    <cellStyle name="_Part III.200406.Loan and Liabilities details.(Site Name) 2" xfId="399"/>
    <cellStyle name="_Part III.200406.Loan and Liabilities details.(Site Name) 3" xfId="400"/>
    <cellStyle name="_Part III.200406.Loan and Liabilities details.(Site Name) 4" xfId="401"/>
    <cellStyle name="_Part III.200406.Loan and Liabilities details.(Site Name) 5" xfId="402"/>
    <cellStyle name="_Part III.200406.Loan and Liabilities details.(Site Name) 6" xfId="403"/>
    <cellStyle name="_Part III.200406.Loan and Liabilities details.(Site Name) 7" xfId="404"/>
    <cellStyle name="_Part III.200406.Loan and Liabilities details.(Site Name)_(中企华)审计评估联合申报明细表.V1" xfId="405"/>
    <cellStyle name="_Part III.200406.Loan and Liabilities details.(Site Name)_10-1-1长期借款未来还款情况表" xfId="406"/>
    <cellStyle name="_Part III.200406.Loan and Liabilities details.(Site Name)_10-1-2长期借款利息情况表" xfId="407"/>
    <cellStyle name="_Part III.200406.Loan and Liabilities details.(Site Name)_10-1长期借款" xfId="408"/>
    <cellStyle name="_Part III.200406.Loan and Liabilities details.(Site Name)_11-所有者权益" xfId="409"/>
    <cellStyle name="_Part III.200406.Loan and Liabilities details.(Site Name)_20071231 审计调查表" xfId="410"/>
    <cellStyle name="_Part III.200406.Loan and Liabilities details.(Site Name)_2-14 营业外收入" xfId="411"/>
    <cellStyle name="_Part III.200406.Loan and Liabilities details.(Site Name)_22现金流量表" xfId="412"/>
    <cellStyle name="_Part III.200406.Loan and Liabilities details.(Site Name)_2-4电力成本" xfId="413"/>
    <cellStyle name="_Part III.200406.Loan and Liabilities details.(Site Name)_3-10-1流动资产-原材料" xfId="414"/>
    <cellStyle name="_Part III.200406.Loan and Liabilities details.(Site Name)_3-10-5流动资产-低值易耗" xfId="415"/>
    <cellStyle name="_Part III.200406.Loan and Liabilities details.(Site Name)_3-11流动资产--待摊" xfId="416"/>
    <cellStyle name="_Part III.200406.Loan and Liabilities details.(Site Name)_3-1-1流动资产--货币-现金" xfId="417"/>
    <cellStyle name="_Part III.200406.Loan and Liabilities details.(Site Name)_3-1-2流动资产--货币-银行存款" xfId="418"/>
    <cellStyle name="_Part III.200406.Loan and Liabilities details.(Site Name)_3-4流动资产--应收" xfId="419"/>
    <cellStyle name="_Part III.200406.Loan and Liabilities details.(Site Name)_3-7流动资产--预付" xfId="420"/>
    <cellStyle name="_Part III.200406.Loan and Liabilities details.(Site Name)_3-9流动资产--其他应收" xfId="421"/>
    <cellStyle name="_Part III.200406.Loan and Liabilities details.(Site Name)_4-11-1土地使用权" xfId="422"/>
    <cellStyle name="_Part III.200406.Loan and Liabilities details.(Site Name)_4-11-3其他无形资产" xfId="423"/>
    <cellStyle name="_Part III.200406.Loan and Liabilities details.(Site Name)_4-11-4无形资产变动表" xfId="424"/>
    <cellStyle name="_Part III.200406.Loan and Liabilities details.(Site Name)_4-6-0-1固定资产增减变动表" xfId="425"/>
    <cellStyle name="_Part III.200406.Loan and Liabilities details.(Site Name)_4-6-0-2 固定资产调查问卷" xfId="426"/>
    <cellStyle name="_Part III.200406.Loan and Liabilities details.(Site Name)_4-6-1-1房屋建筑物" xfId="427"/>
    <cellStyle name="_Part III.200406.Loan and Liabilities details.(Site Name)_4-6-1-2构筑物" xfId="428"/>
    <cellStyle name="_Part III.200406.Loan and Liabilities details.(Site Name)_4-6-2-1电力专用设备" xfId="429"/>
    <cellStyle name="_Part III.200406.Loan and Liabilities details.(Site Name)_4-6-2-2其他设备" xfId="430"/>
    <cellStyle name="_Part III.200406.Loan and Liabilities details.(Site Name)_4-6-2-3电子设备" xfId="431"/>
    <cellStyle name="_Part III.200406.Loan and Liabilities details.(Site Name)_4-6-2-4车辆" xfId="432"/>
    <cellStyle name="_Part III.200406.Loan and Liabilities details.(Site Name)_4-6固定资产汇总表" xfId="433"/>
    <cellStyle name="_Part III.200406.Loan and Liabilities details.(Site Name)_4-7-1在建工程-土建工程" xfId="434"/>
    <cellStyle name="_Part III.200406.Loan and Liabilities details.(Site Name)_4-7-3在建工程-设备安装" xfId="435"/>
    <cellStyle name="_Part III.200406.Loan and Liabilities details.(Site Name)_4-8 在建工程-工程物资" xfId="436"/>
    <cellStyle name="_Part III.200406.Loan and Liabilities details.(Site Name)_5-1-1房屋建筑物" xfId="437"/>
    <cellStyle name="_Part III.200406.Loan and Liabilities details.(Site Name)_5-1-2构筑物" xfId="438"/>
    <cellStyle name="_Part III.200406.Loan and Liabilities details.(Site Name)_5-2-1电力专用设备" xfId="439"/>
    <cellStyle name="_Part III.200406.Loan and Liabilities details.(Site Name)_5-2-2其他设备" xfId="440"/>
    <cellStyle name="_Part III.200406.Loan and Liabilities details.(Site Name)_5-2-3电子设备" xfId="441"/>
    <cellStyle name="_Part III.200406.Loan and Liabilities details.(Site Name)_5-2-4车辆" xfId="442"/>
    <cellStyle name="_Part III.200406.Loan and Liabilities details.(Site Name)_5-4-3在建工程-设备安装" xfId="443"/>
    <cellStyle name="_Part III.200406.Loan and Liabilities details.(Site Name)_5-4-4在建工程-工程物资" xfId="444"/>
    <cellStyle name="_Part III.200406.Loan and Liabilities details.(Site Name)_6-3其他无形资产" xfId="445"/>
    <cellStyle name="_Part III.200406.Loan and Liabilities details.(Site Name)_6-4无形资产变动表" xfId="446"/>
    <cellStyle name="_Part III.200406.Loan and Liabilities details.(Site Name)_7-1开办费" xfId="447"/>
    <cellStyle name="_Part III.200406.Loan and Liabilities details.(Site Name)_7-2长期待摊费用" xfId="448"/>
    <cellStyle name="_Part III.200406.Loan and Liabilities details.(Site Name)_9-10应付利息" xfId="449"/>
    <cellStyle name="_Part III.200406.Loan and Liabilities details.(Site Name)_9-12预提费用" xfId="450"/>
    <cellStyle name="_Part III.200406.Loan and Liabilities details.(Site Name)_9-13一年内到期流动负债" xfId="451"/>
    <cellStyle name="_Part III.200406.Loan and Liabilities details.(Site Name)_9-1短期借款" xfId="452"/>
    <cellStyle name="_Part III.200406.Loan and Liabilities details.(Site Name)_9-3应付帐款" xfId="453"/>
    <cellStyle name="_Part III.200406.Loan and Liabilities details.(Site Name)_9-4应付帐款" xfId="454"/>
    <cellStyle name="_Part III.200406.Loan and Liabilities details.(Site Name)_9-5其他应付款" xfId="455"/>
    <cellStyle name="_Part III.200406.Loan and Liabilities details.(Site Name)_9-6其他应付款" xfId="456"/>
    <cellStyle name="_Part III.200406.Loan and Liabilities details.(Site Name)_9-6应付工资" xfId="457"/>
    <cellStyle name="_Part III.200406.Loan and Liabilities details.(Site Name)_9-7应付福利费" xfId="458"/>
    <cellStyle name="_Part III.200406.Loan and Liabilities details.(Site Name)_9-7应付职工薪酬" xfId="459"/>
    <cellStyle name="_Part III.200406.Loan and Liabilities details.(Site Name)_9-8-1应交增值税" xfId="460"/>
    <cellStyle name="_Part III.200406.Loan and Liabilities details.(Site Name)_9-8应交税金" xfId="461"/>
    <cellStyle name="_Part III.200406.Loan and Liabilities details.(Site Name)_9-9应付股利" xfId="462"/>
    <cellStyle name="_Part III.200406.Loan and Liabilities details.(Site Name)_Book1" xfId="463"/>
    <cellStyle name="_Part III.200406.Loan and Liabilities details.(Site Name)_KPMG original version" xfId="464"/>
    <cellStyle name="_Part III.200406.Loan and Liabilities details.(Site Name)_KPMG original version 2" xfId="465"/>
    <cellStyle name="_Part III.200406.Loan and Liabilities details.(Site Name)_KPMG original version 3" xfId="466"/>
    <cellStyle name="_Part III.200406.Loan and Liabilities details.(Site Name)_KPMG original version 4" xfId="467"/>
    <cellStyle name="_Part III.200406.Loan and Liabilities details.(Site Name)_KPMG original version 5" xfId="468"/>
    <cellStyle name="_Part III.200406.Loan and Liabilities details.(Site Name)_KPMG original version 6" xfId="469"/>
    <cellStyle name="_Part III.200406.Loan and Liabilities details.(Site Name)_KPMG original version 7" xfId="470"/>
    <cellStyle name="_Part III.200406.Loan and Liabilities details.(Site Name)_KPMG original version_(中企华)审计评估联合申报明细表.V1" xfId="471"/>
    <cellStyle name="_Part III.200406.Loan and Liabilities details.(Site Name)_KPMG original version_10-1-1长期借款未来还款情况表" xfId="472"/>
    <cellStyle name="_Part III.200406.Loan and Liabilities details.(Site Name)_KPMG original version_10-1-2长期借款利息情况表" xfId="473"/>
    <cellStyle name="_Part III.200406.Loan and Liabilities details.(Site Name)_KPMG original version_10-1长期借款" xfId="474"/>
    <cellStyle name="_Part III.200406.Loan and Liabilities details.(Site Name)_KPMG original version_11-所有者权益" xfId="475"/>
    <cellStyle name="_Part III.200406.Loan and Liabilities details.(Site Name)_KPMG original version_20071231 审计调查表" xfId="476"/>
    <cellStyle name="_Part III.200406.Loan and Liabilities details.(Site Name)_KPMG original version_2-14 营业外收入" xfId="477"/>
    <cellStyle name="_Part III.200406.Loan and Liabilities details.(Site Name)_KPMG original version_22现金流量表" xfId="478"/>
    <cellStyle name="_Part III.200406.Loan and Liabilities details.(Site Name)_KPMG original version_2-4电力成本" xfId="479"/>
    <cellStyle name="_Part III.200406.Loan and Liabilities details.(Site Name)_KPMG original version_3-10-1流动资产-原材料" xfId="480"/>
    <cellStyle name="_Part III.200406.Loan and Liabilities details.(Site Name)_KPMG original version_3-10-5流动资产-低值易耗" xfId="481"/>
    <cellStyle name="_Part III.200406.Loan and Liabilities details.(Site Name)_KPMG original version_3-11流动资产--待摊" xfId="482"/>
    <cellStyle name="_Part III.200406.Loan and Liabilities details.(Site Name)_KPMG original version_3-1-1流动资产--货币-现金" xfId="483"/>
    <cellStyle name="_Part III.200406.Loan and Liabilities details.(Site Name)_KPMG original version_3-1-2流动资产--货币-银行存款" xfId="484"/>
    <cellStyle name="_Part III.200406.Loan and Liabilities details.(Site Name)_KPMG original version_3-4流动资产--应收" xfId="485"/>
    <cellStyle name="_Part III.200406.Loan and Liabilities details.(Site Name)_KPMG original version_3-7流动资产--预付" xfId="486"/>
    <cellStyle name="_Part III.200406.Loan and Liabilities details.(Site Name)_KPMG original version_3-9流动资产--其他应收" xfId="487"/>
    <cellStyle name="_Part III.200406.Loan and Liabilities details.(Site Name)_KPMG original version_4-11-1土地使用权" xfId="488"/>
    <cellStyle name="_Part III.200406.Loan and Liabilities details.(Site Name)_KPMG original version_4-11-3其他无形资产" xfId="489"/>
    <cellStyle name="_Part III.200406.Loan and Liabilities details.(Site Name)_KPMG original version_4-11-4无形资产变动表" xfId="490"/>
    <cellStyle name="_Part III.200406.Loan and Liabilities details.(Site Name)_KPMG original version_4-6-0-1固定资产增减变动表" xfId="491"/>
    <cellStyle name="_Part III.200406.Loan and Liabilities details.(Site Name)_KPMG original version_4-6-0-2 固定资产调查问卷" xfId="492"/>
    <cellStyle name="_Part III.200406.Loan and Liabilities details.(Site Name)_KPMG original version_4-6-1-1房屋建筑物" xfId="493"/>
    <cellStyle name="_Part III.200406.Loan and Liabilities details.(Site Name)_KPMG original version_4-6-1-2构筑物" xfId="494"/>
    <cellStyle name="_Part III.200406.Loan and Liabilities details.(Site Name)_KPMG original version_4-6-2-1电力专用设备" xfId="495"/>
    <cellStyle name="_Part III.200406.Loan and Liabilities details.(Site Name)_KPMG original version_4-6-2-2其他设备" xfId="496"/>
    <cellStyle name="_Part III.200406.Loan and Liabilities details.(Site Name)_KPMG original version_4-6-2-3电子设备" xfId="497"/>
    <cellStyle name="_Part III.200406.Loan and Liabilities details.(Site Name)_KPMG original version_4-6-2-4车辆" xfId="498"/>
    <cellStyle name="_Part III.200406.Loan and Liabilities details.(Site Name)_KPMG original version_4-6固定资产汇总表" xfId="499"/>
    <cellStyle name="_Part III.200406.Loan and Liabilities details.(Site Name)_KPMG original version_4-7-1在建工程-土建工程" xfId="500"/>
    <cellStyle name="_Part III.200406.Loan and Liabilities details.(Site Name)_KPMG original version_4-7-3在建工程-设备安装" xfId="501"/>
    <cellStyle name="_Part III.200406.Loan and Liabilities details.(Site Name)_KPMG original version_4-8 在建工程-工程物资" xfId="502"/>
    <cellStyle name="_Part III.200406.Loan and Liabilities details.(Site Name)_KPMG original version_5-1-1房屋建筑物" xfId="503"/>
    <cellStyle name="_Part III.200406.Loan and Liabilities details.(Site Name)_KPMG original version_5-1-2构筑物" xfId="504"/>
    <cellStyle name="_Part III.200406.Loan and Liabilities details.(Site Name)_KPMG original version_5-2-1电力专用设备" xfId="505"/>
    <cellStyle name="_Part III.200406.Loan and Liabilities details.(Site Name)_KPMG original version_5-2-2其他设备" xfId="506"/>
    <cellStyle name="_Part III.200406.Loan and Liabilities details.(Site Name)_KPMG original version_5-2-3电子设备" xfId="507"/>
    <cellStyle name="_Part III.200406.Loan and Liabilities details.(Site Name)_KPMG original version_5-2-4车辆" xfId="508"/>
    <cellStyle name="_Part III.200406.Loan and Liabilities details.(Site Name)_KPMG original version_5-4-3在建工程-设备安装" xfId="509"/>
    <cellStyle name="_Part III.200406.Loan and Liabilities details.(Site Name)_KPMG original version_5-4-4在建工程-工程物资" xfId="510"/>
    <cellStyle name="_Part III.200406.Loan and Liabilities details.(Site Name)_KPMG original version_6-3其他无形资产" xfId="511"/>
    <cellStyle name="_Part III.200406.Loan and Liabilities details.(Site Name)_KPMG original version_6-4无形资产变动表" xfId="512"/>
    <cellStyle name="_Part III.200406.Loan and Liabilities details.(Site Name)_KPMG original version_7-1开办费" xfId="513"/>
    <cellStyle name="_Part III.200406.Loan and Liabilities details.(Site Name)_KPMG original version_7-2长期待摊费用" xfId="514"/>
    <cellStyle name="_Part III.200406.Loan and Liabilities details.(Site Name)_KPMG original version_9-10应付利息" xfId="515"/>
    <cellStyle name="_Part III.200406.Loan and Liabilities details.(Site Name)_KPMG original version_9-12预提费用" xfId="516"/>
    <cellStyle name="_Part III.200406.Loan and Liabilities details.(Site Name)_KPMG original version_9-13一年内到期流动负债" xfId="517"/>
    <cellStyle name="_Part III.200406.Loan and Liabilities details.(Site Name)_KPMG original version_9-1短期借款" xfId="518"/>
    <cellStyle name="_Part III.200406.Loan and Liabilities details.(Site Name)_KPMG original version_9-3应付帐款" xfId="519"/>
    <cellStyle name="_Part III.200406.Loan and Liabilities details.(Site Name)_KPMG original version_9-4应付帐款" xfId="520"/>
    <cellStyle name="_Part III.200406.Loan and Liabilities details.(Site Name)_KPMG original version_9-5其他应付款" xfId="521"/>
    <cellStyle name="_Part III.200406.Loan and Liabilities details.(Site Name)_KPMG original version_9-6其他应付款" xfId="522"/>
    <cellStyle name="_Part III.200406.Loan and Liabilities details.(Site Name)_KPMG original version_9-6应付工资" xfId="523"/>
    <cellStyle name="_Part III.200406.Loan and Liabilities details.(Site Name)_KPMG original version_9-7应付福利费" xfId="524"/>
    <cellStyle name="_Part III.200406.Loan and Liabilities details.(Site Name)_KPMG original version_9-7应付职工薪酬" xfId="525"/>
    <cellStyle name="_Part III.200406.Loan and Liabilities details.(Site Name)_KPMG original version_9-8-1应交增值税" xfId="526"/>
    <cellStyle name="_Part III.200406.Loan and Liabilities details.(Site Name)_KPMG original version_9-8应交税金" xfId="527"/>
    <cellStyle name="_Part III.200406.Loan and Liabilities details.(Site Name)_KPMG original version_9-9应付股利" xfId="528"/>
    <cellStyle name="_Part III.200406.Loan and Liabilities details.(Site Name)_KPMG original version_Book1" xfId="529"/>
    <cellStyle name="_Part III.200406.Loan and Liabilities details.(Site Name)_KPMG original version_附表1-审计评估联合申报明细表" xfId="530"/>
    <cellStyle name="_Part III.200406.Loan and Liabilities details.(Site Name)_KPMG original version_附表1-审计评估联合申报明细表0630" xfId="531"/>
    <cellStyle name="_Part III.200406.Loan and Liabilities details.(Site Name)_KPMG original version_附表1－审计评估联合申报明细表0930" xfId="532"/>
    <cellStyle name="_Part III.200406.Loan and Liabilities details.(Site Name)_KPMG original version_附表1－审计评估联合申报明细表0930-吉林龙源" xfId="533"/>
    <cellStyle name="_Part III.200406.Loan and Liabilities details.(Site Name)_KPMG original version_附表1-审计评估联合申报明细表630新" xfId="534"/>
    <cellStyle name="_Part III.200406.Loan and Liabilities details.(Site Name)_KPMG original version_附件1：审计评估联合申报明细表" xfId="535"/>
    <cellStyle name="_Part III.200406.Loan and Liabilities details.(Site Name)_KPMG original version_龙源股权统计及评估值计算表1107" xfId="536"/>
    <cellStyle name="_Part III.200406.Loan and Liabilities details.(Site Name)_KPMG original version_评估明细表(新准则)电力" xfId="537"/>
    <cellStyle name="_Part III.200406.Loan and Liabilities details.(Site Name)_KPMG original version_评估明细表(新准则)电力0630" xfId="538"/>
    <cellStyle name="_Part III.200406.Loan and Liabilities details.(Site Name)_KPMG original version_审计评估联合申报明细表－GG" xfId="539"/>
    <cellStyle name="_Part III.200406.Loan and Liabilities details.(Site Name)_KPMG original version_在建工程表格修改0824" xfId="540"/>
    <cellStyle name="_Part III.200406.Loan and Liabilities details.(Site Name)_Shenhua PBC package 050530" xfId="541"/>
    <cellStyle name="_Part III.200406.Loan and Liabilities details.(Site Name)_Shenhua PBC package 050530 2" xfId="542"/>
    <cellStyle name="_Part III.200406.Loan and Liabilities details.(Site Name)_Shenhua PBC package 050530 3" xfId="543"/>
    <cellStyle name="_Part III.200406.Loan and Liabilities details.(Site Name)_Shenhua PBC package 050530 4" xfId="544"/>
    <cellStyle name="_Part III.200406.Loan and Liabilities details.(Site Name)_Shenhua PBC package 050530 5" xfId="545"/>
    <cellStyle name="_Part III.200406.Loan and Liabilities details.(Site Name)_Shenhua PBC package 050530 6" xfId="546"/>
    <cellStyle name="_Part III.200406.Loan and Liabilities details.(Site Name)_Shenhua PBC package 050530 7" xfId="547"/>
    <cellStyle name="_Part III.200406.Loan and Liabilities details.(Site Name)_Shenhua PBC package 050530_(中企华)审计评估联合申报明细表.V1" xfId="548"/>
    <cellStyle name="_Part III.200406.Loan and Liabilities details.(Site Name)_Shenhua PBC package 050530_10-1-1长期借款未来还款情况表" xfId="549"/>
    <cellStyle name="_Part III.200406.Loan and Liabilities details.(Site Name)_Shenhua PBC package 050530_10-1-2长期借款利息情况表" xfId="550"/>
    <cellStyle name="_Part III.200406.Loan and Liabilities details.(Site Name)_Shenhua PBC package 050530_10-1长期借款" xfId="551"/>
    <cellStyle name="_Part III.200406.Loan and Liabilities details.(Site Name)_Shenhua PBC package 050530_11-所有者权益" xfId="552"/>
    <cellStyle name="_Part III.200406.Loan and Liabilities details.(Site Name)_Shenhua PBC package 050530_20071231 审计调查表" xfId="553"/>
    <cellStyle name="_Part III.200406.Loan and Liabilities details.(Site Name)_Shenhua PBC package 050530_2-14 营业外收入" xfId="554"/>
    <cellStyle name="_Part III.200406.Loan and Liabilities details.(Site Name)_Shenhua PBC package 050530_22现金流量表" xfId="555"/>
    <cellStyle name="_Part III.200406.Loan and Liabilities details.(Site Name)_Shenhua PBC package 050530_2-4电力成本" xfId="556"/>
    <cellStyle name="_Part III.200406.Loan and Liabilities details.(Site Name)_Shenhua PBC package 050530_3-10-1流动资产-原材料" xfId="557"/>
    <cellStyle name="_Part III.200406.Loan and Liabilities details.(Site Name)_Shenhua PBC package 050530_3-10-5流动资产-低值易耗" xfId="558"/>
    <cellStyle name="_Part III.200406.Loan and Liabilities details.(Site Name)_Shenhua PBC package 050530_3-11流动资产--待摊" xfId="559"/>
    <cellStyle name="_Part III.200406.Loan and Liabilities details.(Site Name)_Shenhua PBC package 050530_3-1-1流动资产--货币-现金" xfId="560"/>
    <cellStyle name="_Part III.200406.Loan and Liabilities details.(Site Name)_Shenhua PBC package 050530_3-1-2流动资产--货币-银行存款" xfId="561"/>
    <cellStyle name="_Part III.200406.Loan and Liabilities details.(Site Name)_Shenhua PBC package 050530_3-4流动资产--应收" xfId="562"/>
    <cellStyle name="_Part III.200406.Loan and Liabilities details.(Site Name)_Shenhua PBC package 050530_3-7流动资产--预付" xfId="563"/>
    <cellStyle name="_Part III.200406.Loan and Liabilities details.(Site Name)_Shenhua PBC package 050530_3-9流动资产--其他应收" xfId="564"/>
    <cellStyle name="_Part III.200406.Loan and Liabilities details.(Site Name)_Shenhua PBC package 050530_4-11-1土地使用权" xfId="565"/>
    <cellStyle name="_Part III.200406.Loan and Liabilities details.(Site Name)_Shenhua PBC package 050530_4-11-3其他无形资产" xfId="566"/>
    <cellStyle name="_Part III.200406.Loan and Liabilities details.(Site Name)_Shenhua PBC package 050530_4-11-4无形资产变动表" xfId="567"/>
    <cellStyle name="_Part III.200406.Loan and Liabilities details.(Site Name)_Shenhua PBC package 050530_4-6-0-1固定资产增减变动表" xfId="568"/>
    <cellStyle name="_Part III.200406.Loan and Liabilities details.(Site Name)_Shenhua PBC package 050530_4-6-0-2 固定资产调查问卷" xfId="569"/>
    <cellStyle name="_Part III.200406.Loan and Liabilities details.(Site Name)_Shenhua PBC package 050530_4-6-1-1房屋建筑物" xfId="570"/>
    <cellStyle name="_Part III.200406.Loan and Liabilities details.(Site Name)_Shenhua PBC package 050530_4-6-1-2构筑物" xfId="571"/>
    <cellStyle name="_Part III.200406.Loan and Liabilities details.(Site Name)_Shenhua PBC package 050530_4-6-2-1电力专用设备" xfId="572"/>
    <cellStyle name="_Part III.200406.Loan and Liabilities details.(Site Name)_Shenhua PBC package 050530_4-6-2-2其他设备" xfId="573"/>
    <cellStyle name="_Part III.200406.Loan and Liabilities details.(Site Name)_Shenhua PBC package 050530_4-6-2-3电子设备" xfId="574"/>
    <cellStyle name="_Part III.200406.Loan and Liabilities details.(Site Name)_Shenhua PBC package 050530_4-6-2-4车辆" xfId="575"/>
    <cellStyle name="_Part III.200406.Loan and Liabilities details.(Site Name)_Shenhua PBC package 050530_4-6固定资产汇总表" xfId="576"/>
    <cellStyle name="_Part III.200406.Loan and Liabilities details.(Site Name)_Shenhua PBC package 050530_4-7-1在建工程-土建工程" xfId="577"/>
    <cellStyle name="_Part III.200406.Loan and Liabilities details.(Site Name)_Shenhua PBC package 050530_4-7-3在建工程-设备安装" xfId="578"/>
    <cellStyle name="_Part III.200406.Loan and Liabilities details.(Site Name)_Shenhua PBC package 050530_4-8 在建工程-工程物资" xfId="579"/>
    <cellStyle name="_Part III.200406.Loan and Liabilities details.(Site Name)_Shenhua PBC package 050530_5-1-1房屋建筑物" xfId="580"/>
    <cellStyle name="_Part III.200406.Loan and Liabilities details.(Site Name)_Shenhua PBC package 050530_5-1-2构筑物" xfId="581"/>
    <cellStyle name="_Part III.200406.Loan and Liabilities details.(Site Name)_Shenhua PBC package 050530_5-2-1电力专用设备" xfId="582"/>
    <cellStyle name="_Part III.200406.Loan and Liabilities details.(Site Name)_Shenhua PBC package 050530_5-2-2其他设备" xfId="583"/>
    <cellStyle name="_Part III.200406.Loan and Liabilities details.(Site Name)_Shenhua PBC package 050530_5-2-3电子设备" xfId="584"/>
    <cellStyle name="_Part III.200406.Loan and Liabilities details.(Site Name)_Shenhua PBC package 050530_5-2-4车辆" xfId="585"/>
    <cellStyle name="_Part III.200406.Loan and Liabilities details.(Site Name)_Shenhua PBC package 050530_5-4-3在建工程-设备安装" xfId="586"/>
    <cellStyle name="_Part III.200406.Loan and Liabilities details.(Site Name)_Shenhua PBC package 050530_5-4-4在建工程-工程物资" xfId="587"/>
    <cellStyle name="_Part III.200406.Loan and Liabilities details.(Site Name)_Shenhua PBC package 050530_6-3其他无形资产" xfId="588"/>
    <cellStyle name="_Part III.200406.Loan and Liabilities details.(Site Name)_Shenhua PBC package 050530_6-4无形资产变动表" xfId="589"/>
    <cellStyle name="_Part III.200406.Loan and Liabilities details.(Site Name)_Shenhua PBC package 050530_7-1开办费" xfId="590"/>
    <cellStyle name="_Part III.200406.Loan and Liabilities details.(Site Name)_Shenhua PBC package 050530_7-2长期待摊费用" xfId="591"/>
    <cellStyle name="_Part III.200406.Loan and Liabilities details.(Site Name)_Shenhua PBC package 050530_9-10应付利息" xfId="592"/>
    <cellStyle name="_Part III.200406.Loan and Liabilities details.(Site Name)_Shenhua PBC package 050530_9-12预提费用" xfId="593"/>
    <cellStyle name="_Part III.200406.Loan and Liabilities details.(Site Name)_Shenhua PBC package 050530_9-13一年内到期流动负债" xfId="594"/>
    <cellStyle name="_Part III.200406.Loan and Liabilities details.(Site Name)_Shenhua PBC package 050530_9-1短期借款" xfId="595"/>
    <cellStyle name="_Part III.200406.Loan and Liabilities details.(Site Name)_Shenhua PBC package 050530_9-3应付帐款" xfId="596"/>
    <cellStyle name="_Part III.200406.Loan and Liabilities details.(Site Name)_Shenhua PBC package 050530_9-4应付帐款" xfId="597"/>
    <cellStyle name="_Part III.200406.Loan and Liabilities details.(Site Name)_Shenhua PBC package 050530_9-5其他应付款" xfId="598"/>
    <cellStyle name="_Part III.200406.Loan and Liabilities details.(Site Name)_Shenhua PBC package 050530_9-6其他应付款" xfId="599"/>
    <cellStyle name="_Part III.200406.Loan and Liabilities details.(Site Name)_Shenhua PBC package 050530_9-6应付工资" xfId="600"/>
    <cellStyle name="_Part III.200406.Loan and Liabilities details.(Site Name)_Shenhua PBC package 050530_9-7应付福利费" xfId="601"/>
    <cellStyle name="_Part III.200406.Loan and Liabilities details.(Site Name)_Shenhua PBC package 050530_9-7应付职工薪酬" xfId="602"/>
    <cellStyle name="_Part III.200406.Loan and Liabilities details.(Site Name)_Shenhua PBC package 050530_9-8-1应交增值税" xfId="603"/>
    <cellStyle name="_Part III.200406.Loan and Liabilities details.(Site Name)_Shenhua PBC package 050530_9-8应交税金" xfId="604"/>
    <cellStyle name="_Part III.200406.Loan and Liabilities details.(Site Name)_Shenhua PBC package 050530_9-9应付股利" xfId="605"/>
    <cellStyle name="_Part III.200406.Loan and Liabilities details.(Site Name)_Shenhua PBC package 050530_Book1" xfId="606"/>
    <cellStyle name="_Part III.200406.Loan and Liabilities details.(Site Name)_Shenhua PBC package 050530_附表1-审计评估联合申报明细表" xfId="607"/>
    <cellStyle name="_Part III.200406.Loan and Liabilities details.(Site Name)_Shenhua PBC package 050530_附表1-审计评估联合申报明细表0630" xfId="608"/>
    <cellStyle name="_Part III.200406.Loan and Liabilities details.(Site Name)_Shenhua PBC package 050530_附表1－审计评估联合申报明细表0930" xfId="609"/>
    <cellStyle name="_Part III.200406.Loan and Liabilities details.(Site Name)_Shenhua PBC package 050530_附表1－审计评估联合申报明细表0930-吉林龙源" xfId="610"/>
    <cellStyle name="_Part III.200406.Loan and Liabilities details.(Site Name)_Shenhua PBC package 050530_附表1-审计评估联合申报明细表630新" xfId="611"/>
    <cellStyle name="_Part III.200406.Loan and Liabilities details.(Site Name)_Shenhua PBC package 050530_附件1：审计评估联合申报明细表" xfId="612"/>
    <cellStyle name="_Part III.200406.Loan and Liabilities details.(Site Name)_Shenhua PBC package 050530_龙源股权统计及评估值计算表1107" xfId="613"/>
    <cellStyle name="_Part III.200406.Loan and Liabilities details.(Site Name)_Shenhua PBC package 050530_评估明细表(新准则)电力" xfId="614"/>
    <cellStyle name="_Part III.200406.Loan and Liabilities details.(Site Name)_Shenhua PBC package 050530_评估明细表(新准则)电力0630" xfId="615"/>
    <cellStyle name="_Part III.200406.Loan and Liabilities details.(Site Name)_Shenhua PBC package 050530_审计评估联合申报明细表－GG" xfId="616"/>
    <cellStyle name="_Part III.200406.Loan and Liabilities details.(Site Name)_Shenhua PBC package 050530_在建工程表格修改0824" xfId="617"/>
    <cellStyle name="_Part III.200406.Loan and Liabilities details.(Site Name)_附表1-审计评估联合申报明细表" xfId="618"/>
    <cellStyle name="_Part III.200406.Loan and Liabilities details.(Site Name)_附表1-审计评估联合申报明细表0630" xfId="619"/>
    <cellStyle name="_Part III.200406.Loan and Liabilities details.(Site Name)_附表1－审计评估联合申报明细表0930" xfId="620"/>
    <cellStyle name="_Part III.200406.Loan and Liabilities details.(Site Name)_附表1－审计评估联合申报明细表0930-吉林龙源" xfId="621"/>
    <cellStyle name="_Part III.200406.Loan and Liabilities details.(Site Name)_附表1-审计评估联合申报明细表630新" xfId="622"/>
    <cellStyle name="_Part III.200406.Loan and Liabilities details.(Site Name)_附件1：审计评估联合申报明细表" xfId="623"/>
    <cellStyle name="_Part III.200406.Loan and Liabilities details.(Site Name)_龙源股权统计及评估值计算表1107" xfId="624"/>
    <cellStyle name="_Part III.200406.Loan and Liabilities details.(Site Name)_评估明细表(新准则)电力" xfId="625"/>
    <cellStyle name="_Part III.200406.Loan and Liabilities details.(Site Name)_评估明细表(新准则)电力0630" xfId="626"/>
    <cellStyle name="_Part III.200406.Loan and Liabilities details.(Site Name)_审计评估联合申报明细表－GG" xfId="627"/>
    <cellStyle name="_Part III.200406.Loan and Liabilities details.(Site Name)_审计调查表.V3" xfId="628"/>
    <cellStyle name="_Part III.200406.Loan and Liabilities details.(Site Name)_在建工程表格修改0824" xfId="629"/>
    <cellStyle name="_profit forecast准则差异 0526－v2" xfId="630"/>
    <cellStyle name="_Sailing Model-HK" xfId="631"/>
    <cellStyle name="_Sheet3" xfId="632"/>
    <cellStyle name="_Sheet4" xfId="633"/>
    <cellStyle name="_Shenhua PBC package 050530" xfId="634"/>
    <cellStyle name="_Shenhua PBC package 050530 2" xfId="635"/>
    <cellStyle name="_Shenhua PBC package 050530 3" xfId="636"/>
    <cellStyle name="_Shenhua PBC package 050530 4" xfId="637"/>
    <cellStyle name="_Shenhua PBC package 050530 5" xfId="638"/>
    <cellStyle name="_Shenhua PBC package 050530 6" xfId="639"/>
    <cellStyle name="_Shenhua PBC package 050530 7" xfId="640"/>
    <cellStyle name="_Shenhua PBC package 050530_(中企华)审计评估联合申报明细表.V1" xfId="641"/>
    <cellStyle name="_Shenhua PBC package 050530_10-1-1长期借款未来还款情况表" xfId="642"/>
    <cellStyle name="_Shenhua PBC package 050530_10-1-2长期借款利息情况表" xfId="643"/>
    <cellStyle name="_Shenhua PBC package 050530_10-1长期借款" xfId="644"/>
    <cellStyle name="_Shenhua PBC package 050530_11-所有者权益" xfId="645"/>
    <cellStyle name="_Shenhua PBC package 050530_20071231 审计调查表" xfId="646"/>
    <cellStyle name="_Shenhua PBC package 050530_2-14 营业外收入" xfId="647"/>
    <cellStyle name="_Shenhua PBC package 050530_22现金流量表" xfId="648"/>
    <cellStyle name="_Shenhua PBC package 050530_2-4电力成本" xfId="649"/>
    <cellStyle name="_Shenhua PBC package 050530_3-10-1流动资产-原材料" xfId="650"/>
    <cellStyle name="_Shenhua PBC package 050530_3-10-5流动资产-低值易耗" xfId="651"/>
    <cellStyle name="_Shenhua PBC package 050530_3-11流动资产--待摊" xfId="652"/>
    <cellStyle name="_Shenhua PBC package 050530_3-1-1流动资产--货币-现金" xfId="653"/>
    <cellStyle name="_Shenhua PBC package 050530_3-1-2流动资产--货币-银行存款" xfId="654"/>
    <cellStyle name="_Shenhua PBC package 050530_3-4流动资产--应收" xfId="655"/>
    <cellStyle name="_Shenhua PBC package 050530_3-7流动资产--预付" xfId="656"/>
    <cellStyle name="_Shenhua PBC package 050530_3-9流动资产--其他应收" xfId="657"/>
    <cellStyle name="_Shenhua PBC package 050530_4-11-1土地使用权" xfId="658"/>
    <cellStyle name="_Shenhua PBC package 050530_4-11-3其他无形资产" xfId="659"/>
    <cellStyle name="_Shenhua PBC package 050530_4-11-4无形资产变动表" xfId="660"/>
    <cellStyle name="_Shenhua PBC package 050530_4-6-0-1固定资产增减变动表" xfId="661"/>
    <cellStyle name="_Shenhua PBC package 050530_4-6-0-2 固定资产调查问卷" xfId="662"/>
    <cellStyle name="_Shenhua PBC package 050530_4-6-1-1房屋建筑物" xfId="663"/>
    <cellStyle name="_Shenhua PBC package 050530_4-6-1-2构筑物" xfId="664"/>
    <cellStyle name="_Shenhua PBC package 050530_4-6-2-1电力专用设备" xfId="665"/>
    <cellStyle name="_Shenhua PBC package 050530_4-6-2-2其他设备" xfId="666"/>
    <cellStyle name="_Shenhua PBC package 050530_4-6-2-3电子设备" xfId="667"/>
    <cellStyle name="_Shenhua PBC package 050530_4-6-2-4车辆" xfId="668"/>
    <cellStyle name="_Shenhua PBC package 050530_4-6固定资产汇总表" xfId="669"/>
    <cellStyle name="_Shenhua PBC package 050530_4-7-1在建工程-土建工程" xfId="670"/>
    <cellStyle name="_Shenhua PBC package 050530_4-7-3在建工程-设备安装" xfId="671"/>
    <cellStyle name="_Shenhua PBC package 050530_4-8 在建工程-工程物资" xfId="672"/>
    <cellStyle name="_Shenhua PBC package 050530_5-1-1房屋建筑物" xfId="673"/>
    <cellStyle name="_Shenhua PBC package 050530_5-1-2构筑物" xfId="674"/>
    <cellStyle name="_Shenhua PBC package 050530_5-2-1电力专用设备" xfId="675"/>
    <cellStyle name="_Shenhua PBC package 050530_5-2-2其他设备" xfId="676"/>
    <cellStyle name="_Shenhua PBC package 050530_5-2-3电子设备" xfId="677"/>
    <cellStyle name="_Shenhua PBC package 050530_5-2-4车辆" xfId="678"/>
    <cellStyle name="_Shenhua PBC package 050530_5-4-3在建工程-设备安装" xfId="679"/>
    <cellStyle name="_Shenhua PBC package 050530_5-4-4在建工程-工程物资" xfId="680"/>
    <cellStyle name="_Shenhua PBC package 050530_6-3其他无形资产" xfId="681"/>
    <cellStyle name="_Shenhua PBC package 050530_6-4无形资产变动表" xfId="682"/>
    <cellStyle name="_Shenhua PBC package 050530_7-1开办费" xfId="683"/>
    <cellStyle name="_Shenhua PBC package 050530_7-2长期待摊费用" xfId="684"/>
    <cellStyle name="_Shenhua PBC package 050530_9-10应付利息" xfId="685"/>
    <cellStyle name="_Shenhua PBC package 050530_9-12预提费用" xfId="686"/>
    <cellStyle name="_Shenhua PBC package 050530_9-13一年内到期流动负债" xfId="687"/>
    <cellStyle name="_Shenhua PBC package 050530_9-1短期借款" xfId="688"/>
    <cellStyle name="_Shenhua PBC package 050530_9-3应付帐款" xfId="689"/>
    <cellStyle name="_Shenhua PBC package 050530_9-4应付帐款" xfId="690"/>
    <cellStyle name="_Shenhua PBC package 050530_9-5其他应付款" xfId="691"/>
    <cellStyle name="_Shenhua PBC package 050530_9-6其他应付款" xfId="692"/>
    <cellStyle name="_Shenhua PBC package 050530_9-6应付工资" xfId="693"/>
    <cellStyle name="_Shenhua PBC package 050530_9-7应付福利费" xfId="694"/>
    <cellStyle name="_Shenhua PBC package 050530_9-7应付职工薪酬" xfId="695"/>
    <cellStyle name="_Shenhua PBC package 050530_9-8-1应交增值税" xfId="696"/>
    <cellStyle name="_Shenhua PBC package 050530_9-8应交税金" xfId="697"/>
    <cellStyle name="_Shenhua PBC package 050530_9-9应付股利" xfId="698"/>
    <cellStyle name="_Shenhua PBC package 050530_Book1" xfId="699"/>
    <cellStyle name="_Shenhua PBC package 050530_附表1-审计评估联合申报明细表" xfId="700"/>
    <cellStyle name="_Shenhua PBC package 050530_附表1-审计评估联合申报明细表0630" xfId="701"/>
    <cellStyle name="_Shenhua PBC package 050530_附表1－审计评估联合申报明细表0930" xfId="702"/>
    <cellStyle name="_Shenhua PBC package 050530_附表1－审计评估联合申报明细表0930-吉林龙源" xfId="703"/>
    <cellStyle name="_Shenhua PBC package 050530_附表1-审计评估联合申报明细表630新" xfId="704"/>
    <cellStyle name="_Shenhua PBC package 050530_附件1：审计评估联合申报明细表" xfId="705"/>
    <cellStyle name="_Shenhua PBC package 050530_龙源股权统计及评估值计算表1107" xfId="706"/>
    <cellStyle name="_Shenhua PBC package 050530_评估明细表(新准则)电力" xfId="707"/>
    <cellStyle name="_Shenhua PBC package 050530_评估明细表(新准则)电力0630" xfId="708"/>
    <cellStyle name="_Shenhua PBC package 050530_审计评估联合申报明细表－GG" xfId="709"/>
    <cellStyle name="_Shenhua PBC package 050530_在建工程表格修改0824" xfId="710"/>
    <cellStyle name="_Table" xfId="711"/>
    <cellStyle name="_TableRowHead" xfId="712"/>
    <cellStyle name="_北国商城评估明细表(收益法)131" xfId="713"/>
    <cellStyle name="_电力成本法评估明细表" xfId="714"/>
    <cellStyle name="_东兴热电评估汇总表" xfId="715"/>
    <cellStyle name="_房屋建筑评估申报表" xfId="716"/>
    <cellStyle name="_附表1-审计评估联合申报明细表630.V2" xfId="717"/>
    <cellStyle name="_附表1-资产评估成本法申报表0630" xfId="718"/>
    <cellStyle name="_附件1：审计评估联合申报明细表" xfId="719"/>
    <cellStyle name="_汇嵘煤矿评估定稿1" xfId="720"/>
    <cellStyle name="_汇嵘盘点表" xfId="721"/>
    <cellStyle name="_酒店评估资料附表" xfId="722"/>
    <cellStyle name="_坤源改" xfId="723"/>
    <cellStyle name="_评估表模板11" xfId="724"/>
    <cellStyle name="_庆远评估结果" xfId="725"/>
    <cellStyle name="_三河成本法1期20060721" xfId="726"/>
    <cellStyle name="_审计评估联合申报明细表－GG" xfId="727"/>
    <cellStyle name="_审计调查表.V3" xfId="728"/>
    <cellStyle name="_审计调整分录及明细" xfId="729"/>
    <cellStyle name="_收益法评估预测表（930）-股份本部" xfId="730"/>
    <cellStyle name="_文函专递0211-施工企业调查表（附件）" xfId="731"/>
    <cellStyle name="_吴家沟井巷工程评估表" xfId="732"/>
    <cellStyle name="_乡宁金沟煤业评估结果最新1" xfId="733"/>
    <cellStyle name="_新准则评估明细表" xfId="734"/>
    <cellStyle name="_一重股份成本法评估表0630" xfId="735"/>
    <cellStyle name="_一重股份收益法630-2" xfId="736"/>
    <cellStyle name="_预收帐款（2004年汇总）.0729" xfId="737"/>
    <cellStyle name="_在建工程表格修改" xfId="738"/>
    <cellStyle name="_在建工程表格修改0824" xfId="739"/>
    <cellStyle name="_主营业务收入预测表" xfId="740"/>
    <cellStyle name="_资产评估申报表--通用v4.0(有审计)(1)" xfId="741"/>
    <cellStyle name="_总社 资本性支出" xfId="742"/>
    <cellStyle name="{Comma [0]}" xfId="743"/>
    <cellStyle name="{Comma}" xfId="744"/>
    <cellStyle name="{Date}" xfId="745"/>
    <cellStyle name="{Month}" xfId="746"/>
    <cellStyle name="{Percent}" xfId="747"/>
    <cellStyle name="{Thousand [0]}" xfId="748"/>
    <cellStyle name="{Thousand}" xfId="749"/>
    <cellStyle name="{Z'0000(1 dec)}" xfId="750"/>
    <cellStyle name="{Z'0000(4 dec)}" xfId="751"/>
    <cellStyle name="=C:\WINDOWS\SYSTEM32\COMMAND.COM" xfId="752"/>
    <cellStyle name="¶W³sµ²" xfId="753"/>
    <cellStyle name="0%" xfId="754"/>
    <cellStyle name="0,0_x000a__x000a_NA_x000a__x000a_" xfId="755"/>
    <cellStyle name="0,0_x000d__x000a_NA_x000d__x000a_" xfId="756"/>
    <cellStyle name="0.0%" xfId="757"/>
    <cellStyle name="0.00%" xfId="758"/>
    <cellStyle name="00" xfId="759"/>
    <cellStyle name="20% - 强调文字颜色 1 2" xfId="760"/>
    <cellStyle name="20% - 强调文字颜色 2 2" xfId="761"/>
    <cellStyle name="20% - 强调文字颜色 3 2" xfId="762"/>
    <cellStyle name="20% - 强调文字颜色 4 2" xfId="763"/>
    <cellStyle name="20% - 强调文字颜色 5 2" xfId="764"/>
    <cellStyle name="20% - 强调文字颜色 6 2" xfId="765"/>
    <cellStyle name="3?1?_REF" xfId="766"/>
    <cellStyle name="3￡1?_REFF" xfId="767"/>
    <cellStyle name="³£¹æ_0012A3" xfId="768"/>
    <cellStyle name="³¬¼¶Á´½Ó" xfId="769"/>
    <cellStyle name="33" xfId="770"/>
    <cellStyle name="³f¹ô [0]_0999Comm Group consol" xfId="771"/>
    <cellStyle name="³f¹ô[0]_pldt" xfId="772"/>
    <cellStyle name="³f¹ô_0999Comm Group consol" xfId="773"/>
    <cellStyle name="40% - 强调文字颜色 1 2" xfId="774"/>
    <cellStyle name="40% - 强调文字颜色 2 2" xfId="775"/>
    <cellStyle name="40% - 强调文字颜色 3 2" xfId="776"/>
    <cellStyle name="40% - 强调文字颜色 4 2" xfId="777"/>
    <cellStyle name="40% - 强调文字颜色 5 2" xfId="778"/>
    <cellStyle name="40% - 强调文字颜色 6 2" xfId="779"/>
    <cellStyle name="60% - 强调文字颜色 1 2" xfId="780"/>
    <cellStyle name="60% - 强调文字颜色 2 2" xfId="781"/>
    <cellStyle name="60% - 强调文字颜色 3 2" xfId="782"/>
    <cellStyle name="60% - 强调文字颜色 4 2" xfId="783"/>
    <cellStyle name="60% - 强调文字颜色 5 2" xfId="784"/>
    <cellStyle name="60% - 强调文字颜色 6 2" xfId="785"/>
    <cellStyle name="6mal" xfId="786"/>
    <cellStyle name="75" xfId="787"/>
    <cellStyle name="accounting" xfId="788"/>
    <cellStyle name="ÆÕÍ¨_98-02" xfId="789"/>
    <cellStyle name="ÀH«áªº¶W³sµ²" xfId="790"/>
    <cellStyle name="args.style" xfId="791"/>
    <cellStyle name="AutoFormat-Optionen" xfId="792"/>
    <cellStyle name="Black" xfId="793"/>
    <cellStyle name="Body" xfId="794"/>
    <cellStyle name="Border" xfId="795"/>
    <cellStyle name="Ç§·ÖÎ»[0]_98-02" xfId="796"/>
    <cellStyle name="Ç§·ÖÎ»_98-02" xfId="797"/>
    <cellStyle name="Ç§Î»[0]_pldt" xfId="798"/>
    <cellStyle name="Ç§Î»_pldt" xfId="799"/>
    <cellStyle name="Ç§Î»·Ö¸ô[0]_0012A3" xfId="800"/>
    <cellStyle name="Ç§Î»·Ö¸ô_0012A3" xfId="801"/>
    <cellStyle name="Calc Currency (0)" xfId="802"/>
    <cellStyle name="category" xfId="803"/>
    <cellStyle name="Col Heads" xfId="804"/>
    <cellStyle name="ColLevel_0" xfId="805"/>
    <cellStyle name="Column Headings" xfId="806"/>
    <cellStyle name="Column$Headings" xfId="807"/>
    <cellStyle name="Column_Title" xfId="808"/>
    <cellStyle name="Comma  - Style1" xfId="809"/>
    <cellStyle name="Comma  - Style2" xfId="810"/>
    <cellStyle name="Comma  - Style3" xfId="811"/>
    <cellStyle name="Comma  - Style4" xfId="812"/>
    <cellStyle name="Comma  - Style5" xfId="813"/>
    <cellStyle name="Comma  - Style6" xfId="814"/>
    <cellStyle name="Comma  - Style7" xfId="815"/>
    <cellStyle name="Comma  - Style8" xfId="816"/>
    <cellStyle name="Comma [0]_ SG&amp;A Bridge " xfId="817"/>
    <cellStyle name="comma zerodec" xfId="818"/>
    <cellStyle name="Comma,0" xfId="819"/>
    <cellStyle name="Comma,1" xfId="820"/>
    <cellStyle name="Comma,2" xfId="821"/>
    <cellStyle name="Comma[2]" xfId="822"/>
    <cellStyle name="Comma_ SG&amp;A Bridge " xfId="823"/>
    <cellStyle name="Comma0" xfId="824"/>
    <cellStyle name="comma-d" xfId="825"/>
    <cellStyle name="Copied" xfId="826"/>
    <cellStyle name="COST1" xfId="827"/>
    <cellStyle name="Currency $" xfId="828"/>
    <cellStyle name="Currency [0]_ rislugp" xfId="829"/>
    <cellStyle name="Currency,0" xfId="830"/>
    <cellStyle name="Currency,2" xfId="831"/>
    <cellStyle name="Currency[2]" xfId="832"/>
    <cellStyle name="Currency_ rislugp" xfId="833"/>
    <cellStyle name="Currency1" xfId="834"/>
    <cellStyle name="custom" xfId="835"/>
    <cellStyle name="Date" xfId="836"/>
    <cellStyle name="Datum" xfId="837"/>
    <cellStyle name="Dezimal (4)" xfId="838"/>
    <cellStyle name="Dezimal (6)" xfId="839"/>
    <cellStyle name="Dezimal [0]_laroux" xfId="840"/>
    <cellStyle name="Dezimal_EPLANJ4" xfId="841"/>
    <cellStyle name="Dollar (zero dec)" xfId="842"/>
    <cellStyle name="E&amp;Y House" xfId="843"/>
    <cellStyle name="Entered" xfId="844"/>
    <cellStyle name="entry" xfId="845"/>
    <cellStyle name="entry box" xfId="846"/>
    <cellStyle name="Euro" xfId="847"/>
    <cellStyle name="e鯪9Y_x000b_" xfId="848"/>
    <cellStyle name="Fixed" xfId="849"/>
    <cellStyle name="Followed Hyperlink_AheadBehind.xls Chart 23" xfId="850"/>
    <cellStyle name="Format Number Column" xfId="851"/>
    <cellStyle name="gcd" xfId="852"/>
    <cellStyle name="gcd 2" xfId="853"/>
    <cellStyle name="gcd 3" xfId="854"/>
    <cellStyle name="gcd 4" xfId="855"/>
    <cellStyle name="gcd 5" xfId="856"/>
    <cellStyle name="gcd 6" xfId="857"/>
    <cellStyle name="gcd 7" xfId="858"/>
    <cellStyle name="Grey" xfId="859"/>
    <cellStyle name="HEADER" xfId="860"/>
    <cellStyle name="Header1" xfId="861"/>
    <cellStyle name="Header2" xfId="862"/>
    <cellStyle name="HEADING1" xfId="863"/>
    <cellStyle name="HEADING2" xfId="864"/>
    <cellStyle name="Hyperlink_AheadBehind.xls Chart 23" xfId="865"/>
    <cellStyle name="Input [yellow]" xfId="866"/>
    <cellStyle name="Input Cells" xfId="867"/>
    <cellStyle name="InputArea" xfId="868"/>
    <cellStyle name="KJBT" xfId="869"/>
    <cellStyle name="KJML" xfId="870"/>
    <cellStyle name="KPMG Heading 1" xfId="871"/>
    <cellStyle name="KPMG Heading 2" xfId="872"/>
    <cellStyle name="KPMG Heading 3" xfId="873"/>
    <cellStyle name="KPMG Heading 4" xfId="874"/>
    <cellStyle name="KPMG Normal" xfId="875"/>
    <cellStyle name="KPMG Normal Text" xfId="876"/>
    <cellStyle name="Lines Fill" xfId="877"/>
    <cellStyle name="Linked Cells" xfId="878"/>
    <cellStyle name="Millares [0]_96 Risk" xfId="879"/>
    <cellStyle name="Millares_96 Risk" xfId="880"/>
    <cellStyle name="Milliers [0]_!!!GO" xfId="881"/>
    <cellStyle name="Milliers_!!!GO" xfId="882"/>
    <cellStyle name="Model" xfId="883"/>
    <cellStyle name="Mon?aire [0]_!!!GO_1ip" xfId="884"/>
    <cellStyle name="Mon?aire_!!!GO_1te" xfId="885"/>
    <cellStyle name="Moneda [0]_96 Risk" xfId="886"/>
    <cellStyle name="Moneda_96 Risk" xfId="887"/>
    <cellStyle name="Monétaire [0]_!!!GO" xfId="888"/>
    <cellStyle name="Monétaire_!!!GO" xfId="889"/>
    <cellStyle name="Mon閠aire [0]_!!!GO" xfId="890"/>
    <cellStyle name="Mon閠aire_!!!GO" xfId="891"/>
    <cellStyle name="New Times Roman" xfId="892"/>
    <cellStyle name="no dec" xfId="893"/>
    <cellStyle name="Non défini" xfId="894"/>
    <cellStyle name="Non d閒ini" xfId="895"/>
    <cellStyle name="Normal - Style1" xfId="896"/>
    <cellStyle name="Normal_ Cost Centre Code" xfId="897"/>
    <cellStyle name="Normal_0105第二套审计报表定稿" xfId="898"/>
    <cellStyle name="Normal_廣朹廣電 shenjibaobiao 31.12.2000 (revised on 7.3.02)" xfId="899"/>
    <cellStyle name="Normale_Foglio1" xfId="900"/>
    <cellStyle name="Normalny_Arkusz1" xfId="901"/>
    <cellStyle name="Ø›ŽÅ [0]_SCWHX012" xfId="902"/>
    <cellStyle name="Ø›ŽÅ_SCWHX012" xfId="903"/>
    <cellStyle name="Œ…‹æØ‚è [0.00]_Region Orders (2)" xfId="904"/>
    <cellStyle name="Œ…‹æØ‚è_Region Orders (2)" xfId="905"/>
    <cellStyle name="ºó¼Ì³¬¼¶Á´½Ó" xfId="906"/>
    <cellStyle name="Output Amounts" xfId="907"/>
    <cellStyle name="Output Column Headings" xfId="908"/>
    <cellStyle name="Output Line Items" xfId="909"/>
    <cellStyle name="Output Report Heading" xfId="910"/>
    <cellStyle name="Output Report Title" xfId="911"/>
    <cellStyle name="per.style" xfId="912"/>
    <cellStyle name="Percent [2]" xfId="913"/>
    <cellStyle name="Percent[0]" xfId="914"/>
    <cellStyle name="Percent[2]" xfId="915"/>
    <cellStyle name="Percent_!!!GO" xfId="916"/>
    <cellStyle name="Pourcentage_pldt" xfId="917"/>
    <cellStyle name="Prefilled" xfId="918"/>
    <cellStyle name="price" xfId="919"/>
    <cellStyle name="pricing" xfId="920"/>
    <cellStyle name="PSChar" xfId="921"/>
    <cellStyle name="PSDate" xfId="922"/>
    <cellStyle name="PSDec" xfId="923"/>
    <cellStyle name="PSHeading" xfId="924"/>
    <cellStyle name="PSInt" xfId="925"/>
    <cellStyle name="PSSpacer" xfId="926"/>
    <cellStyle name="Red" xfId="927"/>
    <cellStyle name="revised" xfId="928"/>
    <cellStyle name="RevList" xfId="929"/>
    <cellStyle name="row_def_array" xfId="930"/>
    <cellStyle name="RowLevel_0" xfId="931"/>
    <cellStyle name="section" xfId="932"/>
    <cellStyle name="Sheet Head" xfId="933"/>
    <cellStyle name="SingleLineAcctgn" xfId="934"/>
    <cellStyle name="Special" xfId="935"/>
    <cellStyle name="sstot" xfId="936"/>
    <cellStyle name="STANDARD" xfId="937"/>
    <cellStyle name="style" xfId="938"/>
    <cellStyle name="style1" xfId="939"/>
    <cellStyle name="style2" xfId="940"/>
    <cellStyle name="subhead" xfId="941"/>
    <cellStyle name="Subtotal" xfId="942"/>
    <cellStyle name="t" xfId="943"/>
    <cellStyle name="t_HVAC Equipment (3)" xfId="944"/>
    <cellStyle name="Tickmark" xfId="945"/>
    <cellStyle name="Times New Roman" xfId="946"/>
    <cellStyle name="title" xfId="947"/>
    <cellStyle name="Total" xfId="948"/>
    <cellStyle name="Tusental (0)_1FIX, page 2" xfId="949"/>
    <cellStyle name="Tusental_1FIX, page 2" xfId="950"/>
    <cellStyle name="Valuta (0)_1FIX, page 2" xfId="951"/>
    <cellStyle name="Valuta_1FIX, page 2" xfId="952"/>
    <cellStyle name="W?hrung [0]_SUWPR?94" xfId="953"/>
    <cellStyle name="W?hrung_EPLANJ4" xfId="954"/>
    <cellStyle name="Währung [0]_SUWPRÜ94" xfId="955"/>
    <cellStyle name="Währung_EPLANJ4" xfId="956"/>
    <cellStyle name="wei" xfId="957"/>
    <cellStyle name="ｹ鮗ﾐﾀｲ_ｰ豼ｵﾁ･" xfId="958"/>
    <cellStyle name="ﾄﾞｸｶ [0]_ｰ霾ｹ" xfId="959"/>
    <cellStyle name="ﾄﾞｸｶ_ｰ霾ｹ" xfId="960"/>
    <cellStyle name="ﾅ・ｭ [0]_ｰ霾ｹ" xfId="961"/>
    <cellStyle name="ﾅ・ｭ_ｰ霾ｹ" xfId="962"/>
    <cellStyle name="ﾇ･ﾁﾘ_ｰ霾ｹ" xfId="963"/>
    <cellStyle name="褶_????伲" xfId="964"/>
    <cellStyle name="?锓 [0.00]_?霜" xfId="965"/>
    <cellStyle name="?锓_?霜" xfId="966"/>
    <cellStyle name="_CCT Notes to BS 98(EY)" xfId="967"/>
    <cellStyle name="_laroux" xfId="968"/>
    <cellStyle name="だ[0]_CCT Notes to BS 98(EY)" xfId="969"/>
    <cellStyle name="だ_CCT Consol BS PL 0999-draft" xfId="970"/>
    <cellStyle name="だ_laroux" xfId="971"/>
    <cellStyle name="籵_laroux" xfId="972"/>
    <cellStyle name="煦弇[0]_laroux" xfId="973"/>
    <cellStyle name="煦弇_laroux" xfId="974"/>
    <cellStyle name="弇[0]_laroux" xfId="975"/>
    <cellStyle name="弇_laroux" xfId="976"/>
    <cellStyle name="弇煦路[0]_050978" xfId="977"/>
    <cellStyle name="弇煦路_050978" xfId="978"/>
    <cellStyle name="百分比" xfId="979" builtinId="5"/>
    <cellStyle name="百分比 2" xfId="980"/>
    <cellStyle name="百分比 2 2" xfId="981"/>
    <cellStyle name="百分比 3" xfId="982"/>
    <cellStyle name="百分比 4" xfId="983"/>
    <cellStyle name="百分比 5" xfId="984"/>
    <cellStyle name="百分比 6" xfId="985"/>
    <cellStyle name="百分比 7" xfId="986"/>
    <cellStyle name="捠壿 [0.00]_!!!GO" xfId="987"/>
    <cellStyle name="捠壿_!!!GO" xfId="988"/>
    <cellStyle name="閉撰蟈諉" xfId="989"/>
    <cellStyle name="编号" xfId="990"/>
    <cellStyle name="标题 1 2" xfId="991"/>
    <cellStyle name="标题 2 2" xfId="992"/>
    <cellStyle name="标题 3 2" xfId="993"/>
    <cellStyle name="标题 4 2" xfId="994"/>
    <cellStyle name="标题 5" xfId="995"/>
    <cellStyle name="标题1" xfId="996"/>
    <cellStyle name="標準_080722資材名簿" xfId="997"/>
    <cellStyle name="部门" xfId="998"/>
    <cellStyle name="差 2" xfId="999"/>
    <cellStyle name="差_(修改)长机收益法申报表0731" xfId="1000"/>
    <cellStyle name="差_(在用)长机收益法申报表0731（工资）" xfId="1001"/>
    <cellStyle name="差_10月13日(长机)资产评估清查明细表" xfId="1002"/>
    <cellStyle name="差_10月13日长机资产评估清查明细表" xfId="1003"/>
    <cellStyle name="差_10月14日长客资产评估清查明细表(1)11" xfId="1004"/>
    <cellStyle name="差_1中旅总社-成本法01" xfId="1005"/>
    <cellStyle name="差_3-10-1流动资产-原材料" xfId="1006"/>
    <cellStyle name="差_4-11-1土地使用权" xfId="1007"/>
    <cellStyle name="差_GD000管道成本法" xfId="1008"/>
    <cellStyle name="差_K01龙源本部C" xfId="1009"/>
    <cellStyle name="差_东沟评估定稿" xfId="1010"/>
    <cellStyle name="差_汇嵘煤矿评估定稿1" xfId="1011"/>
    <cellStyle name="差_坤源改" xfId="1012"/>
    <cellStyle name="差_龙源股权统计及评估值计算表1107" xfId="1013"/>
    <cellStyle name="差_评估明细表 定稿(扒罗山煤矿）" xfId="1014"/>
    <cellStyle name="差_评估明细表（新准则）" xfId="1015"/>
    <cellStyle name="差_评估山西翼城东沟煤业有限公司" xfId="1016"/>
    <cellStyle name="差_清查山西翼城东沟煤业有限公司" xfId="1017"/>
    <cellStyle name="差_设备评估明细表（诼鹿京仪电子）0630" xfId="1018"/>
    <cellStyle name="差_土地评估填报表" xfId="1019"/>
    <cellStyle name="差_新准则报表－融辉2007-06-20" xfId="1020"/>
    <cellStyle name="差_新准则报表－融辉2007-06-20_GD000管道成本法" xfId="1021"/>
    <cellStyle name="差_一重股份收益法630-2" xfId="1022"/>
    <cellStyle name="差_长机收益法申报表731" xfId="1023"/>
    <cellStyle name="常规" xfId="0" builtinId="0"/>
    <cellStyle name="常规 10" xfId="1024"/>
    <cellStyle name="常规 10 2" xfId="1025"/>
    <cellStyle name="常规 10 3" xfId="1026"/>
    <cellStyle name="常规 10 4" xfId="1027"/>
    <cellStyle name="常规 10 5" xfId="1028"/>
    <cellStyle name="常规 10 6" xfId="1029"/>
    <cellStyle name="常规 10 7" xfId="1030"/>
    <cellStyle name="常规 11" xfId="1031"/>
    <cellStyle name="常规 12" xfId="1032"/>
    <cellStyle name="常规 13" xfId="1033"/>
    <cellStyle name="常规 14" xfId="1034"/>
    <cellStyle name="常规 15" xfId="1035"/>
    <cellStyle name="常规 16" xfId="1036"/>
    <cellStyle name="常规 17" xfId="1037"/>
    <cellStyle name="常规 18" xfId="1038"/>
    <cellStyle name="常规 19" xfId="1039"/>
    <cellStyle name="常规 2" xfId="1040"/>
    <cellStyle name="常规 2 10" xfId="1041"/>
    <cellStyle name="常规 2 11" xfId="1042"/>
    <cellStyle name="常规 2 12" xfId="1043"/>
    <cellStyle name="常规 2 13" xfId="1044"/>
    <cellStyle name="常规 2 14" xfId="1045"/>
    <cellStyle name="常规 2 15" xfId="1046"/>
    <cellStyle name="常规 2 2" xfId="1047"/>
    <cellStyle name="常规 2 2 2" xfId="1048"/>
    <cellStyle name="常规 2 3" xfId="1049"/>
    <cellStyle name="常规 2 3 2" xfId="1050"/>
    <cellStyle name="常规 2 4" xfId="1051"/>
    <cellStyle name="常规 2 5" xfId="1052"/>
    <cellStyle name="常规 2 6" xfId="1053"/>
    <cellStyle name="常规 2 7" xfId="1054"/>
    <cellStyle name="常规 2 8" xfId="1055"/>
    <cellStyle name="常规 2 9" xfId="1056"/>
    <cellStyle name="常规 2_GF001股份－收益" xfId="1057"/>
    <cellStyle name="常规 20" xfId="1058"/>
    <cellStyle name="常规 21" xfId="1059"/>
    <cellStyle name="常规 22" xfId="1060"/>
    <cellStyle name="常规 23" xfId="1061"/>
    <cellStyle name="常规 24" xfId="1062"/>
    <cellStyle name="常规 25" xfId="1063"/>
    <cellStyle name="常规 26" xfId="1064"/>
    <cellStyle name="常规 27" xfId="1065"/>
    <cellStyle name="常规 28" xfId="1066"/>
    <cellStyle name="常规 29" xfId="1067"/>
    <cellStyle name="常规 3" xfId="1068"/>
    <cellStyle name="常规 3 2" xfId="1069"/>
    <cellStyle name="常规 3 3" xfId="1070"/>
    <cellStyle name="常规 3 4" xfId="1071"/>
    <cellStyle name="常规 3 5" xfId="1072"/>
    <cellStyle name="常规 3 6" xfId="1073"/>
    <cellStyle name="常规 3 7" xfId="1074"/>
    <cellStyle name="常规 30" xfId="1075"/>
    <cellStyle name="常规 31" xfId="1076"/>
    <cellStyle name="常规 32" xfId="1077"/>
    <cellStyle name="常规 33" xfId="1078"/>
    <cellStyle name="常规 34" xfId="1079"/>
    <cellStyle name="常规 35" xfId="1080"/>
    <cellStyle name="常规 36" xfId="1081"/>
    <cellStyle name="常规 37" xfId="1082"/>
    <cellStyle name="常规 38" xfId="1083"/>
    <cellStyle name="常规 4" xfId="1084"/>
    <cellStyle name="常规 4 10" xfId="1085"/>
    <cellStyle name="常规 4 11" xfId="1086"/>
    <cellStyle name="常规 4 12" xfId="1087"/>
    <cellStyle name="常规 4 2" xfId="1088"/>
    <cellStyle name="常规 4 2 2" xfId="1089"/>
    <cellStyle name="常规 4 2 3" xfId="1090"/>
    <cellStyle name="常规 4 3" xfId="1091"/>
    <cellStyle name="常规 4 4" xfId="1092"/>
    <cellStyle name="常规 4 5" xfId="1093"/>
    <cellStyle name="常规 4 6" xfId="1094"/>
    <cellStyle name="常规 4 7" xfId="1095"/>
    <cellStyle name="常规 4 8" xfId="1096"/>
    <cellStyle name="常规 4 9" xfId="1097"/>
    <cellStyle name="常规 5" xfId="1098"/>
    <cellStyle name="常规 5 10" xfId="1099"/>
    <cellStyle name="常规 5 11" xfId="1100"/>
    <cellStyle name="常规 5 12" xfId="1101"/>
    <cellStyle name="常规 5 2" xfId="1102"/>
    <cellStyle name="常规 5 3" xfId="1103"/>
    <cellStyle name="常规 5 4" xfId="1104"/>
    <cellStyle name="常规 5 5" xfId="1105"/>
    <cellStyle name="常规 5 6" xfId="1106"/>
    <cellStyle name="常规 5 7" xfId="1107"/>
    <cellStyle name="常规 5 8" xfId="1108"/>
    <cellStyle name="常规 5 9" xfId="1109"/>
    <cellStyle name="常规 6" xfId="1110"/>
    <cellStyle name="常规 6 10" xfId="1111"/>
    <cellStyle name="常规 6 11" xfId="1112"/>
    <cellStyle name="常规 6 2" xfId="1113"/>
    <cellStyle name="常规 6 3" xfId="1114"/>
    <cellStyle name="常规 6 4" xfId="1115"/>
    <cellStyle name="常规 6 5" xfId="1116"/>
    <cellStyle name="常规 6 6" xfId="1117"/>
    <cellStyle name="常规 6 7" xfId="1118"/>
    <cellStyle name="常规 6 8" xfId="1119"/>
    <cellStyle name="常规 6 9" xfId="1120"/>
    <cellStyle name="常规 7" xfId="1121"/>
    <cellStyle name="常规 7 10" xfId="1122"/>
    <cellStyle name="常规 7 11" xfId="1123"/>
    <cellStyle name="常规 7 2" xfId="1124"/>
    <cellStyle name="常规 7 3" xfId="1125"/>
    <cellStyle name="常规 7 4" xfId="1126"/>
    <cellStyle name="常规 7 5" xfId="1127"/>
    <cellStyle name="常规 7 6" xfId="1128"/>
    <cellStyle name="常规 7 7" xfId="1129"/>
    <cellStyle name="常规 7 8" xfId="1130"/>
    <cellStyle name="常规 7 9" xfId="1131"/>
    <cellStyle name="常规 8" xfId="1132"/>
    <cellStyle name="常规 8 10" xfId="1133"/>
    <cellStyle name="常规 8 11" xfId="1134"/>
    <cellStyle name="常规 8 2" xfId="1135"/>
    <cellStyle name="常规 8 3" xfId="1136"/>
    <cellStyle name="常规 8 4" xfId="1137"/>
    <cellStyle name="常规 8 5" xfId="1138"/>
    <cellStyle name="常规 8 6" xfId="1139"/>
    <cellStyle name="常规 8 7" xfId="1140"/>
    <cellStyle name="常规 8 8" xfId="1141"/>
    <cellStyle name="常规 8 9" xfId="1142"/>
    <cellStyle name="常规 9" xfId="1143"/>
    <cellStyle name="常规 9 2" xfId="1144"/>
    <cellStyle name="常规 9 3" xfId="1145"/>
    <cellStyle name="常规 9 4" xfId="1146"/>
    <cellStyle name="常规 9 5" xfId="1147"/>
    <cellStyle name="常规 9 6" xfId="1148"/>
    <cellStyle name="常规 9 7" xfId="1149"/>
    <cellStyle name="常规_007四局六公司-发邮件" xfId="1150"/>
    <cellStyle name="常规_Book1" xfId="1151"/>
    <cellStyle name="常规_Sheet1" xfId="1152"/>
    <cellStyle name="常规_Sheet3" xfId="1153"/>
    <cellStyle name="常规_存货" xfId="1154"/>
    <cellStyle name="常规_基本情况" xfId="1155"/>
    <cellStyle name="常规_佳通评估明细表(成本法)" xfId="1156"/>
    <cellStyle name="常规_建筑物" xfId="1157"/>
    <cellStyle name="常规_评估空白套表1" xfId="1158"/>
    <cellStyle name="常规_评估明细表（申报）" xfId="1159"/>
    <cellStyle name="常规_评估明细表2005-1-5" xfId="1160"/>
    <cellStyle name="常规_评估明细表-皓月" xfId="1161"/>
    <cellStyle name="常规_往来核对附表" xfId="1162"/>
    <cellStyle name="超级链接" xfId="1163"/>
    <cellStyle name="超链接" xfId="1164" builtinId="8"/>
    <cellStyle name="超链接 2" xfId="1165"/>
    <cellStyle name="超链接 3" xfId="1166"/>
    <cellStyle name="都寞_050978" xfId="1167"/>
    <cellStyle name="分级显示行_1_10--2其他收费权测算表" xfId="1168"/>
    <cellStyle name="分级显示列_1_Book1" xfId="1169"/>
    <cellStyle name="公司标准表" xfId="1170"/>
    <cellStyle name="禬硈挡" xfId="1171"/>
    <cellStyle name="好 2" xfId="1172"/>
    <cellStyle name="好_(修改)长机收益法申报表0731" xfId="1173"/>
    <cellStyle name="好_(在用)长机收益法申报表0731（工资）" xfId="1174"/>
    <cellStyle name="好_10月13日(长机)资产评估清查明细表" xfId="1175"/>
    <cellStyle name="好_10月13日长机资产评估清查明细表" xfId="1176"/>
    <cellStyle name="好_10月14日长客资产评估清查明细表(1)11" xfId="1177"/>
    <cellStyle name="好_1中旅总社-成本法01" xfId="1178"/>
    <cellStyle name="好_3-10-1流动资产-原材料" xfId="1179"/>
    <cellStyle name="好_4-11-1土地使用权" xfId="1180"/>
    <cellStyle name="好_GD000管道成本法" xfId="1181"/>
    <cellStyle name="好_K01龙源本部C" xfId="1182"/>
    <cellStyle name="好_东沟评估定稿" xfId="1183"/>
    <cellStyle name="好_汇嵘煤矿评估定稿1" xfId="1184"/>
    <cellStyle name="好_坤源改" xfId="1185"/>
    <cellStyle name="好_龙源股权统计及评估值计算表1107" xfId="1186"/>
    <cellStyle name="好_评估明细表 定稿(扒罗山煤矿）" xfId="1187"/>
    <cellStyle name="好_评估明细表（新准则）" xfId="1188"/>
    <cellStyle name="好_评估山西翼城东沟煤业有限公司" xfId="1189"/>
    <cellStyle name="好_清查山西翼城东沟煤业有限公司" xfId="1190"/>
    <cellStyle name="好_设备评估明细表（诼鹿京仪电子）0630" xfId="1191"/>
    <cellStyle name="好_土地评估填报表" xfId="1192"/>
    <cellStyle name="好_新准则报表－融辉2007-06-20" xfId="1193"/>
    <cellStyle name="好_新准则报表－融辉2007-06-20_GD000管道成本法" xfId="1194"/>
    <cellStyle name="好_一重股份收益法630-2" xfId="1195"/>
    <cellStyle name="好_长机收益法申报表731" xfId="1196"/>
    <cellStyle name="桁区切り [0.00]_１１月価格表" xfId="1197"/>
    <cellStyle name="桁区切り_１１月価格表" xfId="1198"/>
    <cellStyle name="后继超级链接" xfId="1199"/>
    <cellStyle name="汇总 2" xfId="1200"/>
    <cellStyle name="貨幣 [0]_age report" xfId="1201"/>
    <cellStyle name="貨幣[0]_成本報表封面.XLS" xfId="1202"/>
    <cellStyle name="貨幣_age report" xfId="1203"/>
    <cellStyle name="计算 2" xfId="1204"/>
    <cellStyle name="检查单元格 2" xfId="1205"/>
    <cellStyle name="解释性文本 2" xfId="1206"/>
    <cellStyle name="借出原因" xfId="1207"/>
    <cellStyle name="警告文本 2" xfId="1208"/>
    <cellStyle name="链接单元格 2" xfId="1209"/>
    <cellStyle name="霓付 [0]_!!!GO" xfId="1210"/>
    <cellStyle name="霓付_!!!GO" xfId="1211"/>
    <cellStyle name="烹拳 [0]_!!!GO" xfId="1212"/>
    <cellStyle name="烹拳_!!!GO" xfId="1213"/>
    <cellStyle name="普通_ 白土" xfId="1214"/>
    <cellStyle name="普通_附19_minxi98114" xfId="1215"/>
    <cellStyle name="千分位[0]_ 白土" xfId="1216"/>
    <cellStyle name="千分位_ 白土" xfId="1217"/>
    <cellStyle name="千位[0]_ 方正PC" xfId="1218"/>
    <cellStyle name="千位_ 方正PC" xfId="1219"/>
    <cellStyle name="千位分隔" xfId="1220" builtinId="3"/>
    <cellStyle name="千位分隔 10" xfId="1221"/>
    <cellStyle name="千位分隔 11" xfId="1222"/>
    <cellStyle name="千位分隔 12" xfId="1223"/>
    <cellStyle name="千位分隔 2" xfId="1224"/>
    <cellStyle name="千位分隔 2 2" xfId="1225"/>
    <cellStyle name="千位分隔 2 3" xfId="1226"/>
    <cellStyle name="千位分隔 2 4" xfId="1227"/>
    <cellStyle name="千位分隔 2 5" xfId="1228"/>
    <cellStyle name="千位分隔 2 6" xfId="1229"/>
    <cellStyle name="千位分隔 2 7" xfId="1230"/>
    <cellStyle name="千位分隔 2_K01龙源本部C" xfId="1231"/>
    <cellStyle name="千位分隔 3" xfId="1232"/>
    <cellStyle name="千位分隔 3 2" xfId="1233"/>
    <cellStyle name="千位分隔 3_K01龙源本部C" xfId="1234"/>
    <cellStyle name="千位分隔 4" xfId="1235"/>
    <cellStyle name="千位分隔 4 2" xfId="1236"/>
    <cellStyle name="千位分隔 5" xfId="1237"/>
    <cellStyle name="千位分隔 6" xfId="1238"/>
    <cellStyle name="千位分隔 7" xfId="1239"/>
    <cellStyle name="千位分隔 7 2" xfId="1240"/>
    <cellStyle name="千位分隔 8" xfId="1241"/>
    <cellStyle name="千位分隔 9" xfId="1242"/>
    <cellStyle name="钎霖_!!!GO" xfId="1243"/>
    <cellStyle name="强调文字颜色 1 2" xfId="1244"/>
    <cellStyle name="强调文字颜色 2 2" xfId="1245"/>
    <cellStyle name="强调文字颜色 3 2" xfId="1246"/>
    <cellStyle name="强调文字颜色 4 2" xfId="1247"/>
    <cellStyle name="强调文字颜色 5 2" xfId="1248"/>
    <cellStyle name="强调文字颜色 6 2" xfId="1249"/>
    <cellStyle name="繦禬硈挡" xfId="1250"/>
    <cellStyle name="髯 [0.00]_?霜" xfId="1251"/>
    <cellStyle name="髯_?霜" xfId="1252"/>
    <cellStyle name="日期" xfId="1253"/>
    <cellStyle name="商品名称" xfId="1254"/>
    <cellStyle name="适中 2" xfId="1255"/>
    <cellStyle name="适中rm" xfId="1256"/>
    <cellStyle name="适中rmal" xfId="1257"/>
    <cellStyle name="输出 2" xfId="1258"/>
    <cellStyle name="输入 2" xfId="1259"/>
    <cellStyle name="数量" xfId="1260"/>
    <cellStyle name="宋体繁体潒慭n_x0002_" xfId="1261"/>
    <cellStyle name="通貨 [0.00]_１１月価格表" xfId="1262"/>
    <cellStyle name="通貨_１１月価格表" xfId="1263"/>
    <cellStyle name="样式 1" xfId="1264"/>
    <cellStyle name="样式 1 2" xfId="1265"/>
    <cellStyle name="样式 1 3" xfId="1266"/>
    <cellStyle name="样式 1 4" xfId="1267"/>
    <cellStyle name="样式 1 5" xfId="1268"/>
    <cellStyle name="样式 1 6" xfId="1269"/>
    <cellStyle name="样式 1 7" xfId="1270"/>
    <cellStyle name="样式 1_K01龙源本部C" xfId="1271"/>
    <cellStyle name="一般_2000-2002AP" xfId="1272"/>
    <cellStyle name="億啟[0]_050978" xfId="1273"/>
    <cellStyle name="億啟_050978" xfId="1274"/>
    <cellStyle name="昗弨_!!!GO" xfId="1275"/>
    <cellStyle name="寘嬫愗傝 [0.00]_!!!GO" xfId="1276"/>
    <cellStyle name="寘嬫愗傝_!!!GO" xfId="1277"/>
    <cellStyle name="注释 2" xfId="1278"/>
    <cellStyle name="綴樟閉撰蟈諉" xfId="1279"/>
    <cellStyle name="资产" xfId="1280"/>
    <cellStyle name="쉼표 [0]_comUSD" xfId="1281"/>
    <cellStyle name="쉼표_comUSD" xfId="1282"/>
    <cellStyle name="콤마 [0]_BOILER-CO1" xfId="1283"/>
    <cellStyle name="콤마_BOILER-CO1" xfId="1284"/>
    <cellStyle name="통화 [0]_BOILER-CO1" xfId="1285"/>
    <cellStyle name="통화_BOILER-CO1" xfId="1286"/>
    <cellStyle name="표준_0N-HANDLING " xfId="128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47</xdr:row>
      <xdr:rowOff>0</xdr:rowOff>
    </xdr:from>
    <xdr:to>
      <xdr:col>3</xdr:col>
      <xdr:colOff>76200</xdr:colOff>
      <xdr:row>48</xdr:row>
      <xdr:rowOff>9525</xdr:rowOff>
    </xdr:to>
    <xdr:sp macro="" textlink="">
      <xdr:nvSpPr>
        <xdr:cNvPr id="84289" name="Text Box 1"/>
        <xdr:cNvSpPr txBox="1">
          <a:spLocks noChangeArrowheads="1"/>
        </xdr:cNvSpPr>
      </xdr:nvSpPr>
      <xdr:spPr bwMode="auto">
        <a:xfrm>
          <a:off x="3276600" y="10744200"/>
          <a:ext cx="76200" cy="2381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523875</xdr:colOff>
      <xdr:row>3</xdr:row>
      <xdr:rowOff>28575</xdr:rowOff>
    </xdr:from>
    <xdr:to>
      <xdr:col>5</xdr:col>
      <xdr:colOff>447675</xdr:colOff>
      <xdr:row>3</xdr:row>
      <xdr:rowOff>28575</xdr:rowOff>
    </xdr:to>
    <xdr:sp macro="" textlink="">
      <xdr:nvSpPr>
        <xdr:cNvPr id="141242" name="Line 1"/>
        <xdr:cNvSpPr>
          <a:spLocks noChangeShapeType="1"/>
        </xdr:cNvSpPr>
      </xdr:nvSpPr>
      <xdr:spPr bwMode="auto">
        <a:xfrm>
          <a:off x="628650" y="723900"/>
          <a:ext cx="59817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xdr:col>
      <xdr:colOff>523875</xdr:colOff>
      <xdr:row>3</xdr:row>
      <xdr:rowOff>28575</xdr:rowOff>
    </xdr:from>
    <xdr:to>
      <xdr:col>1</xdr:col>
      <xdr:colOff>523875</xdr:colOff>
      <xdr:row>3</xdr:row>
      <xdr:rowOff>142875</xdr:rowOff>
    </xdr:to>
    <xdr:sp macro="" textlink="">
      <xdr:nvSpPr>
        <xdr:cNvPr id="141243" name="Line 2"/>
        <xdr:cNvSpPr>
          <a:spLocks noChangeShapeType="1"/>
        </xdr:cNvSpPr>
      </xdr:nvSpPr>
      <xdr:spPr bwMode="auto">
        <a:xfrm>
          <a:off x="628650" y="723900"/>
          <a:ext cx="0" cy="11430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5</xdr:col>
      <xdr:colOff>428625</xdr:colOff>
      <xdr:row>3</xdr:row>
      <xdr:rowOff>38100</xdr:rowOff>
    </xdr:from>
    <xdr:to>
      <xdr:col>5</xdr:col>
      <xdr:colOff>428625</xdr:colOff>
      <xdr:row>3</xdr:row>
      <xdr:rowOff>142875</xdr:rowOff>
    </xdr:to>
    <xdr:sp macro="" textlink="">
      <xdr:nvSpPr>
        <xdr:cNvPr id="141244" name="Line 3"/>
        <xdr:cNvSpPr>
          <a:spLocks noChangeShapeType="1"/>
        </xdr:cNvSpPr>
      </xdr:nvSpPr>
      <xdr:spPr bwMode="auto">
        <a:xfrm flipH="1">
          <a:off x="6591300" y="733425"/>
          <a:ext cx="0" cy="10477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1190625</xdr:colOff>
      <xdr:row>7</xdr:row>
      <xdr:rowOff>152400</xdr:rowOff>
    </xdr:from>
    <xdr:to>
      <xdr:col>3</xdr:col>
      <xdr:colOff>1190625</xdr:colOff>
      <xdr:row>8</xdr:row>
      <xdr:rowOff>180975</xdr:rowOff>
    </xdr:to>
    <xdr:sp macro="" textlink="">
      <xdr:nvSpPr>
        <xdr:cNvPr id="141245" name="Line 4"/>
        <xdr:cNvSpPr>
          <a:spLocks noChangeShapeType="1"/>
        </xdr:cNvSpPr>
      </xdr:nvSpPr>
      <xdr:spPr bwMode="auto">
        <a:xfrm>
          <a:off x="4076700" y="1609725"/>
          <a:ext cx="0" cy="21907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2</xdr:col>
      <xdr:colOff>657225</xdr:colOff>
      <xdr:row>4</xdr:row>
      <xdr:rowOff>76200</xdr:rowOff>
    </xdr:from>
    <xdr:to>
      <xdr:col>2</xdr:col>
      <xdr:colOff>1285875</xdr:colOff>
      <xdr:row>4</xdr:row>
      <xdr:rowOff>76200</xdr:rowOff>
    </xdr:to>
    <xdr:sp macro="" textlink="">
      <xdr:nvSpPr>
        <xdr:cNvPr id="141246" name="Line 5"/>
        <xdr:cNvSpPr>
          <a:spLocks noChangeShapeType="1"/>
        </xdr:cNvSpPr>
      </xdr:nvSpPr>
      <xdr:spPr bwMode="auto">
        <a:xfrm>
          <a:off x="2228850" y="962025"/>
          <a:ext cx="6286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6</xdr:col>
      <xdr:colOff>657225</xdr:colOff>
      <xdr:row>4</xdr:row>
      <xdr:rowOff>104775</xdr:rowOff>
    </xdr:from>
    <xdr:to>
      <xdr:col>6</xdr:col>
      <xdr:colOff>1057275</xdr:colOff>
      <xdr:row>4</xdr:row>
      <xdr:rowOff>104775</xdr:rowOff>
    </xdr:to>
    <xdr:sp macro="" textlink="">
      <xdr:nvSpPr>
        <xdr:cNvPr id="141247" name="Line 6"/>
        <xdr:cNvSpPr>
          <a:spLocks noChangeShapeType="1"/>
        </xdr:cNvSpPr>
      </xdr:nvSpPr>
      <xdr:spPr bwMode="auto">
        <a:xfrm flipV="1">
          <a:off x="8315325" y="990600"/>
          <a:ext cx="4000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xdr:col>
      <xdr:colOff>1209675</xdr:colOff>
      <xdr:row>4</xdr:row>
      <xdr:rowOff>104775</xdr:rowOff>
    </xdr:from>
    <xdr:to>
      <xdr:col>2</xdr:col>
      <xdr:colOff>76200</xdr:colOff>
      <xdr:row>4</xdr:row>
      <xdr:rowOff>104775</xdr:rowOff>
    </xdr:to>
    <xdr:sp macro="" textlink="">
      <xdr:nvSpPr>
        <xdr:cNvPr id="141248" name="Line 7"/>
        <xdr:cNvSpPr>
          <a:spLocks noChangeShapeType="1"/>
        </xdr:cNvSpPr>
      </xdr:nvSpPr>
      <xdr:spPr bwMode="auto">
        <a:xfrm>
          <a:off x="1314450" y="990600"/>
          <a:ext cx="33337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5</xdr:col>
      <xdr:colOff>1247775</xdr:colOff>
      <xdr:row>4</xdr:row>
      <xdr:rowOff>104775</xdr:rowOff>
    </xdr:from>
    <xdr:to>
      <xdr:col>5</xdr:col>
      <xdr:colOff>1247775</xdr:colOff>
      <xdr:row>20</xdr:row>
      <xdr:rowOff>123825</xdr:rowOff>
    </xdr:to>
    <xdr:sp macro="" textlink="">
      <xdr:nvSpPr>
        <xdr:cNvPr id="141249" name="Line 8"/>
        <xdr:cNvSpPr>
          <a:spLocks noChangeShapeType="1"/>
        </xdr:cNvSpPr>
      </xdr:nvSpPr>
      <xdr:spPr bwMode="auto">
        <a:xfrm>
          <a:off x="7410450" y="990600"/>
          <a:ext cx="0" cy="306705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5</xdr:col>
      <xdr:colOff>1209675</xdr:colOff>
      <xdr:row>4</xdr:row>
      <xdr:rowOff>104775</xdr:rowOff>
    </xdr:from>
    <xdr:to>
      <xdr:col>5</xdr:col>
      <xdr:colOff>1476375</xdr:colOff>
      <xdr:row>4</xdr:row>
      <xdr:rowOff>104775</xdr:rowOff>
    </xdr:to>
    <xdr:sp macro="" textlink="">
      <xdr:nvSpPr>
        <xdr:cNvPr id="141250" name="Line 9"/>
        <xdr:cNvSpPr>
          <a:spLocks noChangeShapeType="1"/>
        </xdr:cNvSpPr>
      </xdr:nvSpPr>
      <xdr:spPr bwMode="auto">
        <a:xfrm>
          <a:off x="7372350" y="990600"/>
          <a:ext cx="2667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5</xdr:col>
      <xdr:colOff>1257300</xdr:colOff>
      <xdr:row>20</xdr:row>
      <xdr:rowOff>104775</xdr:rowOff>
    </xdr:from>
    <xdr:to>
      <xdr:col>5</xdr:col>
      <xdr:colOff>1466850</xdr:colOff>
      <xdr:row>20</xdr:row>
      <xdr:rowOff>104775</xdr:rowOff>
    </xdr:to>
    <xdr:sp macro="" textlink="">
      <xdr:nvSpPr>
        <xdr:cNvPr id="141251" name="Line 10"/>
        <xdr:cNvSpPr>
          <a:spLocks noChangeShapeType="1"/>
        </xdr:cNvSpPr>
      </xdr:nvSpPr>
      <xdr:spPr bwMode="auto">
        <a:xfrm>
          <a:off x="7419975" y="4038600"/>
          <a:ext cx="2095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xdr:col>
      <xdr:colOff>1228725</xdr:colOff>
      <xdr:row>19</xdr:row>
      <xdr:rowOff>104775</xdr:rowOff>
    </xdr:from>
    <xdr:to>
      <xdr:col>2</xdr:col>
      <xdr:colOff>76200</xdr:colOff>
      <xdr:row>19</xdr:row>
      <xdr:rowOff>104775</xdr:rowOff>
    </xdr:to>
    <xdr:sp macro="" textlink="">
      <xdr:nvSpPr>
        <xdr:cNvPr id="141252" name="Line 11"/>
        <xdr:cNvSpPr>
          <a:spLocks noChangeShapeType="1"/>
        </xdr:cNvSpPr>
      </xdr:nvSpPr>
      <xdr:spPr bwMode="auto">
        <a:xfrm>
          <a:off x="1333500" y="3848100"/>
          <a:ext cx="314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1190625</xdr:colOff>
      <xdr:row>8</xdr:row>
      <xdr:rowOff>180975</xdr:rowOff>
    </xdr:from>
    <xdr:to>
      <xdr:col>3</xdr:col>
      <xdr:colOff>1190625</xdr:colOff>
      <xdr:row>10</xdr:row>
      <xdr:rowOff>9525</xdr:rowOff>
    </xdr:to>
    <xdr:sp macro="" textlink="">
      <xdr:nvSpPr>
        <xdr:cNvPr id="141253" name="Line 12"/>
        <xdr:cNvSpPr>
          <a:spLocks noChangeShapeType="1"/>
        </xdr:cNvSpPr>
      </xdr:nvSpPr>
      <xdr:spPr bwMode="auto">
        <a:xfrm>
          <a:off x="4076700" y="1828800"/>
          <a:ext cx="0" cy="20955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1200150</xdr:colOff>
      <xdr:row>10</xdr:row>
      <xdr:rowOff>0</xdr:rowOff>
    </xdr:from>
    <xdr:to>
      <xdr:col>3</xdr:col>
      <xdr:colOff>1924050</xdr:colOff>
      <xdr:row>10</xdr:row>
      <xdr:rowOff>0</xdr:rowOff>
    </xdr:to>
    <xdr:sp macro="" textlink="">
      <xdr:nvSpPr>
        <xdr:cNvPr id="141254" name="Line 13"/>
        <xdr:cNvSpPr>
          <a:spLocks noChangeShapeType="1"/>
        </xdr:cNvSpPr>
      </xdr:nvSpPr>
      <xdr:spPr bwMode="auto">
        <a:xfrm>
          <a:off x="4086225" y="2028825"/>
          <a:ext cx="7239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4</xdr:col>
      <xdr:colOff>1219200</xdr:colOff>
      <xdr:row>25</xdr:row>
      <xdr:rowOff>180975</xdr:rowOff>
    </xdr:from>
    <xdr:to>
      <xdr:col>5</xdr:col>
      <xdr:colOff>0</xdr:colOff>
      <xdr:row>25</xdr:row>
      <xdr:rowOff>180975</xdr:rowOff>
    </xdr:to>
    <xdr:sp macro="" textlink="">
      <xdr:nvSpPr>
        <xdr:cNvPr id="141255" name="Line 14"/>
        <xdr:cNvSpPr>
          <a:spLocks noChangeShapeType="1"/>
        </xdr:cNvSpPr>
      </xdr:nvSpPr>
      <xdr:spPr bwMode="auto">
        <a:xfrm>
          <a:off x="6162675" y="5067300"/>
          <a:ext cx="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2</xdr:col>
      <xdr:colOff>990600</xdr:colOff>
      <xdr:row>4</xdr:row>
      <xdr:rowOff>76200</xdr:rowOff>
    </xdr:from>
    <xdr:to>
      <xdr:col>2</xdr:col>
      <xdr:colOff>990600</xdr:colOff>
      <xdr:row>17</xdr:row>
      <xdr:rowOff>9525</xdr:rowOff>
    </xdr:to>
    <xdr:sp macro="" textlink="">
      <xdr:nvSpPr>
        <xdr:cNvPr id="141256" name="Line 15"/>
        <xdr:cNvSpPr>
          <a:spLocks noChangeShapeType="1"/>
        </xdr:cNvSpPr>
      </xdr:nvSpPr>
      <xdr:spPr bwMode="auto">
        <a:xfrm>
          <a:off x="2562225" y="962025"/>
          <a:ext cx="0" cy="240982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2</xdr:col>
      <xdr:colOff>1000125</xdr:colOff>
      <xdr:row>17</xdr:row>
      <xdr:rowOff>19050</xdr:rowOff>
    </xdr:from>
    <xdr:to>
      <xdr:col>2</xdr:col>
      <xdr:colOff>1276350</xdr:colOff>
      <xdr:row>17</xdr:row>
      <xdr:rowOff>19050</xdr:rowOff>
    </xdr:to>
    <xdr:sp macro="" textlink="">
      <xdr:nvSpPr>
        <xdr:cNvPr id="141257" name="Line 16"/>
        <xdr:cNvSpPr>
          <a:spLocks noChangeShapeType="1"/>
        </xdr:cNvSpPr>
      </xdr:nvSpPr>
      <xdr:spPr bwMode="auto">
        <a:xfrm>
          <a:off x="2571750" y="3381375"/>
          <a:ext cx="2762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1790700</xdr:colOff>
      <xdr:row>14</xdr:row>
      <xdr:rowOff>85725</xdr:rowOff>
    </xdr:from>
    <xdr:to>
      <xdr:col>3</xdr:col>
      <xdr:colOff>1790700</xdr:colOff>
      <xdr:row>22</xdr:row>
      <xdr:rowOff>9525</xdr:rowOff>
    </xdr:to>
    <xdr:sp macro="" textlink="">
      <xdr:nvSpPr>
        <xdr:cNvPr id="141258" name="Line 17"/>
        <xdr:cNvSpPr>
          <a:spLocks noChangeShapeType="1"/>
        </xdr:cNvSpPr>
      </xdr:nvSpPr>
      <xdr:spPr bwMode="auto">
        <a:xfrm>
          <a:off x="4676775" y="2876550"/>
          <a:ext cx="0" cy="144780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1790700</xdr:colOff>
      <xdr:row>22</xdr:row>
      <xdr:rowOff>0</xdr:rowOff>
    </xdr:from>
    <xdr:to>
      <xdr:col>4</xdr:col>
      <xdr:colOff>9525</xdr:colOff>
      <xdr:row>22</xdr:row>
      <xdr:rowOff>0</xdr:rowOff>
    </xdr:to>
    <xdr:sp macro="" textlink="">
      <xdr:nvSpPr>
        <xdr:cNvPr id="141259" name="Line 18"/>
        <xdr:cNvSpPr>
          <a:spLocks noChangeShapeType="1"/>
        </xdr:cNvSpPr>
      </xdr:nvSpPr>
      <xdr:spPr bwMode="auto">
        <a:xfrm>
          <a:off x="4676775" y="4314825"/>
          <a:ext cx="2762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1371600</xdr:colOff>
      <xdr:row>19</xdr:row>
      <xdr:rowOff>104775</xdr:rowOff>
    </xdr:from>
    <xdr:to>
      <xdr:col>3</xdr:col>
      <xdr:colOff>1581150</xdr:colOff>
      <xdr:row>19</xdr:row>
      <xdr:rowOff>104775</xdr:rowOff>
    </xdr:to>
    <xdr:sp macro="" textlink="">
      <xdr:nvSpPr>
        <xdr:cNvPr id="141260" name="Line 19"/>
        <xdr:cNvSpPr>
          <a:spLocks noChangeShapeType="1"/>
        </xdr:cNvSpPr>
      </xdr:nvSpPr>
      <xdr:spPr bwMode="auto">
        <a:xfrm>
          <a:off x="4257675" y="3848100"/>
          <a:ext cx="2095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1571625</xdr:colOff>
      <xdr:row>19</xdr:row>
      <xdr:rowOff>104775</xdr:rowOff>
    </xdr:from>
    <xdr:to>
      <xdr:col>3</xdr:col>
      <xdr:colOff>1571625</xdr:colOff>
      <xdr:row>25</xdr:row>
      <xdr:rowOff>133350</xdr:rowOff>
    </xdr:to>
    <xdr:sp macro="" textlink="">
      <xdr:nvSpPr>
        <xdr:cNvPr id="141261" name="Line 20"/>
        <xdr:cNvSpPr>
          <a:spLocks noChangeShapeType="1"/>
        </xdr:cNvSpPr>
      </xdr:nvSpPr>
      <xdr:spPr bwMode="auto">
        <a:xfrm>
          <a:off x="4457700" y="3848100"/>
          <a:ext cx="0" cy="117157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1581150</xdr:colOff>
      <xdr:row>25</xdr:row>
      <xdr:rowOff>152400</xdr:rowOff>
    </xdr:from>
    <xdr:to>
      <xdr:col>3</xdr:col>
      <xdr:colOff>1990725</xdr:colOff>
      <xdr:row>25</xdr:row>
      <xdr:rowOff>152400</xdr:rowOff>
    </xdr:to>
    <xdr:sp macro="" textlink="">
      <xdr:nvSpPr>
        <xdr:cNvPr id="141262" name="Line 21"/>
        <xdr:cNvSpPr>
          <a:spLocks noChangeShapeType="1"/>
        </xdr:cNvSpPr>
      </xdr:nvSpPr>
      <xdr:spPr bwMode="auto">
        <a:xfrm>
          <a:off x="4467225" y="5038725"/>
          <a:ext cx="40957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1581150</xdr:colOff>
      <xdr:row>23</xdr:row>
      <xdr:rowOff>66675</xdr:rowOff>
    </xdr:from>
    <xdr:to>
      <xdr:col>3</xdr:col>
      <xdr:colOff>2019300</xdr:colOff>
      <xdr:row>23</xdr:row>
      <xdr:rowOff>66675</xdr:rowOff>
    </xdr:to>
    <xdr:sp macro="" textlink="">
      <xdr:nvSpPr>
        <xdr:cNvPr id="141263" name="Line 22"/>
        <xdr:cNvSpPr>
          <a:spLocks noChangeShapeType="1"/>
        </xdr:cNvSpPr>
      </xdr:nvSpPr>
      <xdr:spPr bwMode="auto">
        <a:xfrm>
          <a:off x="4467225" y="4572000"/>
          <a:ext cx="4381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1200150</xdr:colOff>
      <xdr:row>7</xdr:row>
      <xdr:rowOff>152400</xdr:rowOff>
    </xdr:from>
    <xdr:to>
      <xdr:col>3</xdr:col>
      <xdr:colOff>1866900</xdr:colOff>
      <xdr:row>7</xdr:row>
      <xdr:rowOff>152400</xdr:rowOff>
    </xdr:to>
    <xdr:sp macro="" textlink="">
      <xdr:nvSpPr>
        <xdr:cNvPr id="141264" name="Line 23"/>
        <xdr:cNvSpPr>
          <a:spLocks noChangeShapeType="1"/>
        </xdr:cNvSpPr>
      </xdr:nvSpPr>
      <xdr:spPr bwMode="auto">
        <a:xfrm>
          <a:off x="4086225" y="1609725"/>
          <a:ext cx="6667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742950</xdr:colOff>
      <xdr:row>31</xdr:row>
      <xdr:rowOff>104775</xdr:rowOff>
    </xdr:from>
    <xdr:to>
      <xdr:col>3</xdr:col>
      <xdr:colOff>1952625</xdr:colOff>
      <xdr:row>31</xdr:row>
      <xdr:rowOff>104775</xdr:rowOff>
    </xdr:to>
    <xdr:sp macro="" textlink="">
      <xdr:nvSpPr>
        <xdr:cNvPr id="141265" name="Line 24"/>
        <xdr:cNvSpPr>
          <a:spLocks noChangeShapeType="1"/>
        </xdr:cNvSpPr>
      </xdr:nvSpPr>
      <xdr:spPr bwMode="auto">
        <a:xfrm>
          <a:off x="3629025" y="6096000"/>
          <a:ext cx="120967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1390650</xdr:colOff>
      <xdr:row>31</xdr:row>
      <xdr:rowOff>114300</xdr:rowOff>
    </xdr:from>
    <xdr:to>
      <xdr:col>3</xdr:col>
      <xdr:colOff>1390650</xdr:colOff>
      <xdr:row>37</xdr:row>
      <xdr:rowOff>114300</xdr:rowOff>
    </xdr:to>
    <xdr:sp macro="" textlink="">
      <xdr:nvSpPr>
        <xdr:cNvPr id="141266" name="Line 25"/>
        <xdr:cNvSpPr>
          <a:spLocks noChangeShapeType="1"/>
        </xdr:cNvSpPr>
      </xdr:nvSpPr>
      <xdr:spPr bwMode="auto">
        <a:xfrm>
          <a:off x="4276725" y="6105525"/>
          <a:ext cx="0" cy="102870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1400175</xdr:colOff>
      <xdr:row>37</xdr:row>
      <xdr:rowOff>114300</xdr:rowOff>
    </xdr:from>
    <xdr:to>
      <xdr:col>3</xdr:col>
      <xdr:colOff>1981200</xdr:colOff>
      <xdr:row>37</xdr:row>
      <xdr:rowOff>114300</xdr:rowOff>
    </xdr:to>
    <xdr:sp macro="" textlink="">
      <xdr:nvSpPr>
        <xdr:cNvPr id="141267" name="Line 26"/>
        <xdr:cNvSpPr>
          <a:spLocks noChangeShapeType="1"/>
        </xdr:cNvSpPr>
      </xdr:nvSpPr>
      <xdr:spPr bwMode="auto">
        <a:xfrm>
          <a:off x="4286250" y="7134225"/>
          <a:ext cx="5810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704850</xdr:colOff>
      <xdr:row>39</xdr:row>
      <xdr:rowOff>104775</xdr:rowOff>
    </xdr:from>
    <xdr:to>
      <xdr:col>3</xdr:col>
      <xdr:colOff>1990725</xdr:colOff>
      <xdr:row>39</xdr:row>
      <xdr:rowOff>114300</xdr:rowOff>
    </xdr:to>
    <xdr:sp macro="" textlink="">
      <xdr:nvSpPr>
        <xdr:cNvPr id="141268" name="Line 27"/>
        <xdr:cNvSpPr>
          <a:spLocks noChangeShapeType="1"/>
        </xdr:cNvSpPr>
      </xdr:nvSpPr>
      <xdr:spPr bwMode="auto">
        <a:xfrm>
          <a:off x="3590925" y="7467600"/>
          <a:ext cx="1285875" cy="952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1381125</xdr:colOff>
      <xdr:row>39</xdr:row>
      <xdr:rowOff>114300</xdr:rowOff>
    </xdr:from>
    <xdr:to>
      <xdr:col>3</xdr:col>
      <xdr:colOff>1381125</xdr:colOff>
      <xdr:row>41</xdr:row>
      <xdr:rowOff>9525</xdr:rowOff>
    </xdr:to>
    <xdr:sp macro="" textlink="">
      <xdr:nvSpPr>
        <xdr:cNvPr id="141269" name="Line 28"/>
        <xdr:cNvSpPr>
          <a:spLocks noChangeShapeType="1"/>
        </xdr:cNvSpPr>
      </xdr:nvSpPr>
      <xdr:spPr bwMode="auto">
        <a:xfrm>
          <a:off x="4267200" y="7477125"/>
          <a:ext cx="0" cy="24765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1381125</xdr:colOff>
      <xdr:row>41</xdr:row>
      <xdr:rowOff>0</xdr:rowOff>
    </xdr:from>
    <xdr:to>
      <xdr:col>3</xdr:col>
      <xdr:colOff>2009775</xdr:colOff>
      <xdr:row>41</xdr:row>
      <xdr:rowOff>0</xdr:rowOff>
    </xdr:to>
    <xdr:sp macro="" textlink="">
      <xdr:nvSpPr>
        <xdr:cNvPr id="141270" name="Line 29"/>
        <xdr:cNvSpPr>
          <a:spLocks noChangeShapeType="1"/>
        </xdr:cNvSpPr>
      </xdr:nvSpPr>
      <xdr:spPr bwMode="auto">
        <a:xfrm>
          <a:off x="4267200" y="7715250"/>
          <a:ext cx="6286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1371600</xdr:colOff>
      <xdr:row>47</xdr:row>
      <xdr:rowOff>133350</xdr:rowOff>
    </xdr:from>
    <xdr:to>
      <xdr:col>3</xdr:col>
      <xdr:colOff>2028825</xdr:colOff>
      <xdr:row>47</xdr:row>
      <xdr:rowOff>133350</xdr:rowOff>
    </xdr:to>
    <xdr:sp macro="" textlink="">
      <xdr:nvSpPr>
        <xdr:cNvPr id="141271" name="Line 30"/>
        <xdr:cNvSpPr>
          <a:spLocks noChangeShapeType="1"/>
        </xdr:cNvSpPr>
      </xdr:nvSpPr>
      <xdr:spPr bwMode="auto">
        <a:xfrm>
          <a:off x="4257675" y="8915400"/>
          <a:ext cx="6572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1</xdr:col>
      <xdr:colOff>1228725</xdr:colOff>
      <xdr:row>4</xdr:row>
      <xdr:rowOff>104775</xdr:rowOff>
    </xdr:from>
    <xdr:to>
      <xdr:col>1</xdr:col>
      <xdr:colOff>1228725</xdr:colOff>
      <xdr:row>19</xdr:row>
      <xdr:rowOff>114300</xdr:rowOff>
    </xdr:to>
    <xdr:sp macro="" textlink="">
      <xdr:nvSpPr>
        <xdr:cNvPr id="141272" name="Line 31"/>
        <xdr:cNvSpPr>
          <a:spLocks noChangeShapeType="1"/>
        </xdr:cNvSpPr>
      </xdr:nvSpPr>
      <xdr:spPr bwMode="auto">
        <a:xfrm>
          <a:off x="1333500" y="990600"/>
          <a:ext cx="0" cy="286702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2</xdr:col>
      <xdr:colOff>828675</xdr:colOff>
      <xdr:row>19</xdr:row>
      <xdr:rowOff>114300</xdr:rowOff>
    </xdr:from>
    <xdr:to>
      <xdr:col>3</xdr:col>
      <xdr:colOff>0</xdr:colOff>
      <xdr:row>19</xdr:row>
      <xdr:rowOff>114300</xdr:rowOff>
    </xdr:to>
    <xdr:sp macro="" textlink="">
      <xdr:nvSpPr>
        <xdr:cNvPr id="141273" name="Line 32"/>
        <xdr:cNvSpPr>
          <a:spLocks noChangeShapeType="1"/>
        </xdr:cNvSpPr>
      </xdr:nvSpPr>
      <xdr:spPr bwMode="auto">
        <a:xfrm>
          <a:off x="2400300" y="3857625"/>
          <a:ext cx="48577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2</xdr:col>
      <xdr:colOff>1057275</xdr:colOff>
      <xdr:row>19</xdr:row>
      <xdr:rowOff>114300</xdr:rowOff>
    </xdr:from>
    <xdr:to>
      <xdr:col>2</xdr:col>
      <xdr:colOff>1057275</xdr:colOff>
      <xdr:row>52</xdr:row>
      <xdr:rowOff>114300</xdr:rowOff>
    </xdr:to>
    <xdr:sp macro="" textlink="">
      <xdr:nvSpPr>
        <xdr:cNvPr id="141274" name="Line 33"/>
        <xdr:cNvSpPr>
          <a:spLocks noChangeShapeType="1"/>
        </xdr:cNvSpPr>
      </xdr:nvSpPr>
      <xdr:spPr bwMode="auto">
        <a:xfrm>
          <a:off x="2628900" y="3857625"/>
          <a:ext cx="0" cy="589597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2</xdr:col>
      <xdr:colOff>1057275</xdr:colOff>
      <xdr:row>52</xdr:row>
      <xdr:rowOff>114300</xdr:rowOff>
    </xdr:from>
    <xdr:to>
      <xdr:col>2</xdr:col>
      <xdr:colOff>1285875</xdr:colOff>
      <xdr:row>52</xdr:row>
      <xdr:rowOff>114300</xdr:rowOff>
    </xdr:to>
    <xdr:sp macro="" textlink="">
      <xdr:nvSpPr>
        <xdr:cNvPr id="141275" name="Line 34"/>
        <xdr:cNvSpPr>
          <a:spLocks noChangeShapeType="1"/>
        </xdr:cNvSpPr>
      </xdr:nvSpPr>
      <xdr:spPr bwMode="auto">
        <a:xfrm>
          <a:off x="2628900" y="9753600"/>
          <a:ext cx="2286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6</xdr:col>
      <xdr:colOff>676275</xdr:colOff>
      <xdr:row>4</xdr:row>
      <xdr:rowOff>123825</xdr:rowOff>
    </xdr:from>
    <xdr:to>
      <xdr:col>6</xdr:col>
      <xdr:colOff>676275</xdr:colOff>
      <xdr:row>16</xdr:row>
      <xdr:rowOff>19050</xdr:rowOff>
    </xdr:to>
    <xdr:sp macro="" textlink="">
      <xdr:nvSpPr>
        <xdr:cNvPr id="141276" name="Line 35"/>
        <xdr:cNvSpPr>
          <a:spLocks noChangeShapeType="1"/>
        </xdr:cNvSpPr>
      </xdr:nvSpPr>
      <xdr:spPr bwMode="auto">
        <a:xfrm>
          <a:off x="8334375" y="1009650"/>
          <a:ext cx="0" cy="218122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6</xdr:col>
      <xdr:colOff>676275</xdr:colOff>
      <xdr:row>16</xdr:row>
      <xdr:rowOff>19050</xdr:rowOff>
    </xdr:from>
    <xdr:to>
      <xdr:col>6</xdr:col>
      <xdr:colOff>1104900</xdr:colOff>
      <xdr:row>16</xdr:row>
      <xdr:rowOff>19050</xdr:rowOff>
    </xdr:to>
    <xdr:sp macro="" textlink="">
      <xdr:nvSpPr>
        <xdr:cNvPr id="141277" name="Line 36"/>
        <xdr:cNvSpPr>
          <a:spLocks noChangeShapeType="1"/>
        </xdr:cNvSpPr>
      </xdr:nvSpPr>
      <xdr:spPr bwMode="auto">
        <a:xfrm>
          <a:off x="8334375" y="3190875"/>
          <a:ext cx="4286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6</xdr:col>
      <xdr:colOff>819150</xdr:colOff>
      <xdr:row>20</xdr:row>
      <xdr:rowOff>114300</xdr:rowOff>
    </xdr:from>
    <xdr:to>
      <xdr:col>6</xdr:col>
      <xdr:colOff>1095375</xdr:colOff>
      <xdr:row>20</xdr:row>
      <xdr:rowOff>114300</xdr:rowOff>
    </xdr:to>
    <xdr:sp macro="" textlink="">
      <xdr:nvSpPr>
        <xdr:cNvPr id="141278" name="Line 37"/>
        <xdr:cNvSpPr>
          <a:spLocks noChangeShapeType="1"/>
        </xdr:cNvSpPr>
      </xdr:nvSpPr>
      <xdr:spPr bwMode="auto">
        <a:xfrm>
          <a:off x="8477250" y="4048125"/>
          <a:ext cx="2762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6</xdr:col>
      <xdr:colOff>809625</xdr:colOff>
      <xdr:row>20</xdr:row>
      <xdr:rowOff>133350</xdr:rowOff>
    </xdr:from>
    <xdr:to>
      <xdr:col>6</xdr:col>
      <xdr:colOff>809625</xdr:colOff>
      <xdr:row>26</xdr:row>
      <xdr:rowOff>152400</xdr:rowOff>
    </xdr:to>
    <xdr:sp macro="" textlink="">
      <xdr:nvSpPr>
        <xdr:cNvPr id="141279" name="Line 38"/>
        <xdr:cNvSpPr>
          <a:spLocks noChangeShapeType="1"/>
        </xdr:cNvSpPr>
      </xdr:nvSpPr>
      <xdr:spPr bwMode="auto">
        <a:xfrm>
          <a:off x="8467725" y="4067175"/>
          <a:ext cx="0" cy="116205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6</xdr:col>
      <xdr:colOff>809625</xdr:colOff>
      <xdr:row>26</xdr:row>
      <xdr:rowOff>171450</xdr:rowOff>
    </xdr:from>
    <xdr:to>
      <xdr:col>6</xdr:col>
      <xdr:colOff>1095375</xdr:colOff>
      <xdr:row>26</xdr:row>
      <xdr:rowOff>171450</xdr:rowOff>
    </xdr:to>
    <xdr:sp macro="" textlink="">
      <xdr:nvSpPr>
        <xdr:cNvPr id="141280" name="Line 39"/>
        <xdr:cNvSpPr>
          <a:spLocks noChangeShapeType="1"/>
        </xdr:cNvSpPr>
      </xdr:nvSpPr>
      <xdr:spPr bwMode="auto">
        <a:xfrm>
          <a:off x="8467725" y="5248275"/>
          <a:ext cx="2857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1190625</xdr:colOff>
      <xdr:row>6</xdr:row>
      <xdr:rowOff>104775</xdr:rowOff>
    </xdr:from>
    <xdr:to>
      <xdr:col>3</xdr:col>
      <xdr:colOff>1838325</xdr:colOff>
      <xdr:row>6</xdr:row>
      <xdr:rowOff>104775</xdr:rowOff>
    </xdr:to>
    <xdr:sp macro="" textlink="">
      <xdr:nvSpPr>
        <xdr:cNvPr id="141281" name="Line 40"/>
        <xdr:cNvSpPr>
          <a:spLocks noChangeShapeType="1"/>
        </xdr:cNvSpPr>
      </xdr:nvSpPr>
      <xdr:spPr bwMode="auto">
        <a:xfrm>
          <a:off x="4076700" y="1371600"/>
          <a:ext cx="6477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1181100</xdr:colOff>
      <xdr:row>4</xdr:row>
      <xdr:rowOff>85725</xdr:rowOff>
    </xdr:from>
    <xdr:to>
      <xdr:col>3</xdr:col>
      <xdr:colOff>1181100</xdr:colOff>
      <xdr:row>6</xdr:row>
      <xdr:rowOff>76200</xdr:rowOff>
    </xdr:to>
    <xdr:sp macro="" textlink="">
      <xdr:nvSpPr>
        <xdr:cNvPr id="141282" name="Line 41"/>
        <xdr:cNvSpPr>
          <a:spLocks noChangeShapeType="1"/>
        </xdr:cNvSpPr>
      </xdr:nvSpPr>
      <xdr:spPr bwMode="auto">
        <a:xfrm>
          <a:off x="4067175" y="971550"/>
          <a:ext cx="0" cy="37147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695325</xdr:colOff>
      <xdr:row>4</xdr:row>
      <xdr:rowOff>76200</xdr:rowOff>
    </xdr:from>
    <xdr:to>
      <xdr:col>3</xdr:col>
      <xdr:colOff>1914525</xdr:colOff>
      <xdr:row>4</xdr:row>
      <xdr:rowOff>76200</xdr:rowOff>
    </xdr:to>
    <xdr:sp macro="" textlink="">
      <xdr:nvSpPr>
        <xdr:cNvPr id="141283" name="Line 42"/>
        <xdr:cNvSpPr>
          <a:spLocks noChangeShapeType="1"/>
        </xdr:cNvSpPr>
      </xdr:nvSpPr>
      <xdr:spPr bwMode="auto">
        <a:xfrm>
          <a:off x="3581400" y="962025"/>
          <a:ext cx="12192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781050</xdr:colOff>
      <xdr:row>46</xdr:row>
      <xdr:rowOff>66675</xdr:rowOff>
    </xdr:from>
    <xdr:to>
      <xdr:col>3</xdr:col>
      <xdr:colOff>2019300</xdr:colOff>
      <xdr:row>46</xdr:row>
      <xdr:rowOff>66675</xdr:rowOff>
    </xdr:to>
    <xdr:sp macro="" textlink="">
      <xdr:nvSpPr>
        <xdr:cNvPr id="141284" name="Line 43"/>
        <xdr:cNvSpPr>
          <a:spLocks noChangeShapeType="1"/>
        </xdr:cNvSpPr>
      </xdr:nvSpPr>
      <xdr:spPr bwMode="auto">
        <a:xfrm>
          <a:off x="3667125" y="8677275"/>
          <a:ext cx="12382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1352550</xdr:colOff>
      <xdr:row>46</xdr:row>
      <xdr:rowOff>85725</xdr:rowOff>
    </xdr:from>
    <xdr:to>
      <xdr:col>3</xdr:col>
      <xdr:colOff>1352550</xdr:colOff>
      <xdr:row>47</xdr:row>
      <xdr:rowOff>133350</xdr:rowOff>
    </xdr:to>
    <xdr:sp macro="" textlink="">
      <xdr:nvSpPr>
        <xdr:cNvPr id="141285" name="Line 44"/>
        <xdr:cNvSpPr>
          <a:spLocks noChangeShapeType="1"/>
        </xdr:cNvSpPr>
      </xdr:nvSpPr>
      <xdr:spPr bwMode="auto">
        <a:xfrm>
          <a:off x="4238625" y="8696325"/>
          <a:ext cx="0" cy="219075"/>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3</xdr:col>
      <xdr:colOff>390525</xdr:colOff>
      <xdr:row>14</xdr:row>
      <xdr:rowOff>85725</xdr:rowOff>
    </xdr:from>
    <xdr:to>
      <xdr:col>3</xdr:col>
      <xdr:colOff>2038350</xdr:colOff>
      <xdr:row>14</xdr:row>
      <xdr:rowOff>85725</xdr:rowOff>
    </xdr:to>
    <xdr:sp macro="" textlink="">
      <xdr:nvSpPr>
        <xdr:cNvPr id="141286" name="Line 45"/>
        <xdr:cNvSpPr>
          <a:spLocks noChangeShapeType="1"/>
        </xdr:cNvSpPr>
      </xdr:nvSpPr>
      <xdr:spPr bwMode="auto">
        <a:xfrm>
          <a:off x="3276600" y="2876550"/>
          <a:ext cx="16478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1AAA24"/>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41.bin"/></Relationships>
</file>

<file path=xl/worksheets/_rels/sheet4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42.bin"/></Relationships>
</file>

<file path=xl/worksheets/_rels/sheet4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43.bin"/></Relationships>
</file>

<file path=xl/worksheets/_rels/sheet4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44.bin"/></Relationships>
</file>

<file path=xl/worksheets/_rels/sheet49.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45.bin"/></Relationships>
</file>

<file path=xl/worksheets/_rels/sheet50.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46.bin"/></Relationships>
</file>

<file path=xl/worksheets/_rels/sheet51.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47.bin"/></Relationships>
</file>

<file path=xl/worksheets/_rels/sheet52.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48.bin"/></Relationships>
</file>

<file path=xl/worksheets/_rels/sheet53.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49.bin"/></Relationships>
</file>

<file path=xl/worksheets/_rels/sheet54.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5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52.bin"/></Relationships>
</file>

<file path=xl/worksheets/_rels/sheet57.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53.bin"/></Relationships>
</file>

<file path=xl/worksheets/_rels/sheet58.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54.bin"/></Relationships>
</file>

<file path=xl/worksheets/_rels/sheet59.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2.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58.bin"/></Relationships>
</file>

<file path=xl/worksheets/_rels/sheet63.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59.bin"/></Relationships>
</file>

<file path=xl/worksheets/_rels/sheet64.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61.bin"/></Relationships>
</file>

<file path=xl/worksheets/_rels/sheet66.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6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8.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64.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0.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printerSettings" Target="../printerSettings/printerSettings66.bin"/></Relationships>
</file>

<file path=xl/worksheets/_rels/sheet71.xml.rels><?xml version="1.0" encoding="UTF-8" standalone="yes"?>
<Relationships xmlns="http://schemas.openxmlformats.org/package/2006/relationships"><Relationship Id="rId3" Type="http://schemas.openxmlformats.org/officeDocument/2006/relationships/comments" Target="../comments35.xml"/><Relationship Id="rId2" Type="http://schemas.openxmlformats.org/officeDocument/2006/relationships/vmlDrawing" Target="../drawings/vmlDrawing35.vml"/><Relationship Id="rId1" Type="http://schemas.openxmlformats.org/officeDocument/2006/relationships/printerSettings" Target="../printerSettings/printerSettings67.bin"/></Relationships>
</file>

<file path=xl/worksheets/_rels/sheet72.xml.rels><?xml version="1.0" encoding="UTF-8" standalone="yes"?>
<Relationships xmlns="http://schemas.openxmlformats.org/package/2006/relationships"><Relationship Id="rId3" Type="http://schemas.openxmlformats.org/officeDocument/2006/relationships/comments" Target="../comments36.xml"/><Relationship Id="rId2" Type="http://schemas.openxmlformats.org/officeDocument/2006/relationships/vmlDrawing" Target="../drawings/vmlDrawing36.vml"/><Relationship Id="rId1" Type="http://schemas.openxmlformats.org/officeDocument/2006/relationships/printerSettings" Target="../printerSettings/printerSettings68.bin"/></Relationships>
</file>

<file path=xl/worksheets/_rels/sheet73.xml.rels><?xml version="1.0" encoding="UTF-8" standalone="yes"?>
<Relationships xmlns="http://schemas.openxmlformats.org/package/2006/relationships"><Relationship Id="rId3" Type="http://schemas.openxmlformats.org/officeDocument/2006/relationships/comments" Target="../comments37.xml"/><Relationship Id="rId2" Type="http://schemas.openxmlformats.org/officeDocument/2006/relationships/vmlDrawing" Target="../drawings/vmlDrawing37.vml"/><Relationship Id="rId1" Type="http://schemas.openxmlformats.org/officeDocument/2006/relationships/printerSettings" Target="../printerSettings/printerSettings69.bin"/></Relationships>
</file>

<file path=xl/worksheets/_rels/sheet74.xml.rels><?xml version="1.0" encoding="UTF-8" standalone="yes"?>
<Relationships xmlns="http://schemas.openxmlformats.org/package/2006/relationships"><Relationship Id="rId3" Type="http://schemas.openxmlformats.org/officeDocument/2006/relationships/comments" Target="../comments38.xml"/><Relationship Id="rId2" Type="http://schemas.openxmlformats.org/officeDocument/2006/relationships/vmlDrawing" Target="../drawings/vmlDrawing38.vml"/><Relationship Id="rId1" Type="http://schemas.openxmlformats.org/officeDocument/2006/relationships/printerSettings" Target="../printerSettings/printerSettings70.bin"/></Relationships>
</file>

<file path=xl/worksheets/_rels/sheet75.xml.rels><?xml version="1.0" encoding="UTF-8" standalone="yes"?>
<Relationships xmlns="http://schemas.openxmlformats.org/package/2006/relationships"><Relationship Id="rId3" Type="http://schemas.openxmlformats.org/officeDocument/2006/relationships/comments" Target="../comments39.xml"/><Relationship Id="rId2" Type="http://schemas.openxmlformats.org/officeDocument/2006/relationships/vmlDrawing" Target="../drawings/vmlDrawing39.vml"/><Relationship Id="rId1" Type="http://schemas.openxmlformats.org/officeDocument/2006/relationships/printerSettings" Target="../printerSettings/printerSettings71.bin"/></Relationships>
</file>

<file path=xl/worksheets/_rels/sheet76.xml.rels><?xml version="1.0" encoding="UTF-8" standalone="yes"?>
<Relationships xmlns="http://schemas.openxmlformats.org/package/2006/relationships"><Relationship Id="rId3" Type="http://schemas.openxmlformats.org/officeDocument/2006/relationships/comments" Target="../comments40.xml"/><Relationship Id="rId2" Type="http://schemas.openxmlformats.org/officeDocument/2006/relationships/vmlDrawing" Target="../drawings/vmlDrawing40.vml"/><Relationship Id="rId1" Type="http://schemas.openxmlformats.org/officeDocument/2006/relationships/printerSettings" Target="../printerSettings/printerSettings72.bin"/></Relationships>
</file>

<file path=xl/worksheets/_rels/sheet77.xml.rels><?xml version="1.0" encoding="UTF-8" standalone="yes"?>
<Relationships xmlns="http://schemas.openxmlformats.org/package/2006/relationships"><Relationship Id="rId3" Type="http://schemas.openxmlformats.org/officeDocument/2006/relationships/comments" Target="../comments41.xml"/><Relationship Id="rId2" Type="http://schemas.openxmlformats.org/officeDocument/2006/relationships/vmlDrawing" Target="../drawings/vmlDrawing41.vml"/><Relationship Id="rId1" Type="http://schemas.openxmlformats.org/officeDocument/2006/relationships/printerSettings" Target="../printerSettings/printerSettings73.bin"/></Relationships>
</file>

<file path=xl/worksheets/_rels/sheet78.xml.rels><?xml version="1.0" encoding="UTF-8" standalone="yes"?>
<Relationships xmlns="http://schemas.openxmlformats.org/package/2006/relationships"><Relationship Id="rId3" Type="http://schemas.openxmlformats.org/officeDocument/2006/relationships/comments" Target="../comments42.xml"/><Relationship Id="rId2" Type="http://schemas.openxmlformats.org/officeDocument/2006/relationships/vmlDrawing" Target="../drawings/vmlDrawing42.vml"/><Relationship Id="rId1" Type="http://schemas.openxmlformats.org/officeDocument/2006/relationships/printerSettings" Target="../printerSettings/printerSettings74.bin"/></Relationships>
</file>

<file path=xl/worksheets/_rels/sheet79.xml.rels><?xml version="1.0" encoding="UTF-8" standalone="yes"?>
<Relationships xmlns="http://schemas.openxmlformats.org/package/2006/relationships"><Relationship Id="rId3" Type="http://schemas.openxmlformats.org/officeDocument/2006/relationships/comments" Target="../comments43.xml"/><Relationship Id="rId2" Type="http://schemas.openxmlformats.org/officeDocument/2006/relationships/vmlDrawing" Target="../drawings/vmlDrawing43.vml"/><Relationship Id="rId1" Type="http://schemas.openxmlformats.org/officeDocument/2006/relationships/printerSettings" Target="../printerSettings/printerSettings75.bin"/></Relationships>
</file>

<file path=xl/worksheets/_rels/sheet80.xml.rels><?xml version="1.0" encoding="UTF-8" standalone="yes"?>
<Relationships xmlns="http://schemas.openxmlformats.org/package/2006/relationships"><Relationship Id="rId3" Type="http://schemas.openxmlformats.org/officeDocument/2006/relationships/comments" Target="../comments44.xml"/><Relationship Id="rId2" Type="http://schemas.openxmlformats.org/officeDocument/2006/relationships/vmlDrawing" Target="../drawings/vmlDrawing44.vml"/><Relationship Id="rId1" Type="http://schemas.openxmlformats.org/officeDocument/2006/relationships/printerSettings" Target="../printerSettings/printerSettings76.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3.xml.rels><?xml version="1.0" encoding="UTF-8" standalone="yes"?>
<Relationships xmlns="http://schemas.openxmlformats.org/package/2006/relationships"><Relationship Id="rId3" Type="http://schemas.openxmlformats.org/officeDocument/2006/relationships/comments" Target="../comments45.xml"/><Relationship Id="rId2" Type="http://schemas.openxmlformats.org/officeDocument/2006/relationships/vmlDrawing" Target="../drawings/vmlDrawing45.vml"/><Relationship Id="rId1" Type="http://schemas.openxmlformats.org/officeDocument/2006/relationships/printerSettings" Target="../printerSettings/printerSettings79.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5.xml.rels><?xml version="1.0" encoding="UTF-8" standalone="yes"?>
<Relationships xmlns="http://schemas.openxmlformats.org/package/2006/relationships"><Relationship Id="rId3" Type="http://schemas.openxmlformats.org/officeDocument/2006/relationships/comments" Target="../comments46.xml"/><Relationship Id="rId2" Type="http://schemas.openxmlformats.org/officeDocument/2006/relationships/vmlDrawing" Target="../drawings/vmlDrawing46.vml"/><Relationship Id="rId1" Type="http://schemas.openxmlformats.org/officeDocument/2006/relationships/printerSettings" Target="../printerSettings/printerSettings81.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sheet1.xml><?xml version="1.0" encoding="utf-8"?>
<worksheet xmlns="http://schemas.openxmlformats.org/spreadsheetml/2006/main" xmlns:r="http://schemas.openxmlformats.org/officeDocument/2006/relationships">
  <dimension ref="A1:J47"/>
  <sheetViews>
    <sheetView workbookViewId="0">
      <selection activeCell="H43" sqref="H43:I43"/>
    </sheetView>
  </sheetViews>
  <sheetFormatPr defaultColWidth="7" defaultRowHeight="18" customHeight="1"/>
  <cols>
    <col min="1" max="1" width="21.375" style="524" bestFit="1" customWidth="1"/>
    <col min="2" max="2" width="4.5" style="525" bestFit="1" customWidth="1"/>
    <col min="3" max="4" width="17.125" style="526" bestFit="1" customWidth="1"/>
    <col min="5" max="5" width="8.375" style="524" bestFit="1" customWidth="1"/>
    <col min="6" max="6" width="23" style="524" bestFit="1" customWidth="1"/>
    <col min="7" max="7" width="4.625" style="525" bestFit="1" customWidth="1"/>
    <col min="8" max="9" width="20.5" style="526" bestFit="1" customWidth="1"/>
    <col min="10" max="10" width="15.625" style="524" bestFit="1" customWidth="1"/>
    <col min="11" max="16384" width="7" style="524"/>
  </cols>
  <sheetData>
    <row r="1" spans="1:10" s="520" customFormat="1" ht="18" customHeight="1">
      <c r="A1" s="527" t="s">
        <v>0</v>
      </c>
      <c r="B1" s="528"/>
      <c r="C1" s="528"/>
      <c r="D1" s="528"/>
      <c r="E1" s="528"/>
      <c r="F1" s="528"/>
      <c r="G1" s="528"/>
      <c r="H1" s="528"/>
      <c r="I1" s="528"/>
      <c r="J1" s="528"/>
    </row>
    <row r="2" spans="1:10" s="520" customFormat="1" ht="18" customHeight="1">
      <c r="A2" s="581" t="s">
        <v>1</v>
      </c>
      <c r="B2" s="582"/>
      <c r="C2" s="582"/>
      <c r="D2" s="582"/>
      <c r="E2" s="582"/>
      <c r="F2" s="582"/>
      <c r="G2" s="582"/>
      <c r="H2" s="582"/>
      <c r="I2" s="582"/>
      <c r="J2" s="582"/>
    </row>
    <row r="3" spans="1:10" s="521" customFormat="1" ht="18" customHeight="1">
      <c r="A3" s="583" t="s">
        <v>2</v>
      </c>
      <c r="B3" s="583"/>
      <c r="C3" s="583"/>
      <c r="D3" s="583"/>
      <c r="E3" s="583"/>
      <c r="F3" s="583"/>
      <c r="G3" s="583"/>
      <c r="H3" s="583"/>
      <c r="I3" s="583"/>
      <c r="J3" s="583"/>
    </row>
    <row r="4" spans="1:10" ht="18" customHeight="1">
      <c r="A4" s="584" t="e">
        <v>#REF!</v>
      </c>
      <c r="B4" s="585"/>
      <c r="C4" s="585"/>
      <c r="E4" s="529"/>
      <c r="J4" s="559" t="s">
        <v>3</v>
      </c>
    </row>
    <row r="5" spans="1:10" s="522" customFormat="1" ht="18" customHeight="1">
      <c r="A5" s="530" t="s">
        <v>4</v>
      </c>
      <c r="B5" s="530" t="s">
        <v>5</v>
      </c>
      <c r="C5" s="530" t="s">
        <v>6</v>
      </c>
      <c r="D5" s="530" t="s">
        <v>7</v>
      </c>
      <c r="E5" s="531" t="s">
        <v>8</v>
      </c>
      <c r="F5" s="532" t="s">
        <v>9</v>
      </c>
      <c r="G5" s="530" t="s">
        <v>5</v>
      </c>
      <c r="H5" s="530" t="s">
        <v>6</v>
      </c>
      <c r="I5" s="530" t="s">
        <v>7</v>
      </c>
      <c r="J5" s="530" t="s">
        <v>8</v>
      </c>
    </row>
    <row r="6" spans="1:10" s="523" customFormat="1" ht="18" customHeight="1">
      <c r="A6" s="533" t="s">
        <v>10</v>
      </c>
      <c r="B6" s="534">
        <v>1</v>
      </c>
      <c r="C6" s="535"/>
      <c r="D6" s="535"/>
      <c r="E6" s="536"/>
      <c r="F6" s="537" t="s">
        <v>11</v>
      </c>
      <c r="G6" s="538">
        <v>41</v>
      </c>
      <c r="H6" s="539"/>
      <c r="I6" s="539"/>
      <c r="J6" s="560"/>
    </row>
    <row r="7" spans="1:10" s="523" customFormat="1" ht="18" customHeight="1">
      <c r="A7" s="540" t="s">
        <v>12</v>
      </c>
      <c r="B7" s="534">
        <v>2</v>
      </c>
      <c r="C7" s="541"/>
      <c r="D7" s="541"/>
      <c r="E7" s="536"/>
      <c r="F7" s="537" t="s">
        <v>13</v>
      </c>
      <c r="G7" s="538">
        <v>42</v>
      </c>
      <c r="H7" s="541"/>
      <c r="I7" s="541"/>
      <c r="J7" s="560"/>
    </row>
    <row r="8" spans="1:10" s="523" customFormat="1" ht="18" customHeight="1">
      <c r="A8" s="540" t="s">
        <v>14</v>
      </c>
      <c r="B8" s="534">
        <v>3</v>
      </c>
      <c r="C8" s="541"/>
      <c r="D8" s="541"/>
      <c r="E8" s="542"/>
      <c r="F8" s="537" t="s">
        <v>15</v>
      </c>
      <c r="G8" s="538">
        <v>45</v>
      </c>
      <c r="H8" s="541"/>
      <c r="I8" s="541"/>
      <c r="J8" s="561"/>
    </row>
    <row r="9" spans="1:10" s="523" customFormat="1" ht="18" customHeight="1">
      <c r="A9" s="540" t="s">
        <v>16</v>
      </c>
      <c r="B9" s="534">
        <v>4</v>
      </c>
      <c r="C9" s="541"/>
      <c r="D9" s="541"/>
      <c r="E9" s="542"/>
      <c r="F9" s="537" t="s">
        <v>17</v>
      </c>
      <c r="G9" s="538">
        <v>46</v>
      </c>
      <c r="H9" s="541"/>
      <c r="I9" s="541"/>
      <c r="J9" s="561"/>
    </row>
    <row r="10" spans="1:10" s="523" customFormat="1" ht="18" customHeight="1">
      <c r="A10" s="540" t="s">
        <v>18</v>
      </c>
      <c r="B10" s="534">
        <v>5</v>
      </c>
      <c r="C10" s="541"/>
      <c r="D10" s="541"/>
      <c r="E10" s="536"/>
      <c r="F10" s="537" t="s">
        <v>19</v>
      </c>
      <c r="G10" s="538">
        <v>47</v>
      </c>
      <c r="H10" s="541"/>
      <c r="I10" s="541"/>
      <c r="J10" s="560"/>
    </row>
    <row r="11" spans="1:10" s="523" customFormat="1" ht="18" customHeight="1">
      <c r="A11" s="540" t="s">
        <v>20</v>
      </c>
      <c r="B11" s="534">
        <v>6</v>
      </c>
      <c r="C11" s="541"/>
      <c r="D11" s="541"/>
      <c r="E11" s="536"/>
      <c r="F11" s="537" t="s">
        <v>21</v>
      </c>
      <c r="G11" s="538">
        <v>48</v>
      </c>
      <c r="H11" s="541"/>
      <c r="I11" s="541"/>
      <c r="J11" s="560"/>
    </row>
    <row r="12" spans="1:10" s="523" customFormat="1" ht="18" customHeight="1">
      <c r="A12" s="540" t="s">
        <v>22</v>
      </c>
      <c r="B12" s="534">
        <v>7</v>
      </c>
      <c r="C12" s="541"/>
      <c r="D12" s="541"/>
      <c r="E12" s="536"/>
      <c r="F12" s="537" t="s">
        <v>23</v>
      </c>
      <c r="G12" s="538">
        <v>49</v>
      </c>
      <c r="H12" s="541"/>
      <c r="I12" s="541"/>
      <c r="J12" s="560"/>
    </row>
    <row r="13" spans="1:10" s="523" customFormat="1" ht="18" customHeight="1">
      <c r="A13" s="540" t="s">
        <v>24</v>
      </c>
      <c r="B13" s="534">
        <v>8</v>
      </c>
      <c r="C13" s="539"/>
      <c r="D13" s="539"/>
      <c r="E13" s="536"/>
      <c r="F13" s="537" t="s">
        <v>25</v>
      </c>
      <c r="G13" s="538">
        <v>50</v>
      </c>
      <c r="H13" s="541"/>
      <c r="I13" s="541"/>
      <c r="J13" s="560"/>
    </row>
    <row r="14" spans="1:10" s="523" customFormat="1" ht="18" customHeight="1">
      <c r="A14" s="540" t="s">
        <v>26</v>
      </c>
      <c r="B14" s="534">
        <v>9</v>
      </c>
      <c r="C14" s="539"/>
      <c r="D14" s="539"/>
      <c r="E14" s="542"/>
      <c r="F14" s="537" t="s">
        <v>27</v>
      </c>
      <c r="G14" s="538">
        <v>51</v>
      </c>
      <c r="H14" s="541"/>
      <c r="I14" s="541"/>
      <c r="J14" s="561"/>
    </row>
    <row r="15" spans="1:10" s="523" customFormat="1" ht="18" customHeight="1">
      <c r="A15" s="540" t="s">
        <v>28</v>
      </c>
      <c r="B15" s="534">
        <v>10</v>
      </c>
      <c r="C15" s="539"/>
      <c r="D15" s="539"/>
      <c r="E15" s="542"/>
      <c r="F15" s="537" t="s">
        <v>29</v>
      </c>
      <c r="G15" s="538">
        <v>52</v>
      </c>
      <c r="H15" s="541"/>
      <c r="I15" s="541"/>
      <c r="J15" s="561"/>
    </row>
    <row r="16" spans="1:10" s="523" customFormat="1" ht="18" customHeight="1">
      <c r="A16" s="540" t="s">
        <v>30</v>
      </c>
      <c r="B16" s="534">
        <v>11</v>
      </c>
      <c r="C16" s="539"/>
      <c r="D16" s="539"/>
      <c r="E16" s="542"/>
      <c r="F16" s="537" t="s">
        <v>31</v>
      </c>
      <c r="G16" s="538">
        <v>53</v>
      </c>
      <c r="H16" s="541"/>
      <c r="I16" s="541"/>
      <c r="J16" s="561"/>
    </row>
    <row r="17" spans="1:10" s="523" customFormat="1" ht="18" customHeight="1">
      <c r="A17" s="540" t="s">
        <v>32</v>
      </c>
      <c r="B17" s="534">
        <v>12</v>
      </c>
      <c r="C17" s="539"/>
      <c r="D17" s="539"/>
      <c r="E17" s="542"/>
      <c r="F17" s="537" t="s">
        <v>33</v>
      </c>
      <c r="G17" s="538">
        <v>54</v>
      </c>
      <c r="H17" s="541"/>
      <c r="I17" s="541"/>
      <c r="J17" s="561"/>
    </row>
    <row r="18" spans="1:10" s="523" customFormat="1" ht="18" customHeight="1">
      <c r="A18" s="540" t="s">
        <v>20</v>
      </c>
      <c r="B18" s="534">
        <v>13</v>
      </c>
      <c r="C18" s="539"/>
      <c r="D18" s="539"/>
      <c r="E18" s="542"/>
      <c r="F18" s="537" t="s">
        <v>34</v>
      </c>
      <c r="G18" s="538">
        <v>52</v>
      </c>
      <c r="H18" s="541"/>
      <c r="I18" s="541"/>
      <c r="J18" s="561"/>
    </row>
    <row r="19" spans="1:10" s="523" customFormat="1" ht="18" customHeight="1">
      <c r="A19" s="540" t="s">
        <v>35</v>
      </c>
      <c r="B19" s="534">
        <v>14</v>
      </c>
      <c r="C19" s="541"/>
      <c r="D19" s="541"/>
      <c r="E19" s="542"/>
      <c r="F19" s="537" t="s">
        <v>36</v>
      </c>
      <c r="G19" s="538">
        <v>53</v>
      </c>
      <c r="H19" s="541"/>
      <c r="I19" s="541"/>
      <c r="J19" s="561"/>
    </row>
    <row r="20" spans="1:10" s="523" customFormat="1" ht="18" customHeight="1">
      <c r="A20" s="540" t="s">
        <v>37</v>
      </c>
      <c r="B20" s="534">
        <v>15</v>
      </c>
      <c r="C20" s="539"/>
      <c r="D20" s="539"/>
      <c r="E20" s="542"/>
      <c r="F20" s="537" t="s">
        <v>38</v>
      </c>
      <c r="G20" s="538">
        <v>54</v>
      </c>
      <c r="H20" s="541"/>
      <c r="I20" s="541"/>
      <c r="J20" s="561"/>
    </row>
    <row r="21" spans="1:10" s="523" customFormat="1" ht="18" customHeight="1">
      <c r="A21" s="540" t="s">
        <v>39</v>
      </c>
      <c r="B21" s="534">
        <v>16</v>
      </c>
      <c r="C21" s="539"/>
      <c r="D21" s="539"/>
      <c r="E21" s="542"/>
      <c r="F21" s="543" t="s">
        <v>40</v>
      </c>
      <c r="G21" s="538">
        <v>55</v>
      </c>
      <c r="H21" s="541">
        <f>SUM(H7:H20)</f>
        <v>0</v>
      </c>
      <c r="I21" s="541">
        <f>SUM(I7:I20)</f>
        <v>0</v>
      </c>
      <c r="J21" s="561"/>
    </row>
    <row r="22" spans="1:10" s="523" customFormat="1" ht="18" customHeight="1">
      <c r="A22" s="540" t="s">
        <v>41</v>
      </c>
      <c r="B22" s="534">
        <v>17</v>
      </c>
      <c r="C22" s="539"/>
      <c r="D22" s="539"/>
      <c r="E22" s="542"/>
      <c r="F22" s="537"/>
      <c r="G22" s="538"/>
      <c r="H22" s="541"/>
      <c r="I22" s="541"/>
      <c r="J22" s="560"/>
    </row>
    <row r="23" spans="1:10" s="523" customFormat="1" ht="18" customHeight="1">
      <c r="A23" s="540" t="s">
        <v>42</v>
      </c>
      <c r="B23" s="534">
        <v>18</v>
      </c>
      <c r="C23" s="539"/>
      <c r="D23" s="539"/>
      <c r="E23" s="542"/>
      <c r="F23" s="537"/>
      <c r="G23" s="538"/>
      <c r="H23" s="541"/>
      <c r="I23" s="541"/>
      <c r="J23" s="561"/>
    </row>
    <row r="24" spans="1:10" s="523" customFormat="1" ht="18" customHeight="1">
      <c r="A24" s="540" t="s">
        <v>43</v>
      </c>
      <c r="B24" s="534">
        <v>19</v>
      </c>
      <c r="C24" s="539"/>
      <c r="D24" s="539"/>
      <c r="E24" s="542"/>
      <c r="F24" s="537" t="s">
        <v>44</v>
      </c>
      <c r="G24" s="538">
        <v>56</v>
      </c>
      <c r="H24" s="541"/>
      <c r="I24" s="541"/>
      <c r="J24" s="561"/>
    </row>
    <row r="25" spans="1:10" s="523" customFormat="1" ht="18" customHeight="1">
      <c r="A25" s="544" t="s">
        <v>45</v>
      </c>
      <c r="B25" s="534">
        <v>20</v>
      </c>
      <c r="C25" s="539">
        <f>SUM(C7:C9,C12:C16,C19:C24)</f>
        <v>0</v>
      </c>
      <c r="D25" s="539">
        <f>SUM(D7:D9,D12:D16,D19:D24)</f>
        <v>0</v>
      </c>
      <c r="E25" s="542"/>
      <c r="F25" s="537" t="s">
        <v>46</v>
      </c>
      <c r="G25" s="538">
        <v>57</v>
      </c>
      <c r="H25" s="541"/>
      <c r="I25" s="541"/>
      <c r="J25" s="561"/>
    </row>
    <row r="26" spans="1:10" s="523" customFormat="1" ht="18" customHeight="1">
      <c r="A26" s="545" t="s">
        <v>47</v>
      </c>
      <c r="B26" s="534">
        <v>21</v>
      </c>
      <c r="C26" s="539"/>
      <c r="D26" s="539"/>
      <c r="E26" s="542"/>
      <c r="F26" s="537" t="s">
        <v>48</v>
      </c>
      <c r="G26" s="538">
        <v>58</v>
      </c>
      <c r="H26" s="541"/>
      <c r="I26" s="541"/>
      <c r="J26" s="560"/>
    </row>
    <row r="27" spans="1:10" s="523" customFormat="1" ht="18" customHeight="1">
      <c r="A27" s="540" t="s">
        <v>49</v>
      </c>
      <c r="B27" s="534">
        <v>22</v>
      </c>
      <c r="C27" s="539"/>
      <c r="D27" s="539"/>
      <c r="E27" s="542"/>
      <c r="F27" s="537" t="s">
        <v>50</v>
      </c>
      <c r="G27" s="538">
        <v>59</v>
      </c>
      <c r="H27" s="541"/>
      <c r="I27" s="541"/>
      <c r="J27" s="560"/>
    </row>
    <row r="28" spans="1:10" s="523" customFormat="1" ht="18" customHeight="1">
      <c r="A28" s="540" t="s">
        <v>51</v>
      </c>
      <c r="B28" s="534">
        <v>23</v>
      </c>
      <c r="C28" s="539"/>
      <c r="D28" s="539"/>
      <c r="E28" s="536"/>
      <c r="F28" s="537" t="s">
        <v>52</v>
      </c>
      <c r="G28" s="538">
        <v>60</v>
      </c>
      <c r="H28" s="539"/>
      <c r="I28" s="539"/>
      <c r="J28" s="560"/>
    </row>
    <row r="29" spans="1:10" s="523" customFormat="1" ht="18" customHeight="1">
      <c r="A29" s="540" t="s">
        <v>53</v>
      </c>
      <c r="B29" s="534">
        <v>24</v>
      </c>
      <c r="C29" s="539"/>
      <c r="D29" s="539"/>
      <c r="E29" s="536"/>
      <c r="F29" s="537" t="s">
        <v>54</v>
      </c>
      <c r="G29" s="538">
        <v>61</v>
      </c>
      <c r="H29" s="539"/>
      <c r="I29" s="539"/>
      <c r="J29" s="560"/>
    </row>
    <row r="30" spans="1:10" s="523" customFormat="1" ht="18" customHeight="1">
      <c r="A30" s="540" t="s">
        <v>55</v>
      </c>
      <c r="B30" s="534">
        <v>25</v>
      </c>
      <c r="C30" s="539"/>
      <c r="D30" s="539"/>
      <c r="E30" s="536"/>
      <c r="F30" s="543" t="s">
        <v>56</v>
      </c>
      <c r="G30" s="538">
        <v>62</v>
      </c>
      <c r="H30" s="541">
        <f>SUM(H24:H29)</f>
        <v>0</v>
      </c>
      <c r="I30" s="541">
        <f>SUM(I24:I29)</f>
        <v>0</v>
      </c>
      <c r="J30" s="560"/>
    </row>
    <row r="31" spans="1:10" s="523" customFormat="1" ht="18" customHeight="1">
      <c r="A31" s="540" t="s">
        <v>57</v>
      </c>
      <c r="B31" s="534">
        <v>26</v>
      </c>
      <c r="C31" s="539"/>
      <c r="D31" s="539"/>
      <c r="E31" s="536"/>
      <c r="F31" s="537"/>
      <c r="G31" s="538"/>
      <c r="H31" s="541"/>
      <c r="I31" s="541"/>
      <c r="J31" s="560"/>
    </row>
    <row r="32" spans="1:10" s="523" customFormat="1" ht="18" customHeight="1">
      <c r="A32" s="540" t="s">
        <v>58</v>
      </c>
      <c r="B32" s="534">
        <v>27</v>
      </c>
      <c r="C32" s="539"/>
      <c r="D32" s="539"/>
      <c r="E32" s="536"/>
      <c r="F32" s="546" t="s">
        <v>59</v>
      </c>
      <c r="G32" s="538">
        <v>63</v>
      </c>
      <c r="H32" s="547">
        <f>H21+H30</f>
        <v>0</v>
      </c>
      <c r="I32" s="547">
        <f>I21+I30</f>
        <v>0</v>
      </c>
      <c r="J32" s="562"/>
    </row>
    <row r="33" spans="1:10" s="523" customFormat="1" ht="18" customHeight="1">
      <c r="A33" s="540" t="s">
        <v>60</v>
      </c>
      <c r="B33" s="534">
        <v>28</v>
      </c>
      <c r="C33" s="539"/>
      <c r="D33" s="539"/>
      <c r="E33" s="536"/>
      <c r="F33" s="537"/>
      <c r="G33" s="538"/>
      <c r="H33" s="541"/>
      <c r="I33" s="541"/>
      <c r="J33" s="560"/>
    </row>
    <row r="34" spans="1:10" s="523" customFormat="1" ht="18" customHeight="1">
      <c r="A34" s="540" t="s">
        <v>61</v>
      </c>
      <c r="B34" s="534">
        <v>29</v>
      </c>
      <c r="C34" s="539"/>
      <c r="D34" s="539"/>
      <c r="E34" s="536"/>
      <c r="F34" s="537"/>
      <c r="G34" s="538"/>
      <c r="H34" s="541"/>
      <c r="I34" s="541"/>
      <c r="J34" s="560"/>
    </row>
    <row r="35" spans="1:10" s="523" customFormat="1" ht="18" customHeight="1">
      <c r="A35" s="540" t="s">
        <v>62</v>
      </c>
      <c r="B35" s="534">
        <v>30</v>
      </c>
      <c r="C35" s="539"/>
      <c r="D35" s="539"/>
      <c r="E35" s="542"/>
      <c r="F35" s="537"/>
      <c r="G35" s="538"/>
      <c r="H35" s="541"/>
      <c r="I35" s="541"/>
      <c r="J35" s="560"/>
    </row>
    <row r="36" spans="1:10" s="523" customFormat="1" ht="18" customHeight="1">
      <c r="A36" s="544" t="s">
        <v>63</v>
      </c>
      <c r="B36" s="534">
        <v>31</v>
      </c>
      <c r="C36" s="539">
        <f>SUM(C31,C32,C33,C34,C35)</f>
        <v>0</v>
      </c>
      <c r="D36" s="539">
        <f>SUM(D31,D32,D33,D34,D35)</f>
        <v>0</v>
      </c>
      <c r="E36" s="542"/>
      <c r="F36" s="537"/>
      <c r="G36" s="538"/>
      <c r="H36" s="541"/>
      <c r="I36" s="541"/>
      <c r="J36" s="560"/>
    </row>
    <row r="37" spans="1:10" s="523" customFormat="1" ht="18" customHeight="1">
      <c r="A37" s="545" t="s">
        <v>64</v>
      </c>
      <c r="B37" s="534">
        <v>32</v>
      </c>
      <c r="C37" s="539">
        <f>SUM(C38:C39)</f>
        <v>0</v>
      </c>
      <c r="D37" s="539">
        <f>SUM(D38:D39)</f>
        <v>0</v>
      </c>
      <c r="E37" s="542"/>
      <c r="F37" s="537" t="s">
        <v>65</v>
      </c>
      <c r="G37" s="538">
        <v>64</v>
      </c>
      <c r="H37" s="539"/>
      <c r="I37" s="539"/>
      <c r="J37" s="560"/>
    </row>
    <row r="38" spans="1:10" s="523" customFormat="1" ht="18" customHeight="1">
      <c r="A38" s="540" t="s">
        <v>66</v>
      </c>
      <c r="B38" s="534">
        <v>33</v>
      </c>
      <c r="C38" s="539"/>
      <c r="D38" s="539"/>
      <c r="E38" s="542"/>
      <c r="F38" s="537" t="s">
        <v>67</v>
      </c>
      <c r="G38" s="538">
        <v>65</v>
      </c>
      <c r="H38" s="541"/>
      <c r="I38" s="541"/>
      <c r="J38" s="560"/>
    </row>
    <row r="39" spans="1:10" s="523" customFormat="1" ht="18" customHeight="1">
      <c r="A39" s="540" t="s">
        <v>68</v>
      </c>
      <c r="B39" s="534">
        <v>34</v>
      </c>
      <c r="C39" s="539"/>
      <c r="D39" s="539"/>
      <c r="E39" s="536"/>
      <c r="F39" s="537" t="s">
        <v>69</v>
      </c>
      <c r="G39" s="538">
        <v>66</v>
      </c>
      <c r="H39" s="541"/>
      <c r="I39" s="541"/>
      <c r="J39" s="560"/>
    </row>
    <row r="40" spans="1:10" s="523" customFormat="1" ht="18" customHeight="1">
      <c r="A40" s="545" t="s">
        <v>70</v>
      </c>
      <c r="B40" s="534">
        <v>35</v>
      </c>
      <c r="C40" s="539">
        <f>SUM(C41:C42)</f>
        <v>0</v>
      </c>
      <c r="D40" s="539">
        <f>SUM(D41:D42)</f>
        <v>0</v>
      </c>
      <c r="E40" s="536"/>
      <c r="F40" s="537" t="s">
        <v>71</v>
      </c>
      <c r="G40" s="538">
        <v>67</v>
      </c>
      <c r="H40" s="539"/>
      <c r="I40" s="539"/>
      <c r="J40" s="560"/>
    </row>
    <row r="41" spans="1:10" s="523" customFormat="1" ht="18" customHeight="1">
      <c r="A41" s="540" t="s">
        <v>72</v>
      </c>
      <c r="B41" s="534">
        <v>36</v>
      </c>
      <c r="C41" s="539"/>
      <c r="D41" s="539"/>
      <c r="E41" s="548"/>
      <c r="F41" s="537" t="s">
        <v>73</v>
      </c>
      <c r="G41" s="538">
        <v>68</v>
      </c>
      <c r="H41" s="541"/>
      <c r="I41" s="541"/>
      <c r="J41" s="561"/>
    </row>
    <row r="42" spans="1:10" s="523" customFormat="1" ht="18" customHeight="1">
      <c r="A42" s="540" t="s">
        <v>74</v>
      </c>
      <c r="B42" s="534">
        <v>37</v>
      </c>
      <c r="C42" s="539"/>
      <c r="D42" s="539"/>
      <c r="E42" s="536"/>
      <c r="F42" s="549" t="s">
        <v>75</v>
      </c>
      <c r="G42" s="538">
        <v>69</v>
      </c>
      <c r="H42" s="541"/>
      <c r="I42" s="541"/>
      <c r="J42" s="561"/>
    </row>
    <row r="43" spans="1:10" s="523" customFormat="1" ht="18" customHeight="1">
      <c r="A43" s="540" t="s">
        <v>76</v>
      </c>
      <c r="B43" s="534">
        <v>38</v>
      </c>
      <c r="C43" s="539"/>
      <c r="D43" s="539"/>
      <c r="E43" s="536"/>
      <c r="F43" s="537" t="s">
        <v>77</v>
      </c>
      <c r="G43" s="538">
        <v>70</v>
      </c>
      <c r="H43" s="541"/>
      <c r="I43" s="541"/>
      <c r="J43" s="561"/>
    </row>
    <row r="44" spans="1:10" s="523" customFormat="1" ht="18" customHeight="1">
      <c r="A44" s="540" t="s">
        <v>78</v>
      </c>
      <c r="B44" s="534">
        <v>39</v>
      </c>
      <c r="C44" s="539"/>
      <c r="D44" s="539"/>
      <c r="E44" s="536"/>
      <c r="F44" s="550" t="s">
        <v>79</v>
      </c>
      <c r="G44" s="538">
        <v>71</v>
      </c>
      <c r="H44" s="551">
        <f>SUM(H38:H43)-H41</f>
        <v>0</v>
      </c>
      <c r="I44" s="551">
        <f>SUM(I38:I43)-I41</f>
        <v>0</v>
      </c>
      <c r="J44" s="563"/>
    </row>
    <row r="45" spans="1:10" ht="18" customHeight="1">
      <c r="A45" s="552" t="s">
        <v>80</v>
      </c>
      <c r="B45" s="534">
        <v>40</v>
      </c>
      <c r="C45" s="553">
        <f>C25+C26+C36+C37+C40+C43+C44</f>
        <v>0</v>
      </c>
      <c r="D45" s="553">
        <f>D25+D26+D36+D37+D40+D43+D44</f>
        <v>0</v>
      </c>
      <c r="E45" s="554"/>
      <c r="F45" s="550" t="s">
        <v>81</v>
      </c>
      <c r="G45" s="534">
        <v>72</v>
      </c>
      <c r="H45" s="551">
        <f>H32+H44</f>
        <v>0</v>
      </c>
      <c r="I45" s="551">
        <f>I32+I44</f>
        <v>0</v>
      </c>
      <c r="J45" s="564"/>
    </row>
    <row r="46" spans="1:10" ht="18" customHeight="1">
      <c r="A46" s="555"/>
      <c r="B46" s="534"/>
      <c r="C46" s="539"/>
      <c r="D46" s="539"/>
      <c r="E46" s="556"/>
      <c r="F46" s="537" t="s">
        <v>82</v>
      </c>
      <c r="G46" s="534">
        <v>73</v>
      </c>
      <c r="H46" s="539">
        <f>H45-C45</f>
        <v>0</v>
      </c>
      <c r="I46" s="539">
        <f>I45-D45</f>
        <v>0</v>
      </c>
      <c r="J46" s="565"/>
    </row>
    <row r="47" spans="1:10" ht="18" customHeight="1">
      <c r="C47" s="557" t="s">
        <v>83</v>
      </c>
      <c r="D47" s="524"/>
      <c r="E47" s="523" t="s">
        <v>84</v>
      </c>
      <c r="H47" s="558" t="s">
        <v>85</v>
      </c>
      <c r="I47" s="524"/>
    </row>
  </sheetData>
  <mergeCells count="3">
    <mergeCell ref="A2:J2"/>
    <mergeCell ref="A3:J3"/>
    <mergeCell ref="A4:C4"/>
  </mergeCells>
  <phoneticPr fontId="205" type="noConversion"/>
  <hyperlinks>
    <hyperlink ref="A1" location="索引目录!C4" display="返回索引页"/>
  </hyperlinks>
  <pageMargins left="0.75" right="0.75" top="1" bottom="1" header="0.5" footer="0.5"/>
  <pageSetup paperSize="9"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dimension ref="A1:U34"/>
  <sheetViews>
    <sheetView showRowColHeaders="0" topLeftCell="A13" workbookViewId="0">
      <selection activeCell="P24" sqref="P24:S24"/>
    </sheetView>
  </sheetViews>
  <sheetFormatPr defaultRowHeight="15.75"/>
  <cols>
    <col min="1" max="1" width="2.5" style="249" customWidth="1"/>
    <col min="2" max="2" width="9" style="249"/>
    <col min="3" max="3" width="12.25" style="249" customWidth="1"/>
    <col min="4" max="4" width="6.5" style="249" customWidth="1"/>
    <col min="5" max="5" width="3.25" style="249" customWidth="1"/>
    <col min="6" max="7" width="3.125" style="249" customWidth="1"/>
    <col min="8" max="8" width="3.5" style="249" customWidth="1"/>
    <col min="9" max="9" width="6.625" style="249" customWidth="1"/>
    <col min="10" max="10" width="4.75" style="249" customWidth="1"/>
    <col min="11" max="11" width="3.875" style="249" customWidth="1"/>
    <col min="12" max="13" width="2.375" style="249" customWidth="1"/>
    <col min="14" max="14" width="12.375" style="249" customWidth="1"/>
    <col min="15" max="15" width="8.875" style="249" customWidth="1"/>
    <col min="16" max="16" width="7.875" style="249" customWidth="1"/>
    <col min="17" max="18" width="7.25" style="249" customWidth="1"/>
    <col min="19" max="19" width="12" style="249" customWidth="1"/>
    <col min="20" max="20" width="4" style="249" customWidth="1"/>
    <col min="21" max="21" width="2.75" style="249" customWidth="1"/>
    <col min="22" max="16384" width="9" style="249"/>
  </cols>
  <sheetData>
    <row r="1" spans="1:21" ht="15" customHeight="1">
      <c r="A1" s="613"/>
      <c r="B1" s="614"/>
      <c r="C1" s="614"/>
      <c r="D1" s="614"/>
      <c r="E1" s="614"/>
      <c r="F1" s="614"/>
      <c r="G1" s="614"/>
      <c r="H1" s="614"/>
      <c r="I1" s="614"/>
      <c r="J1" s="614"/>
      <c r="K1" s="614"/>
      <c r="L1" s="615"/>
      <c r="M1" s="614"/>
      <c r="N1" s="614"/>
      <c r="O1" s="614"/>
      <c r="P1" s="614"/>
      <c r="Q1" s="614"/>
      <c r="R1" s="614"/>
      <c r="S1" s="614"/>
      <c r="T1" s="614"/>
      <c r="U1" s="616"/>
    </row>
    <row r="2" spans="1:21">
      <c r="A2" s="596"/>
      <c r="B2" s="491"/>
      <c r="C2" s="492"/>
      <c r="D2" s="492"/>
      <c r="E2" s="492"/>
      <c r="F2" s="492"/>
      <c r="G2" s="492"/>
      <c r="H2" s="492"/>
      <c r="I2" s="492"/>
      <c r="J2" s="492"/>
      <c r="K2" s="492"/>
      <c r="L2" s="596"/>
      <c r="M2" s="597"/>
      <c r="N2" s="491"/>
      <c r="O2" s="492"/>
      <c r="P2" s="492"/>
      <c r="Q2" s="492"/>
      <c r="R2" s="492"/>
      <c r="S2" s="492"/>
      <c r="T2" s="492"/>
      <c r="U2" s="596"/>
    </row>
    <row r="3" spans="1:21" ht="26.25" customHeight="1">
      <c r="A3" s="596"/>
      <c r="B3" s="493" t="s">
        <v>86</v>
      </c>
      <c r="C3" s="494"/>
      <c r="D3" s="494"/>
      <c r="E3" s="494"/>
      <c r="F3" s="494"/>
      <c r="G3" s="494"/>
      <c r="H3" s="494"/>
      <c r="I3" s="494"/>
      <c r="J3" s="494"/>
      <c r="K3" s="494"/>
      <c r="L3" s="596"/>
      <c r="M3" s="597"/>
      <c r="N3" s="508" t="s">
        <v>86</v>
      </c>
      <c r="O3" s="494"/>
      <c r="P3" s="494"/>
      <c r="Q3" s="494"/>
      <c r="R3" s="494"/>
      <c r="S3" s="494"/>
      <c r="T3" s="494"/>
      <c r="U3" s="596"/>
    </row>
    <row r="4" spans="1:21" ht="16.5" customHeight="1">
      <c r="A4" s="596"/>
      <c r="B4" s="495" t="s">
        <v>87</v>
      </c>
      <c r="C4" s="496"/>
      <c r="D4" s="497"/>
      <c r="E4" s="497"/>
      <c r="F4" s="497"/>
      <c r="G4" s="497"/>
      <c r="H4" s="497"/>
      <c r="I4" s="497"/>
      <c r="J4" s="497"/>
      <c r="K4" s="509"/>
      <c r="L4" s="596"/>
      <c r="M4" s="597"/>
      <c r="N4" s="510" t="s">
        <v>87</v>
      </c>
      <c r="O4" s="496"/>
      <c r="P4" s="497"/>
      <c r="Q4" s="497"/>
      <c r="R4" s="497"/>
      <c r="S4" s="497"/>
      <c r="T4" s="509"/>
      <c r="U4" s="596"/>
    </row>
    <row r="5" spans="1:21" ht="18.75" customHeight="1">
      <c r="A5" s="596"/>
      <c r="B5" s="617"/>
      <c r="C5" s="617"/>
      <c r="D5" s="618" t="s">
        <v>88</v>
      </c>
      <c r="E5" s="618"/>
      <c r="F5" s="618"/>
      <c r="G5" s="618"/>
      <c r="H5" s="618"/>
      <c r="I5" s="618"/>
      <c r="J5" s="618"/>
      <c r="K5" s="509"/>
      <c r="L5" s="596"/>
      <c r="M5" s="597"/>
      <c r="N5" s="619"/>
      <c r="O5" s="617"/>
      <c r="P5" s="620" t="s">
        <v>89</v>
      </c>
      <c r="Q5" s="620"/>
      <c r="R5" s="620"/>
      <c r="S5" s="620"/>
      <c r="T5" s="509"/>
      <c r="U5" s="596"/>
    </row>
    <row r="6" spans="1:21" ht="16.5" customHeight="1">
      <c r="A6" s="596"/>
      <c r="B6" s="588" t="s">
        <v>1054</v>
      </c>
      <c r="C6" s="622"/>
      <c r="D6" s="592" t="s">
        <v>1052</v>
      </c>
      <c r="E6" s="593"/>
      <c r="F6" s="593"/>
      <c r="G6" s="593"/>
      <c r="H6" s="593"/>
      <c r="I6" s="593"/>
      <c r="J6" s="594"/>
      <c r="K6" s="509"/>
      <c r="L6" s="596"/>
      <c r="M6" s="597"/>
      <c r="N6" s="611" t="s">
        <v>90</v>
      </c>
      <c r="O6" s="591"/>
      <c r="P6" s="623" t="s">
        <v>91</v>
      </c>
      <c r="Q6" s="624"/>
      <c r="R6" s="624"/>
      <c r="S6" s="624"/>
      <c r="T6" s="509"/>
      <c r="U6" s="596"/>
    </row>
    <row r="7" spans="1:21" ht="14.25" customHeight="1">
      <c r="A7" s="596"/>
      <c r="B7" s="590"/>
      <c r="C7" s="590"/>
      <c r="D7" s="625"/>
      <c r="E7" s="625"/>
      <c r="F7" s="625"/>
      <c r="G7" s="625"/>
      <c r="H7" s="625"/>
      <c r="I7" s="625"/>
      <c r="J7" s="625"/>
      <c r="K7" s="509"/>
      <c r="L7" s="596"/>
      <c r="M7" s="597"/>
      <c r="N7" s="611"/>
      <c r="O7" s="590"/>
      <c r="P7" s="625"/>
      <c r="Q7" s="625"/>
      <c r="R7" s="625"/>
      <c r="S7" s="625"/>
      <c r="T7" s="509"/>
      <c r="U7" s="596"/>
    </row>
    <row r="8" spans="1:21" ht="14.25" customHeight="1">
      <c r="A8" s="596"/>
      <c r="B8" s="599" t="s">
        <v>92</v>
      </c>
      <c r="C8" s="595"/>
      <c r="D8" s="566" t="s">
        <v>1049</v>
      </c>
      <c r="E8" s="502" t="s">
        <v>93</v>
      </c>
      <c r="F8" s="501" t="s">
        <v>1053</v>
      </c>
      <c r="G8" s="502" t="s">
        <v>94</v>
      </c>
      <c r="H8" s="501" t="s">
        <v>1050</v>
      </c>
      <c r="I8" s="502" t="s">
        <v>95</v>
      </c>
      <c r="J8" s="502"/>
      <c r="K8" s="509"/>
      <c r="L8" s="596"/>
      <c r="M8" s="597"/>
      <c r="N8" s="588" t="s">
        <v>96</v>
      </c>
      <c r="O8" s="595"/>
      <c r="P8" s="608"/>
      <c r="Q8" s="609"/>
      <c r="R8" s="609"/>
      <c r="S8" s="609"/>
      <c r="T8" s="509"/>
      <c r="U8" s="596"/>
    </row>
    <row r="9" spans="1:21" ht="15.75" customHeight="1">
      <c r="A9" s="596"/>
      <c r="B9" s="590"/>
      <c r="C9" s="590"/>
      <c r="D9" s="610"/>
      <c r="E9" s="610"/>
      <c r="F9" s="610"/>
      <c r="G9" s="610"/>
      <c r="H9" s="610"/>
      <c r="I9" s="610"/>
      <c r="J9" s="610"/>
      <c r="K9" s="509"/>
      <c r="L9" s="596"/>
      <c r="M9" s="597"/>
      <c r="N9" s="611"/>
      <c r="O9" s="590"/>
      <c r="P9" s="610"/>
      <c r="Q9" s="610"/>
      <c r="R9" s="612"/>
      <c r="S9" s="610"/>
      <c r="T9" s="509"/>
      <c r="U9" s="596"/>
    </row>
    <row r="10" spans="1:21" ht="15.75" customHeight="1">
      <c r="A10" s="596"/>
      <c r="B10" s="599" t="s">
        <v>1055</v>
      </c>
      <c r="C10" s="595"/>
      <c r="D10" s="592" t="s">
        <v>1225</v>
      </c>
      <c r="E10" s="593"/>
      <c r="F10" s="593"/>
      <c r="G10" s="593"/>
      <c r="H10" s="593"/>
      <c r="I10" s="593"/>
      <c r="J10" s="594"/>
      <c r="K10" s="509"/>
      <c r="L10" s="596"/>
      <c r="M10" s="597"/>
      <c r="N10" s="588" t="s">
        <v>97</v>
      </c>
      <c r="O10" s="595"/>
      <c r="P10" s="603"/>
      <c r="Q10" s="604"/>
      <c r="R10" s="500" t="s">
        <v>98</v>
      </c>
      <c r="S10" s="515"/>
      <c r="T10" s="509"/>
      <c r="U10" s="596"/>
    </row>
    <row r="11" spans="1:21" ht="16.5" customHeight="1">
      <c r="A11" s="596"/>
      <c r="B11" s="599"/>
      <c r="C11" s="589"/>
      <c r="D11" s="605"/>
      <c r="E11" s="605"/>
      <c r="F11" s="605"/>
      <c r="G11" s="605"/>
      <c r="H11" s="605"/>
      <c r="I11" s="605"/>
      <c r="J11" s="605"/>
      <c r="K11" s="509"/>
      <c r="L11" s="596"/>
      <c r="M11" s="597"/>
      <c r="N11" s="588"/>
      <c r="O11" s="589"/>
      <c r="P11" s="606"/>
      <c r="Q11" s="607"/>
      <c r="R11" s="607"/>
      <c r="S11" s="606"/>
      <c r="T11" s="509"/>
      <c r="U11" s="596"/>
    </row>
    <row r="12" spans="1:21" ht="16.5" customHeight="1">
      <c r="A12" s="596"/>
      <c r="B12" s="599" t="s">
        <v>99</v>
      </c>
      <c r="C12" s="595"/>
      <c r="D12" s="567" t="s">
        <v>1220</v>
      </c>
      <c r="E12" s="502" t="s">
        <v>93</v>
      </c>
      <c r="F12" s="568" t="s">
        <v>1221</v>
      </c>
      <c r="G12" s="502" t="s">
        <v>94</v>
      </c>
      <c r="H12" s="568" t="s">
        <v>1222</v>
      </c>
      <c r="I12" s="502" t="s">
        <v>95</v>
      </c>
      <c r="J12" s="502"/>
      <c r="K12" s="509"/>
      <c r="L12" s="596"/>
      <c r="M12" s="597"/>
      <c r="N12" s="588" t="s">
        <v>100</v>
      </c>
      <c r="O12" s="595"/>
      <c r="P12" s="511"/>
      <c r="Q12" s="500"/>
      <c r="R12" s="500" t="s">
        <v>101</v>
      </c>
      <c r="S12" s="516"/>
      <c r="T12" s="509"/>
      <c r="U12" s="596"/>
    </row>
    <row r="13" spans="1:21" ht="15.75" customHeight="1">
      <c r="A13" s="596"/>
      <c r="B13" s="599"/>
      <c r="C13" s="589"/>
      <c r="D13" s="504"/>
      <c r="E13" s="502"/>
      <c r="F13" s="502"/>
      <c r="G13" s="502"/>
      <c r="H13" s="502"/>
      <c r="I13" s="502"/>
      <c r="J13" s="502"/>
      <c r="K13" s="509"/>
      <c r="L13" s="596"/>
      <c r="M13" s="597"/>
      <c r="N13" s="588"/>
      <c r="O13" s="589"/>
      <c r="P13" s="504"/>
      <c r="Q13" s="517"/>
      <c r="R13" s="517"/>
      <c r="S13" s="502"/>
      <c r="T13" s="509"/>
      <c r="U13" s="596"/>
    </row>
    <row r="14" spans="1:21" ht="15.75" customHeight="1">
      <c r="A14" s="596"/>
      <c r="B14" s="599" t="s">
        <v>102</v>
      </c>
      <c r="C14" s="595"/>
      <c r="D14" s="592"/>
      <c r="E14" s="593"/>
      <c r="F14" s="593"/>
      <c r="G14" s="593"/>
      <c r="H14" s="593"/>
      <c r="I14" s="593"/>
      <c r="J14" s="594"/>
      <c r="K14" s="509"/>
      <c r="L14" s="596"/>
      <c r="M14" s="597"/>
      <c r="N14" s="588" t="s">
        <v>103</v>
      </c>
      <c r="O14" s="595"/>
      <c r="P14" s="503"/>
      <c r="Q14" s="500" t="s">
        <v>104</v>
      </c>
      <c r="R14" s="518"/>
      <c r="S14" s="519"/>
      <c r="T14" s="509"/>
      <c r="U14" s="596"/>
    </row>
    <row r="15" spans="1:21" ht="18" customHeight="1">
      <c r="A15" s="596"/>
      <c r="B15" s="599"/>
      <c r="C15" s="589"/>
      <c r="D15" s="505"/>
      <c r="E15" s="506"/>
      <c r="F15" s="506"/>
      <c r="G15" s="506"/>
      <c r="H15" s="506"/>
      <c r="I15" s="506"/>
      <c r="J15" s="506"/>
      <c r="K15" s="509"/>
      <c r="L15" s="596"/>
      <c r="M15" s="597"/>
      <c r="N15" s="588"/>
      <c r="O15" s="589"/>
      <c r="P15" s="505"/>
      <c r="Q15" s="506"/>
      <c r="R15" s="506"/>
      <c r="S15" s="506"/>
      <c r="T15" s="509"/>
      <c r="U15" s="596"/>
    </row>
    <row r="16" spans="1:21" ht="15.75" customHeight="1">
      <c r="A16" s="596"/>
      <c r="B16" s="599" t="s">
        <v>105</v>
      </c>
      <c r="C16" s="595"/>
      <c r="D16" s="592"/>
      <c r="E16" s="593"/>
      <c r="F16" s="593"/>
      <c r="G16" s="593"/>
      <c r="H16" s="593"/>
      <c r="I16" s="593"/>
      <c r="J16" s="594"/>
      <c r="K16" s="509"/>
      <c r="L16" s="596"/>
      <c r="M16" s="597"/>
      <c r="N16" s="588" t="s">
        <v>106</v>
      </c>
      <c r="O16" s="595"/>
      <c r="P16" s="586" t="s">
        <v>1458</v>
      </c>
      <c r="Q16" s="587"/>
      <c r="R16" s="587"/>
      <c r="S16" s="587"/>
      <c r="T16" s="509"/>
      <c r="U16" s="596"/>
    </row>
    <row r="17" spans="1:21" ht="16.5" customHeight="1">
      <c r="A17" s="596"/>
      <c r="B17" s="599"/>
      <c r="C17" s="589"/>
      <c r="D17" s="505"/>
      <c r="E17" s="506"/>
      <c r="F17" s="506"/>
      <c r="G17" s="506"/>
      <c r="H17" s="506"/>
      <c r="I17" s="506"/>
      <c r="J17" s="506"/>
      <c r="K17" s="509"/>
      <c r="L17" s="596"/>
      <c r="M17" s="597"/>
      <c r="N17" s="588"/>
      <c r="O17" s="589"/>
      <c r="P17" s="505"/>
      <c r="Q17" s="506"/>
      <c r="R17" s="506"/>
      <c r="S17" s="506"/>
      <c r="T17" s="509"/>
      <c r="U17" s="596"/>
    </row>
    <row r="18" spans="1:21" ht="18.75" customHeight="1">
      <c r="A18" s="596"/>
      <c r="B18" s="599" t="s">
        <v>107</v>
      </c>
      <c r="C18" s="595"/>
      <c r="D18" s="592"/>
      <c r="E18" s="593"/>
      <c r="F18" s="593"/>
      <c r="G18" s="593"/>
      <c r="H18" s="593"/>
      <c r="I18" s="593"/>
      <c r="J18" s="594"/>
      <c r="K18" s="509"/>
      <c r="L18" s="596"/>
      <c r="M18" s="597"/>
      <c r="N18" s="588" t="s">
        <v>108</v>
      </c>
      <c r="O18" s="595"/>
      <c r="P18" s="586"/>
      <c r="Q18" s="587"/>
      <c r="R18" s="587"/>
      <c r="S18" s="587"/>
      <c r="T18" s="509"/>
      <c r="U18" s="596"/>
    </row>
    <row r="19" spans="1:21" ht="16.5" customHeight="1">
      <c r="A19" s="596"/>
      <c r="B19" s="599"/>
      <c r="C19" s="589"/>
      <c r="D19" s="505"/>
      <c r="E19" s="506"/>
      <c r="F19" s="506"/>
      <c r="G19" s="506"/>
      <c r="H19" s="506"/>
      <c r="I19" s="506"/>
      <c r="J19" s="506"/>
      <c r="K19" s="509"/>
      <c r="L19" s="596"/>
      <c r="M19" s="597"/>
      <c r="N19" s="588"/>
      <c r="O19" s="589"/>
      <c r="P19" s="512"/>
      <c r="Q19" s="506"/>
      <c r="R19" s="506"/>
      <c r="S19" s="506"/>
      <c r="T19" s="509"/>
      <c r="U19" s="596"/>
    </row>
    <row r="20" spans="1:21" ht="15" customHeight="1">
      <c r="A20" s="596"/>
      <c r="B20" s="599" t="s">
        <v>109</v>
      </c>
      <c r="C20" s="595"/>
      <c r="D20" s="592"/>
      <c r="E20" s="593"/>
      <c r="F20" s="593"/>
      <c r="G20" s="593"/>
      <c r="H20" s="593"/>
      <c r="I20" s="593"/>
      <c r="J20" s="594"/>
      <c r="K20" s="509"/>
      <c r="L20" s="596"/>
      <c r="M20" s="597"/>
      <c r="N20" s="588" t="s">
        <v>110</v>
      </c>
      <c r="O20" s="595"/>
      <c r="P20" s="601" t="s">
        <v>1459</v>
      </c>
      <c r="Q20" s="602"/>
      <c r="R20" s="602"/>
      <c r="S20" s="602"/>
      <c r="T20" s="509"/>
      <c r="U20" s="596"/>
    </row>
    <row r="21" spans="1:21" ht="15.75" customHeight="1">
      <c r="A21" s="596"/>
      <c r="B21" s="599"/>
      <c r="C21" s="589"/>
      <c r="D21" s="505"/>
      <c r="E21" s="506"/>
      <c r="F21" s="506"/>
      <c r="G21" s="506"/>
      <c r="H21" s="506"/>
      <c r="I21" s="506"/>
      <c r="J21" s="506"/>
      <c r="K21" s="509"/>
      <c r="L21" s="596"/>
      <c r="M21" s="597"/>
      <c r="N21" s="588"/>
      <c r="O21" s="589"/>
      <c r="P21" s="506"/>
      <c r="Q21" s="506"/>
      <c r="R21" s="506"/>
      <c r="S21" s="506"/>
      <c r="T21" s="509"/>
      <c r="U21" s="596"/>
    </row>
    <row r="22" spans="1:21" ht="15.75" customHeight="1">
      <c r="A22" s="596"/>
      <c r="B22" s="599" t="s">
        <v>111</v>
      </c>
      <c r="C22" s="595"/>
      <c r="D22" s="592"/>
      <c r="E22" s="593"/>
      <c r="F22" s="593"/>
      <c r="G22" s="593"/>
      <c r="H22" s="593"/>
      <c r="I22" s="593"/>
      <c r="J22" s="594"/>
      <c r="K22" s="509"/>
      <c r="L22" s="596"/>
      <c r="M22" s="597"/>
      <c r="N22" s="588" t="s">
        <v>112</v>
      </c>
      <c r="O22" s="595"/>
      <c r="P22" s="601"/>
      <c r="Q22" s="602"/>
      <c r="R22" s="602"/>
      <c r="S22" s="602"/>
      <c r="T22" s="509"/>
      <c r="U22" s="596"/>
    </row>
    <row r="23" spans="1:21" ht="16.5" customHeight="1">
      <c r="A23" s="596"/>
      <c r="B23" s="599"/>
      <c r="C23" s="589"/>
      <c r="D23" s="505"/>
      <c r="E23" s="506"/>
      <c r="F23" s="506"/>
      <c r="G23" s="506"/>
      <c r="H23" s="506"/>
      <c r="I23" s="506"/>
      <c r="J23" s="506"/>
      <c r="K23" s="509"/>
      <c r="L23" s="596"/>
      <c r="M23" s="597"/>
      <c r="N23" s="588"/>
      <c r="O23" s="589"/>
      <c r="P23" s="513"/>
      <c r="Q23" s="506"/>
      <c r="R23" s="506"/>
      <c r="S23" s="506"/>
      <c r="T23" s="509"/>
      <c r="U23" s="596"/>
    </row>
    <row r="24" spans="1:21" ht="16.5" customHeight="1">
      <c r="A24" s="596"/>
      <c r="B24" s="599" t="s">
        <v>113</v>
      </c>
      <c r="C24" s="595"/>
      <c r="D24" s="592"/>
      <c r="E24" s="593"/>
      <c r="F24" s="593"/>
      <c r="G24" s="593"/>
      <c r="H24" s="593"/>
      <c r="I24" s="593"/>
      <c r="J24" s="594"/>
      <c r="K24" s="509"/>
      <c r="L24" s="596"/>
      <c r="M24" s="597"/>
      <c r="N24" s="588" t="s">
        <v>114</v>
      </c>
      <c r="O24" s="595"/>
      <c r="P24" s="586" t="s">
        <v>1460</v>
      </c>
      <c r="Q24" s="587"/>
      <c r="R24" s="587"/>
      <c r="S24" s="587"/>
      <c r="T24" s="509"/>
      <c r="U24" s="596"/>
    </row>
    <row r="25" spans="1:21" ht="18" customHeight="1">
      <c r="A25" s="596"/>
      <c r="B25" s="599"/>
      <c r="C25" s="589"/>
      <c r="D25" s="505"/>
      <c r="E25" s="506"/>
      <c r="F25" s="506"/>
      <c r="G25" s="506"/>
      <c r="H25" s="506"/>
      <c r="I25" s="506"/>
      <c r="J25" s="506"/>
      <c r="K25" s="509"/>
      <c r="L25" s="596"/>
      <c r="M25" s="597"/>
      <c r="N25" s="588"/>
      <c r="O25" s="589"/>
      <c r="P25" s="505"/>
      <c r="Q25" s="506"/>
      <c r="R25" s="506"/>
      <c r="S25" s="506"/>
      <c r="T25" s="509"/>
      <c r="U25" s="596"/>
    </row>
    <row r="26" spans="1:21" ht="15.75" customHeight="1">
      <c r="A26" s="596"/>
      <c r="B26" s="590" t="s">
        <v>115</v>
      </c>
      <c r="C26" s="591"/>
      <c r="D26" s="600"/>
      <c r="E26" s="593"/>
      <c r="F26" s="593"/>
      <c r="G26" s="593"/>
      <c r="H26" s="593"/>
      <c r="I26" s="593"/>
      <c r="J26" s="594"/>
      <c r="K26" s="509"/>
      <c r="L26" s="596"/>
      <c r="M26" s="597"/>
      <c r="N26" s="588" t="s">
        <v>116</v>
      </c>
      <c r="O26" s="595"/>
      <c r="P26" s="586"/>
      <c r="Q26" s="587"/>
      <c r="R26" s="587"/>
      <c r="S26" s="587"/>
      <c r="T26" s="509"/>
      <c r="U26" s="596"/>
    </row>
    <row r="27" spans="1:21" ht="18" customHeight="1">
      <c r="A27" s="596"/>
      <c r="B27" s="500"/>
      <c r="C27" s="499"/>
      <c r="D27" s="506"/>
      <c r="E27" s="506"/>
      <c r="F27" s="506"/>
      <c r="G27" s="506"/>
      <c r="H27" s="506"/>
      <c r="I27" s="506"/>
      <c r="J27" s="506"/>
      <c r="K27" s="509"/>
      <c r="L27" s="596"/>
      <c r="M27" s="597"/>
      <c r="N27" s="588"/>
      <c r="O27" s="589"/>
      <c r="P27" s="505"/>
      <c r="Q27" s="506"/>
      <c r="R27" s="506"/>
      <c r="S27" s="506"/>
      <c r="T27" s="509"/>
      <c r="U27" s="596"/>
    </row>
    <row r="28" spans="1:21" ht="16.5" customHeight="1">
      <c r="A28" s="596"/>
      <c r="B28" s="590" t="s">
        <v>117</v>
      </c>
      <c r="C28" s="591"/>
      <c r="D28" s="592"/>
      <c r="E28" s="593"/>
      <c r="F28" s="593"/>
      <c r="G28" s="593"/>
      <c r="H28" s="593"/>
      <c r="I28" s="593"/>
      <c r="J28" s="594"/>
      <c r="K28" s="509"/>
      <c r="L28" s="596"/>
      <c r="M28" s="597"/>
      <c r="N28" s="588" t="s">
        <v>118</v>
      </c>
      <c r="O28" s="595"/>
      <c r="P28" s="586"/>
      <c r="Q28" s="587"/>
      <c r="R28" s="587"/>
      <c r="S28" s="587"/>
      <c r="T28" s="509"/>
      <c r="U28" s="596"/>
    </row>
    <row r="29" spans="1:21" ht="15" customHeight="1">
      <c r="A29" s="596"/>
      <c r="B29" s="500"/>
      <c r="C29" s="499"/>
      <c r="D29" s="506"/>
      <c r="E29" s="506"/>
      <c r="F29" s="506"/>
      <c r="G29" s="506"/>
      <c r="H29" s="506"/>
      <c r="I29" s="506"/>
      <c r="J29" s="506"/>
      <c r="K29" s="509"/>
      <c r="L29" s="596"/>
      <c r="M29" s="597"/>
      <c r="N29" s="588"/>
      <c r="O29" s="589"/>
      <c r="P29" s="505"/>
      <c r="Q29" s="506"/>
      <c r="R29" s="506"/>
      <c r="S29" s="506"/>
      <c r="T29" s="509"/>
      <c r="U29" s="596"/>
    </row>
    <row r="30" spans="1:21" ht="15.75" customHeight="1">
      <c r="A30" s="596"/>
      <c r="B30" s="590" t="s">
        <v>119</v>
      </c>
      <c r="C30" s="591"/>
      <c r="D30" s="592"/>
      <c r="E30" s="593"/>
      <c r="F30" s="593"/>
      <c r="G30" s="593"/>
      <c r="H30" s="593"/>
      <c r="I30" s="593"/>
      <c r="J30" s="594"/>
      <c r="K30" s="509"/>
      <c r="L30" s="596"/>
      <c r="M30" s="597"/>
      <c r="N30" s="588" t="s">
        <v>120</v>
      </c>
      <c r="O30" s="595"/>
      <c r="P30" s="586"/>
      <c r="Q30" s="587"/>
      <c r="R30" s="587"/>
      <c r="S30" s="587"/>
      <c r="T30" s="509"/>
      <c r="U30" s="596"/>
    </row>
    <row r="31" spans="1:21" ht="15" customHeight="1">
      <c r="A31" s="596"/>
      <c r="B31" s="500"/>
      <c r="C31" s="499"/>
      <c r="D31" s="506"/>
      <c r="E31" s="506"/>
      <c r="F31" s="506"/>
      <c r="G31" s="506"/>
      <c r="H31" s="506"/>
      <c r="I31" s="506"/>
      <c r="J31" s="506"/>
      <c r="K31" s="509"/>
      <c r="L31" s="596"/>
      <c r="M31" s="597"/>
      <c r="N31" s="588"/>
      <c r="O31" s="589"/>
      <c r="P31" s="505"/>
      <c r="Q31" s="506"/>
      <c r="R31" s="506"/>
      <c r="S31" s="506"/>
      <c r="T31" s="509"/>
      <c r="U31" s="596"/>
    </row>
    <row r="32" spans="1:21" ht="17.25" customHeight="1">
      <c r="A32" s="596"/>
      <c r="B32" s="590" t="s">
        <v>121</v>
      </c>
      <c r="C32" s="591"/>
      <c r="D32" s="592"/>
      <c r="E32" s="593"/>
      <c r="F32" s="593"/>
      <c r="G32" s="593"/>
      <c r="H32" s="593"/>
      <c r="I32" s="593"/>
      <c r="J32" s="594"/>
      <c r="K32" s="509"/>
      <c r="L32" s="596"/>
      <c r="M32" s="597"/>
      <c r="N32" s="588" t="s">
        <v>122</v>
      </c>
      <c r="O32" s="595"/>
      <c r="P32" s="586"/>
      <c r="Q32" s="587"/>
      <c r="R32" s="587"/>
      <c r="S32" s="587"/>
      <c r="T32" s="509"/>
      <c r="U32" s="596"/>
    </row>
    <row r="33" spans="1:21" ht="15.75" customHeight="1">
      <c r="A33" s="596"/>
      <c r="B33" s="500"/>
      <c r="C33" s="499"/>
      <c r="D33" s="506"/>
      <c r="E33" s="506"/>
      <c r="F33" s="506"/>
      <c r="G33" s="506"/>
      <c r="H33" s="506"/>
      <c r="I33" s="506"/>
      <c r="J33" s="506"/>
      <c r="K33" s="509"/>
      <c r="L33" s="596"/>
      <c r="M33" s="597"/>
      <c r="N33" s="498"/>
      <c r="O33" s="499"/>
      <c r="P33" s="506"/>
      <c r="Q33" s="506"/>
      <c r="R33" s="506"/>
      <c r="S33" s="506"/>
      <c r="T33" s="509"/>
      <c r="U33" s="596"/>
    </row>
    <row r="34" spans="1:21">
      <c r="A34" s="621"/>
      <c r="B34" s="507"/>
      <c r="C34" s="507"/>
      <c r="D34" s="507"/>
      <c r="E34" s="507"/>
      <c r="F34" s="507"/>
      <c r="G34" s="507"/>
      <c r="H34" s="507"/>
      <c r="I34" s="507"/>
      <c r="J34" s="507"/>
      <c r="K34" s="507"/>
      <c r="L34" s="514"/>
      <c r="M34" s="598"/>
      <c r="N34" s="507"/>
      <c r="O34" s="507"/>
      <c r="P34" s="507"/>
      <c r="Q34" s="507"/>
      <c r="R34" s="507"/>
      <c r="S34" s="507"/>
      <c r="T34" s="507"/>
      <c r="U34" s="514"/>
    </row>
  </sheetData>
  <mergeCells count="91">
    <mergeCell ref="A1:L1"/>
    <mergeCell ref="M1:U1"/>
    <mergeCell ref="B5:C5"/>
    <mergeCell ref="D5:J5"/>
    <mergeCell ref="N5:O5"/>
    <mergeCell ref="P5:S5"/>
    <mergeCell ref="A2:A34"/>
    <mergeCell ref="U2:U33"/>
    <mergeCell ref="B6:C6"/>
    <mergeCell ref="D6:J6"/>
    <mergeCell ref="N6:O6"/>
    <mergeCell ref="P6:S6"/>
    <mergeCell ref="B7:C7"/>
    <mergeCell ref="D7:J7"/>
    <mergeCell ref="N7:O7"/>
    <mergeCell ref="P7:S7"/>
    <mergeCell ref="B8:C8"/>
    <mergeCell ref="N8:O8"/>
    <mergeCell ref="P8:S8"/>
    <mergeCell ref="B9:C9"/>
    <mergeCell ref="D9:J9"/>
    <mergeCell ref="N9:O9"/>
    <mergeCell ref="P9:S9"/>
    <mergeCell ref="B10:C10"/>
    <mergeCell ref="D10:J10"/>
    <mergeCell ref="N10:O10"/>
    <mergeCell ref="P10:Q10"/>
    <mergeCell ref="B11:C11"/>
    <mergeCell ref="D11:J11"/>
    <mergeCell ref="N11:O11"/>
    <mergeCell ref="P11:S11"/>
    <mergeCell ref="B12:C12"/>
    <mergeCell ref="N12:O12"/>
    <mergeCell ref="B13:C13"/>
    <mergeCell ref="N13:O13"/>
    <mergeCell ref="B14:C14"/>
    <mergeCell ref="D14:J14"/>
    <mergeCell ref="N14:O14"/>
    <mergeCell ref="B15:C15"/>
    <mergeCell ref="N15:O15"/>
    <mergeCell ref="B16:C16"/>
    <mergeCell ref="D16:J16"/>
    <mergeCell ref="N16:O16"/>
    <mergeCell ref="P16:S16"/>
    <mergeCell ref="B17:C17"/>
    <mergeCell ref="N17:O17"/>
    <mergeCell ref="B18:C18"/>
    <mergeCell ref="D18:J18"/>
    <mergeCell ref="N18:O18"/>
    <mergeCell ref="P18:S18"/>
    <mergeCell ref="B19:C19"/>
    <mergeCell ref="N19:O19"/>
    <mergeCell ref="B20:C20"/>
    <mergeCell ref="D20:J20"/>
    <mergeCell ref="N20:O20"/>
    <mergeCell ref="P24:S24"/>
    <mergeCell ref="P20:S20"/>
    <mergeCell ref="B21:C21"/>
    <mergeCell ref="N21:O21"/>
    <mergeCell ref="B22:C22"/>
    <mergeCell ref="D22:J22"/>
    <mergeCell ref="N22:O22"/>
    <mergeCell ref="P22:S22"/>
    <mergeCell ref="B23:C23"/>
    <mergeCell ref="N23:O23"/>
    <mergeCell ref="B24:C24"/>
    <mergeCell ref="D24:J24"/>
    <mergeCell ref="N24:O24"/>
    <mergeCell ref="B28:C28"/>
    <mergeCell ref="D28:J28"/>
    <mergeCell ref="N28:O28"/>
    <mergeCell ref="P28:S28"/>
    <mergeCell ref="D26:J26"/>
    <mergeCell ref="N26:O26"/>
    <mergeCell ref="P26:S26"/>
    <mergeCell ref="P30:S30"/>
    <mergeCell ref="N31:O31"/>
    <mergeCell ref="B32:C32"/>
    <mergeCell ref="D32:J32"/>
    <mergeCell ref="N32:O32"/>
    <mergeCell ref="P32:S32"/>
    <mergeCell ref="L2:L33"/>
    <mergeCell ref="N29:O29"/>
    <mergeCell ref="M2:M34"/>
    <mergeCell ref="B25:C25"/>
    <mergeCell ref="N25:O25"/>
    <mergeCell ref="B26:C26"/>
    <mergeCell ref="B30:C30"/>
    <mergeCell ref="D30:J30"/>
    <mergeCell ref="N30:O30"/>
    <mergeCell ref="N27:O27"/>
  </mergeCells>
  <phoneticPr fontId="205" type="noConversion"/>
  <dataValidations count="2">
    <dataValidation imeMode="on" allowBlank="1" showInputMessage="1" showErrorMessage="1" sqref="D6:J6 E9 G9 I9:J9 Q9:R9 Q10 F12 H12 P12 S12 S14 D8:D9 F8:F9 H8:H9 P8:P10 S9:S10"/>
    <dataValidation errorStyle="information" allowBlank="1" showInputMessage="1" showErrorMessage="1" sqref="D10:J10 D12 D14:J14 P14 R14 D16:J16 P16 D18:J18 P18 D20:J20 P20 D22:J22 P22 D24:J24 P24 D26:J26 D28:J28 P28 D30:J30 P30 D32:J32 P32"/>
  </dataValidations>
  <hyperlinks>
    <hyperlink ref="B4" location="填表说明!A1" tooltip="填表前请先阅读填表说明" display="填表前请先阅读填表说明"/>
    <hyperlink ref="N4" location="填表说明!A1" tooltip="填表前请先阅读填表说明" display="填表前请先阅读填表说明"/>
  </hyperlinks>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sheetPr enableFormatConditionsCalculation="0">
    <tabColor rgb="FFFFC000"/>
  </sheetPr>
  <dimension ref="A1:L30"/>
  <sheetViews>
    <sheetView workbookViewId="0">
      <selection activeCell="D15" sqref="D15"/>
    </sheetView>
  </sheetViews>
  <sheetFormatPr defaultRowHeight="15.75"/>
  <cols>
    <col min="1" max="16384" width="9" style="468"/>
  </cols>
  <sheetData>
    <row r="1" spans="1:12" ht="18.75">
      <c r="A1" s="469"/>
      <c r="B1" s="470"/>
      <c r="C1" s="470"/>
      <c r="D1" s="470"/>
      <c r="E1" s="470"/>
      <c r="F1" s="470"/>
      <c r="G1" s="470"/>
      <c r="H1" s="470"/>
      <c r="I1" s="470"/>
      <c r="J1" s="470"/>
      <c r="K1" s="470"/>
      <c r="L1" s="470"/>
    </row>
    <row r="2" spans="1:12">
      <c r="A2" s="471" t="s">
        <v>123</v>
      </c>
      <c r="B2" s="472" t="s">
        <v>124</v>
      </c>
      <c r="C2" s="472"/>
      <c r="D2" s="472"/>
      <c r="E2" s="472"/>
      <c r="F2" s="472"/>
      <c r="G2" s="472"/>
      <c r="H2" s="472"/>
      <c r="I2" s="472"/>
      <c r="J2" s="472"/>
      <c r="K2" s="472"/>
      <c r="L2" s="472"/>
    </row>
    <row r="3" spans="1:12">
      <c r="A3" s="471"/>
      <c r="B3" s="472" t="s">
        <v>125</v>
      </c>
      <c r="C3" s="472"/>
      <c r="D3" s="472"/>
      <c r="E3" s="472"/>
      <c r="F3" s="472"/>
      <c r="G3" s="472"/>
      <c r="H3" s="472"/>
      <c r="I3" s="472"/>
      <c r="J3" s="472"/>
      <c r="K3" s="472"/>
      <c r="L3" s="472"/>
    </row>
    <row r="4" spans="1:12" ht="18.75">
      <c r="A4" s="473"/>
      <c r="B4" s="472" t="s">
        <v>126</v>
      </c>
      <c r="C4" s="474"/>
      <c r="D4" s="474"/>
      <c r="E4" s="474"/>
      <c r="F4" s="474"/>
      <c r="G4" s="474"/>
      <c r="H4" s="474"/>
      <c r="I4" s="474"/>
      <c r="J4" s="474"/>
      <c r="K4" s="474"/>
      <c r="L4" s="474"/>
    </row>
    <row r="5" spans="1:12" ht="18.75">
      <c r="A5" s="473"/>
      <c r="B5" s="472"/>
      <c r="C5" s="474"/>
      <c r="D5" s="474"/>
      <c r="E5" s="474"/>
      <c r="F5" s="474"/>
      <c r="G5" s="474"/>
      <c r="H5" s="474"/>
      <c r="I5" s="474"/>
      <c r="J5" s="474"/>
      <c r="K5" s="474"/>
      <c r="L5" s="474"/>
    </row>
    <row r="6" spans="1:12">
      <c r="A6" s="471" t="s">
        <v>127</v>
      </c>
      <c r="B6" s="472" t="s">
        <v>128</v>
      </c>
      <c r="C6" s="472"/>
      <c r="D6" s="472"/>
      <c r="E6" s="472"/>
      <c r="F6" s="472"/>
      <c r="G6" s="472"/>
      <c r="H6" s="472"/>
      <c r="I6" s="472"/>
      <c r="J6" s="472"/>
      <c r="K6" s="472"/>
      <c r="L6" s="472"/>
    </row>
    <row r="7" spans="1:12">
      <c r="A7" s="471"/>
      <c r="B7" s="475"/>
      <c r="C7" s="475"/>
      <c r="D7" s="475"/>
      <c r="E7" s="475"/>
      <c r="F7" s="475"/>
      <c r="G7" s="475"/>
      <c r="H7" s="475"/>
      <c r="I7" s="475"/>
      <c r="J7" s="475"/>
      <c r="K7" s="475"/>
      <c r="L7" s="475"/>
    </row>
    <row r="8" spans="1:12">
      <c r="A8" s="471" t="s">
        <v>129</v>
      </c>
      <c r="B8" s="472" t="s">
        <v>130</v>
      </c>
      <c r="C8" s="472"/>
      <c r="D8" s="472"/>
      <c r="E8" s="472"/>
      <c r="F8" s="472"/>
      <c r="G8" s="472"/>
      <c r="H8" s="472"/>
      <c r="I8" s="472"/>
      <c r="J8" s="472"/>
      <c r="K8" s="472"/>
      <c r="L8" s="472"/>
    </row>
    <row r="9" spans="1:12">
      <c r="A9" s="471"/>
      <c r="B9" s="475"/>
      <c r="C9" s="475"/>
      <c r="D9" s="475"/>
      <c r="E9" s="475"/>
      <c r="F9" s="475"/>
      <c r="G9" s="475"/>
      <c r="H9" s="475"/>
      <c r="I9" s="475"/>
      <c r="J9" s="475"/>
      <c r="K9" s="475"/>
      <c r="L9" s="475"/>
    </row>
    <row r="10" spans="1:12">
      <c r="A10" s="471" t="s">
        <v>131</v>
      </c>
      <c r="B10" s="472" t="s">
        <v>132</v>
      </c>
      <c r="C10" s="472"/>
      <c r="D10" s="472"/>
      <c r="E10" s="472"/>
      <c r="F10" s="472"/>
      <c r="G10" s="472"/>
      <c r="H10" s="472"/>
      <c r="I10" s="472"/>
      <c r="J10" s="472"/>
      <c r="K10" s="472"/>
      <c r="L10" s="472"/>
    </row>
    <row r="11" spans="1:12">
      <c r="A11" s="471"/>
      <c r="B11" s="472" t="s">
        <v>133</v>
      </c>
      <c r="C11" s="472"/>
      <c r="D11" s="472"/>
      <c r="E11" s="472"/>
      <c r="F11" s="472"/>
      <c r="G11" s="472"/>
      <c r="H11" s="472"/>
      <c r="I11" s="472"/>
      <c r="J11" s="472"/>
      <c r="K11" s="472"/>
      <c r="L11" s="472"/>
    </row>
    <row r="12" spans="1:12">
      <c r="A12" s="471"/>
      <c r="B12" s="472" t="s">
        <v>134</v>
      </c>
      <c r="C12" s="472"/>
      <c r="D12" s="472"/>
      <c r="E12" s="472"/>
      <c r="F12" s="472"/>
      <c r="G12" s="472"/>
      <c r="H12" s="472"/>
      <c r="I12" s="472"/>
      <c r="J12" s="472"/>
      <c r="K12" s="472"/>
      <c r="L12" s="472"/>
    </row>
    <row r="13" spans="1:12">
      <c r="A13" s="471"/>
      <c r="B13" s="472" t="s">
        <v>135</v>
      </c>
      <c r="C13" s="472"/>
      <c r="D13" s="472"/>
      <c r="E13" s="472"/>
      <c r="F13" s="472"/>
      <c r="G13" s="472"/>
      <c r="H13" s="472"/>
      <c r="I13" s="472"/>
      <c r="J13" s="472"/>
      <c r="K13" s="472"/>
      <c r="L13" s="472"/>
    </row>
    <row r="14" spans="1:12">
      <c r="A14" s="471"/>
      <c r="B14" s="472" t="s">
        <v>136</v>
      </c>
      <c r="C14" s="472"/>
      <c r="D14" s="472"/>
      <c r="E14" s="472"/>
      <c r="F14" s="472"/>
      <c r="G14" s="472"/>
      <c r="H14" s="472"/>
      <c r="I14" s="472"/>
      <c r="J14" s="472"/>
      <c r="K14" s="472"/>
      <c r="L14" s="472"/>
    </row>
    <row r="15" spans="1:12">
      <c r="A15" s="471"/>
      <c r="B15" s="472"/>
      <c r="C15" s="475"/>
      <c r="D15" s="475"/>
      <c r="E15" s="475"/>
      <c r="F15" s="475"/>
      <c r="G15" s="475"/>
      <c r="H15" s="475"/>
      <c r="I15" s="475"/>
      <c r="J15" s="475"/>
      <c r="K15" s="475"/>
      <c r="L15" s="475"/>
    </row>
    <row r="16" spans="1:12">
      <c r="A16" s="471" t="s">
        <v>137</v>
      </c>
      <c r="B16" s="472" t="s">
        <v>138</v>
      </c>
      <c r="C16" s="472"/>
      <c r="D16" s="472"/>
      <c r="E16" s="472"/>
      <c r="F16" s="472"/>
      <c r="G16" s="472"/>
      <c r="H16" s="472"/>
      <c r="I16" s="472"/>
      <c r="J16" s="472"/>
      <c r="K16" s="472"/>
      <c r="L16" s="472"/>
    </row>
    <row r="17" spans="1:12">
      <c r="A17" s="471"/>
      <c r="B17" s="475"/>
      <c r="C17" s="475"/>
      <c r="D17" s="475"/>
      <c r="E17" s="475"/>
      <c r="F17" s="475"/>
      <c r="G17" s="475"/>
      <c r="H17" s="475"/>
      <c r="I17" s="475"/>
      <c r="J17" s="475"/>
      <c r="K17" s="475"/>
      <c r="L17" s="475"/>
    </row>
    <row r="18" spans="1:12">
      <c r="A18" s="471" t="s">
        <v>139</v>
      </c>
      <c r="B18" s="475" t="s">
        <v>140</v>
      </c>
      <c r="C18" s="475"/>
      <c r="D18" s="475"/>
      <c r="E18" s="475"/>
      <c r="F18" s="475"/>
      <c r="G18" s="475"/>
      <c r="H18" s="475"/>
      <c r="I18" s="475"/>
      <c r="J18" s="475"/>
      <c r="K18" s="475"/>
      <c r="L18" s="475"/>
    </row>
    <row r="19" spans="1:12">
      <c r="A19" s="471"/>
      <c r="B19" s="475"/>
      <c r="C19" s="475"/>
      <c r="D19" s="475"/>
      <c r="E19" s="475"/>
      <c r="F19" s="475"/>
      <c r="G19" s="475"/>
      <c r="H19" s="475"/>
      <c r="I19" s="475"/>
      <c r="J19" s="475"/>
      <c r="K19" s="475"/>
      <c r="L19" s="475"/>
    </row>
    <row r="20" spans="1:12">
      <c r="A20" s="471" t="s">
        <v>141</v>
      </c>
      <c r="B20" s="475" t="s">
        <v>142</v>
      </c>
      <c r="C20" s="475"/>
      <c r="D20" s="475"/>
      <c r="E20" s="475"/>
      <c r="F20" s="475"/>
      <c r="G20" s="475"/>
      <c r="H20" s="475"/>
      <c r="I20" s="475"/>
      <c r="J20" s="475"/>
      <c r="K20" s="475"/>
      <c r="L20" s="475"/>
    </row>
    <row r="21" spans="1:12">
      <c r="A21" s="471"/>
      <c r="B21" s="475"/>
      <c r="C21" s="475"/>
      <c r="D21" s="475"/>
      <c r="E21" s="475"/>
      <c r="F21" s="475"/>
      <c r="G21" s="475"/>
      <c r="H21" s="475"/>
      <c r="I21" s="475"/>
      <c r="J21" s="475"/>
      <c r="K21" s="475"/>
      <c r="L21" s="475"/>
    </row>
    <row r="22" spans="1:12">
      <c r="A22" s="476" t="s">
        <v>143</v>
      </c>
      <c r="B22" s="477" t="s">
        <v>144</v>
      </c>
      <c r="C22" s="477"/>
      <c r="D22" s="477"/>
      <c r="E22" s="477"/>
      <c r="F22" s="478"/>
      <c r="G22" s="478"/>
      <c r="H22" s="478"/>
      <c r="I22" s="478"/>
      <c r="J22" s="478"/>
      <c r="K22" s="478"/>
      <c r="L22" s="478"/>
    </row>
    <row r="23" spans="1:12">
      <c r="A23" s="479" t="s">
        <v>145</v>
      </c>
      <c r="B23" s="477" t="s">
        <v>146</v>
      </c>
      <c r="C23" s="480"/>
      <c r="D23" s="481"/>
      <c r="E23" s="481"/>
      <c r="F23" s="481"/>
      <c r="G23" s="481"/>
      <c r="H23" s="481"/>
      <c r="I23" s="481"/>
      <c r="J23" s="481"/>
      <c r="K23" s="481"/>
      <c r="L23" s="481"/>
    </row>
    <row r="24" spans="1:12">
      <c r="A24" s="481"/>
      <c r="B24" s="477" t="s">
        <v>147</v>
      </c>
      <c r="C24" s="480"/>
      <c r="D24" s="481"/>
      <c r="E24" s="481"/>
      <c r="F24" s="481"/>
      <c r="G24" s="481"/>
      <c r="H24" s="481"/>
      <c r="I24" s="481"/>
      <c r="J24" s="481"/>
      <c r="K24" s="481"/>
      <c r="L24" s="481"/>
    </row>
    <row r="25" spans="1:12">
      <c r="A25" s="481"/>
      <c r="B25" s="481"/>
      <c r="C25" s="481"/>
      <c r="D25" s="481"/>
      <c r="E25" s="481"/>
      <c r="F25" s="481"/>
      <c r="G25" s="481"/>
      <c r="H25" s="481"/>
      <c r="I25" s="481"/>
      <c r="J25" s="481"/>
      <c r="K25" s="481"/>
      <c r="L25" s="481"/>
    </row>
    <row r="26" spans="1:12">
      <c r="A26" s="481"/>
      <c r="B26" s="481"/>
      <c r="C26" s="481"/>
      <c r="D26" s="481"/>
      <c r="E26" s="481"/>
      <c r="F26" s="481"/>
      <c r="G26" s="481"/>
      <c r="H26" s="481"/>
      <c r="I26" s="481"/>
      <c r="J26" s="481"/>
      <c r="K26" s="481"/>
      <c r="L26" s="481"/>
    </row>
    <row r="27" spans="1:12" ht="20.25">
      <c r="A27" s="482"/>
      <c r="B27" s="483" t="s">
        <v>148</v>
      </c>
      <c r="C27" s="484"/>
      <c r="D27" s="484"/>
      <c r="E27" s="484"/>
      <c r="F27" s="484"/>
      <c r="G27" s="485"/>
      <c r="H27" s="482"/>
      <c r="I27" s="490"/>
      <c r="J27" s="482"/>
      <c r="K27" s="482"/>
      <c r="L27" s="482"/>
    </row>
    <row r="28" spans="1:12" ht="20.25">
      <c r="A28" s="486"/>
      <c r="B28" s="483" t="s">
        <v>149</v>
      </c>
      <c r="C28" s="484"/>
      <c r="D28" s="484"/>
      <c r="E28" s="484"/>
      <c r="F28" s="483" t="s">
        <v>150</v>
      </c>
      <c r="G28" s="484"/>
      <c r="H28" s="486"/>
      <c r="I28" s="490"/>
      <c r="J28" s="486"/>
      <c r="K28" s="486"/>
      <c r="L28" s="486"/>
    </row>
    <row r="29" spans="1:12" ht="18.75">
      <c r="A29" s="487"/>
      <c r="B29" s="487"/>
      <c r="D29" s="488"/>
      <c r="E29" s="487"/>
      <c r="F29" s="487"/>
      <c r="G29" s="487"/>
      <c r="H29" s="487"/>
      <c r="I29" s="487"/>
      <c r="J29" s="487"/>
      <c r="K29" s="487"/>
      <c r="L29" s="487"/>
    </row>
    <row r="30" spans="1:12">
      <c r="D30" s="489"/>
    </row>
  </sheetData>
  <phoneticPr fontId="205" type="noConversion"/>
  <pageMargins left="0.75" right="0.75" top="1" bottom="1" header="0.5" footer="0.5"/>
  <pageSetup paperSize="9" orientation="portrait" verticalDpi="300" r:id="rId1"/>
  <headerFooter alignWithMargins="0"/>
</worksheet>
</file>

<file path=xl/worksheets/sheet4.xml><?xml version="1.0" encoding="utf-8"?>
<worksheet xmlns="http://schemas.openxmlformats.org/spreadsheetml/2006/main" xmlns:r="http://schemas.openxmlformats.org/officeDocument/2006/relationships">
  <dimension ref="A1:I54"/>
  <sheetViews>
    <sheetView workbookViewId="0">
      <selection activeCell="G3" sqref="G3"/>
    </sheetView>
  </sheetViews>
  <sheetFormatPr defaultRowHeight="14.1" customHeight="1"/>
  <cols>
    <col min="1" max="1" width="1.375" style="450" customWidth="1"/>
    <col min="2" max="2" width="19.25" style="451" customWidth="1"/>
    <col min="3" max="3" width="17.25" style="451" customWidth="1"/>
    <col min="4" max="4" width="27" style="451" customWidth="1"/>
    <col min="5" max="5" width="16" style="451" customWidth="1"/>
    <col min="6" max="6" width="19.625" style="451" customWidth="1"/>
    <col min="7" max="7" width="14.75" style="451" customWidth="1"/>
    <col min="8" max="8" width="17.25" style="451" bestFit="1" customWidth="1"/>
    <col min="9" max="16384" width="9" style="451"/>
  </cols>
  <sheetData>
    <row r="1" spans="1:9" s="448" customFormat="1" ht="27.75" customHeight="1">
      <c r="A1" s="452" t="s">
        <v>151</v>
      </c>
      <c r="B1" s="453"/>
      <c r="C1" s="453"/>
      <c r="D1" s="453"/>
      <c r="E1" s="453"/>
      <c r="F1" s="453"/>
      <c r="G1" s="453"/>
      <c r="H1" s="453"/>
    </row>
    <row r="2" spans="1:9" ht="12" customHeight="1">
      <c r="A2" s="454"/>
      <c r="B2" s="455"/>
      <c r="C2" s="456"/>
      <c r="D2" s="456"/>
      <c r="E2" s="456"/>
      <c r="F2" s="457"/>
      <c r="G2" s="456"/>
      <c r="H2" s="456"/>
      <c r="I2" s="456"/>
    </row>
    <row r="3" spans="1:9" s="449" customFormat="1" ht="15" customHeight="1">
      <c r="A3" s="458"/>
      <c r="B3" s="459"/>
      <c r="C3" s="459"/>
      <c r="D3" s="460" t="s">
        <v>152</v>
      </c>
      <c r="E3" s="459"/>
      <c r="F3" s="461"/>
      <c r="G3" s="459"/>
      <c r="H3" s="459"/>
      <c r="I3" s="467"/>
    </row>
    <row r="4" spans="1:9" ht="15" customHeight="1">
      <c r="B4" s="462"/>
      <c r="C4" s="462"/>
      <c r="D4" s="462"/>
      <c r="E4" s="463"/>
      <c r="F4" s="463"/>
      <c r="G4" s="462"/>
      <c r="H4" s="462"/>
      <c r="I4" s="456"/>
    </row>
    <row r="5" spans="1:9" ht="15" customHeight="1">
      <c r="B5" s="464" t="s">
        <v>153</v>
      </c>
      <c r="C5" s="464" t="s">
        <v>154</v>
      </c>
      <c r="D5" s="465" t="s">
        <v>155</v>
      </c>
      <c r="E5" s="464" t="s">
        <v>156</v>
      </c>
      <c r="F5" s="464" t="s">
        <v>157</v>
      </c>
      <c r="G5" s="464" t="s">
        <v>158</v>
      </c>
      <c r="H5" s="464" t="s">
        <v>159</v>
      </c>
      <c r="I5" s="456"/>
    </row>
    <row r="6" spans="1:9" ht="15" customHeight="1">
      <c r="B6" s="462"/>
      <c r="C6" s="466"/>
      <c r="D6" s="462"/>
      <c r="E6" s="464" t="s">
        <v>160</v>
      </c>
      <c r="F6" s="463"/>
      <c r="G6" s="462"/>
      <c r="H6" s="464" t="s">
        <v>161</v>
      </c>
      <c r="I6" s="456"/>
    </row>
    <row r="7" spans="1:9" ht="15" customHeight="1">
      <c r="B7" s="462"/>
      <c r="C7" s="466"/>
      <c r="D7" s="462"/>
      <c r="E7" s="464" t="s">
        <v>162</v>
      </c>
      <c r="F7" s="463"/>
      <c r="G7" s="462"/>
      <c r="H7" s="464" t="s">
        <v>163</v>
      </c>
      <c r="I7" s="456"/>
    </row>
    <row r="8" spans="1:9" ht="15" customHeight="1">
      <c r="B8" s="462"/>
      <c r="C8" s="466"/>
      <c r="D8" s="464" t="s">
        <v>164</v>
      </c>
      <c r="E8" s="464" t="s">
        <v>165</v>
      </c>
      <c r="F8" s="463"/>
      <c r="G8" s="462"/>
      <c r="H8" s="464" t="s">
        <v>166</v>
      </c>
      <c r="I8" s="456"/>
    </row>
    <row r="9" spans="1:9" ht="15" customHeight="1">
      <c r="B9" s="462"/>
      <c r="C9" s="466"/>
      <c r="D9" s="464" t="s">
        <v>167</v>
      </c>
      <c r="E9" s="464" t="s">
        <v>168</v>
      </c>
      <c r="F9" s="463"/>
      <c r="G9" s="462"/>
      <c r="H9" s="464" t="s">
        <v>169</v>
      </c>
      <c r="I9" s="456"/>
    </row>
    <row r="10" spans="1:9" ht="15" customHeight="1">
      <c r="B10" s="462"/>
      <c r="C10" s="466"/>
      <c r="D10" s="464" t="s">
        <v>170</v>
      </c>
      <c r="E10" s="466" t="s">
        <v>171</v>
      </c>
      <c r="F10" s="463"/>
      <c r="G10" s="462"/>
      <c r="H10" s="464" t="s">
        <v>172</v>
      </c>
      <c r="I10" s="456"/>
    </row>
    <row r="11" spans="1:9" ht="15" customHeight="1">
      <c r="B11" s="463"/>
      <c r="C11" s="466"/>
      <c r="D11" s="464" t="s">
        <v>173</v>
      </c>
      <c r="E11" s="462"/>
      <c r="F11" s="463"/>
      <c r="G11" s="462"/>
      <c r="H11" s="464" t="s">
        <v>174</v>
      </c>
      <c r="I11" s="456"/>
    </row>
    <row r="12" spans="1:9" ht="15" customHeight="1">
      <c r="B12" s="463"/>
      <c r="C12" s="466"/>
      <c r="D12" s="464" t="s">
        <v>175</v>
      </c>
      <c r="E12" s="462"/>
      <c r="F12" s="463"/>
      <c r="G12" s="462"/>
      <c r="H12" s="464" t="s">
        <v>176</v>
      </c>
      <c r="I12" s="456"/>
    </row>
    <row r="13" spans="1:9" ht="15" customHeight="1">
      <c r="B13" s="463"/>
      <c r="C13" s="466"/>
      <c r="D13" s="466" t="s">
        <v>177</v>
      </c>
      <c r="E13" s="462"/>
      <c r="F13" s="463"/>
      <c r="G13" s="462"/>
      <c r="H13" s="464" t="s">
        <v>178</v>
      </c>
      <c r="I13" s="456"/>
    </row>
    <row r="14" spans="1:9" ht="15" customHeight="1">
      <c r="B14" s="463"/>
      <c r="C14" s="466"/>
      <c r="D14" s="464" t="s">
        <v>179</v>
      </c>
      <c r="E14" s="462"/>
      <c r="F14" s="463"/>
      <c r="G14" s="462"/>
      <c r="H14" s="464" t="s">
        <v>180</v>
      </c>
      <c r="I14" s="456"/>
    </row>
    <row r="15" spans="1:9" ht="15" customHeight="1">
      <c r="B15" s="463"/>
      <c r="C15" s="466"/>
      <c r="D15" s="464" t="s">
        <v>181</v>
      </c>
      <c r="E15" s="464" t="s">
        <v>182</v>
      </c>
      <c r="F15" s="463"/>
      <c r="G15" s="462"/>
      <c r="H15" s="464" t="s">
        <v>183</v>
      </c>
      <c r="I15" s="456"/>
    </row>
    <row r="16" spans="1:9" ht="15" customHeight="1">
      <c r="B16" s="463"/>
      <c r="C16" s="466"/>
      <c r="D16" s="464" t="s">
        <v>184</v>
      </c>
      <c r="E16" s="466" t="s">
        <v>185</v>
      </c>
      <c r="F16" s="463"/>
      <c r="G16" s="462"/>
      <c r="H16" s="464" t="s">
        <v>186</v>
      </c>
      <c r="I16" s="456"/>
    </row>
    <row r="17" spans="2:9" ht="15" customHeight="1">
      <c r="B17" s="463"/>
      <c r="C17" s="466"/>
      <c r="D17" s="464" t="s">
        <v>187</v>
      </c>
      <c r="E17" s="464" t="s">
        <v>188</v>
      </c>
      <c r="F17" s="463"/>
      <c r="G17" s="462"/>
      <c r="H17" s="464"/>
      <c r="I17" s="456"/>
    </row>
    <row r="18" spans="2:9" ht="15" customHeight="1">
      <c r="B18" s="463"/>
      <c r="C18" s="466"/>
      <c r="D18" s="464"/>
      <c r="E18" s="464" t="s">
        <v>189</v>
      </c>
      <c r="F18" s="463"/>
      <c r="G18" s="462"/>
      <c r="H18" s="462"/>
      <c r="I18" s="456"/>
    </row>
    <row r="19" spans="2:9" ht="15" customHeight="1">
      <c r="B19" s="463"/>
      <c r="C19" s="466"/>
      <c r="D19" s="462"/>
      <c r="E19" s="464" t="s">
        <v>190</v>
      </c>
      <c r="F19" s="463"/>
      <c r="G19" s="462"/>
      <c r="H19" s="462"/>
      <c r="I19" s="456"/>
    </row>
    <row r="20" spans="2:9" ht="15" customHeight="1">
      <c r="B20" s="463"/>
      <c r="C20" s="464" t="s">
        <v>191</v>
      </c>
      <c r="D20" s="466" t="s">
        <v>192</v>
      </c>
      <c r="E20" s="464" t="s">
        <v>193</v>
      </c>
      <c r="F20" s="463"/>
      <c r="G20" s="462"/>
      <c r="H20" s="462"/>
      <c r="I20" s="456"/>
    </row>
    <row r="21" spans="2:9" ht="15" customHeight="1">
      <c r="B21" s="463"/>
      <c r="C21" s="466"/>
      <c r="D21" s="462"/>
      <c r="E21" s="464" t="s">
        <v>194</v>
      </c>
      <c r="F21" s="463"/>
      <c r="G21" s="464" t="s">
        <v>195</v>
      </c>
      <c r="H21" s="464" t="s">
        <v>196</v>
      </c>
      <c r="I21" s="456"/>
    </row>
    <row r="22" spans="2:9" ht="15" customHeight="1">
      <c r="B22" s="463"/>
      <c r="C22" s="466"/>
      <c r="D22" s="462"/>
      <c r="E22" s="464" t="s">
        <v>197</v>
      </c>
      <c r="F22" s="463"/>
      <c r="G22" s="462"/>
      <c r="H22" s="464" t="s">
        <v>198</v>
      </c>
      <c r="I22" s="456"/>
    </row>
    <row r="23" spans="2:9" ht="15" customHeight="1">
      <c r="B23" s="463"/>
      <c r="C23" s="462"/>
      <c r="D23" s="462"/>
      <c r="E23" s="464"/>
      <c r="F23" s="463"/>
      <c r="G23" s="462"/>
      <c r="H23" s="464" t="s">
        <v>199</v>
      </c>
      <c r="I23" s="456"/>
    </row>
    <row r="24" spans="2:9" ht="15" customHeight="1">
      <c r="B24" s="463"/>
      <c r="C24" s="462"/>
      <c r="D24" s="462"/>
      <c r="E24" s="464" t="s">
        <v>165</v>
      </c>
      <c r="F24" s="463"/>
      <c r="G24" s="462"/>
      <c r="H24" s="464" t="s">
        <v>200</v>
      </c>
      <c r="I24" s="456"/>
    </row>
    <row r="25" spans="2:9" ht="15" customHeight="1">
      <c r="B25" s="463"/>
      <c r="C25" s="462"/>
      <c r="D25" s="462"/>
      <c r="E25" s="464" t="s">
        <v>168</v>
      </c>
      <c r="F25" s="463"/>
      <c r="G25" s="462"/>
      <c r="H25" s="464" t="s">
        <v>201</v>
      </c>
      <c r="I25" s="456"/>
    </row>
    <row r="26" spans="2:9" ht="15" customHeight="1">
      <c r="B26" s="463"/>
      <c r="C26" s="462"/>
      <c r="D26" s="462"/>
      <c r="E26" s="464" t="s">
        <v>202</v>
      </c>
      <c r="F26" s="463"/>
      <c r="G26" s="462"/>
      <c r="H26" s="464" t="s">
        <v>203</v>
      </c>
      <c r="I26" s="456"/>
    </row>
    <row r="27" spans="2:9" ht="15" customHeight="1">
      <c r="B27" s="463"/>
      <c r="C27" s="462"/>
      <c r="D27" s="462"/>
      <c r="E27" s="463"/>
      <c r="F27" s="463"/>
      <c r="G27" s="462"/>
      <c r="H27" s="466" t="s">
        <v>204</v>
      </c>
      <c r="I27" s="456"/>
    </row>
    <row r="28" spans="2:9" ht="15" customHeight="1">
      <c r="B28" s="463"/>
      <c r="C28" s="462"/>
      <c r="D28" s="466" t="s">
        <v>205</v>
      </c>
      <c r="E28" s="462"/>
      <c r="F28" s="463"/>
      <c r="G28" s="462"/>
      <c r="H28" s="462"/>
      <c r="I28" s="456"/>
    </row>
    <row r="29" spans="2:9" ht="15" customHeight="1">
      <c r="B29" s="463"/>
      <c r="C29" s="464"/>
      <c r="D29" s="466" t="s">
        <v>206</v>
      </c>
      <c r="E29" s="462"/>
      <c r="F29" s="463"/>
      <c r="G29" s="462"/>
      <c r="H29" s="462"/>
      <c r="I29" s="456"/>
    </row>
    <row r="30" spans="2:9" ht="15" customHeight="1">
      <c r="B30" s="463"/>
      <c r="C30" s="462"/>
      <c r="D30" s="466" t="s">
        <v>207</v>
      </c>
      <c r="E30" s="462"/>
      <c r="F30" s="463"/>
      <c r="G30" s="462"/>
      <c r="H30" s="462"/>
      <c r="I30" s="456"/>
    </row>
    <row r="31" spans="2:9" ht="12" customHeight="1">
      <c r="B31" s="462"/>
      <c r="C31" s="462"/>
      <c r="D31" s="466" t="s">
        <v>208</v>
      </c>
      <c r="E31" s="462"/>
      <c r="F31" s="462"/>
      <c r="G31" s="462"/>
      <c r="H31" s="462"/>
      <c r="I31" s="456"/>
    </row>
    <row r="32" spans="2:9" ht="14.1" customHeight="1">
      <c r="B32" s="462"/>
      <c r="C32" s="462"/>
      <c r="D32" s="464" t="s">
        <v>209</v>
      </c>
      <c r="E32" s="464" t="s">
        <v>210</v>
      </c>
      <c r="F32" s="462"/>
      <c r="G32" s="462"/>
      <c r="H32" s="462"/>
      <c r="I32" s="456"/>
    </row>
    <row r="33" spans="2:9" ht="14.1" customHeight="1">
      <c r="B33" s="462"/>
      <c r="C33" s="462"/>
      <c r="D33" s="466"/>
      <c r="E33" s="464" t="s">
        <v>211</v>
      </c>
      <c r="F33" s="462"/>
      <c r="G33" s="462"/>
      <c r="H33" s="462"/>
      <c r="I33" s="456"/>
    </row>
    <row r="34" spans="2:9" ht="14.1" customHeight="1">
      <c r="B34" s="462"/>
      <c r="C34" s="462"/>
      <c r="D34" s="466"/>
      <c r="E34" s="464" t="s">
        <v>212</v>
      </c>
      <c r="F34" s="462"/>
      <c r="G34" s="462"/>
      <c r="H34" s="462"/>
      <c r="I34" s="456"/>
    </row>
    <row r="35" spans="2:9" ht="14.1" customHeight="1">
      <c r="B35" s="462"/>
      <c r="C35" s="462"/>
      <c r="D35" s="464"/>
      <c r="E35" s="464" t="s">
        <v>213</v>
      </c>
      <c r="F35" s="462"/>
      <c r="G35" s="462"/>
      <c r="H35" s="462"/>
      <c r="I35" s="456"/>
    </row>
    <row r="36" spans="2:9" ht="14.1" customHeight="1">
      <c r="B36" s="462"/>
      <c r="C36" s="462"/>
      <c r="D36" s="464"/>
      <c r="E36" s="464" t="s">
        <v>214</v>
      </c>
      <c r="F36" s="462"/>
      <c r="G36" s="462"/>
      <c r="H36" s="462"/>
      <c r="I36" s="456"/>
    </row>
    <row r="37" spans="2:9" ht="14.1" customHeight="1">
      <c r="B37" s="462"/>
      <c r="C37" s="462"/>
      <c r="D37" s="464"/>
      <c r="E37" s="464" t="s">
        <v>215</v>
      </c>
      <c r="F37" s="462"/>
      <c r="G37" s="462"/>
      <c r="H37" s="462"/>
      <c r="I37" s="456"/>
    </row>
    <row r="38" spans="2:9" ht="14.1" customHeight="1">
      <c r="B38" s="462"/>
      <c r="C38" s="462"/>
      <c r="D38" s="464"/>
      <c r="E38" s="464" t="s">
        <v>216</v>
      </c>
      <c r="F38" s="462"/>
      <c r="G38" s="462"/>
      <c r="H38" s="462"/>
      <c r="I38" s="456"/>
    </row>
    <row r="39" spans="2:9" ht="14.1" customHeight="1">
      <c r="B39" s="462"/>
      <c r="C39" s="462"/>
      <c r="D39" s="462"/>
      <c r="E39" s="462"/>
      <c r="F39" s="462"/>
      <c r="G39" s="462"/>
      <c r="H39" s="462"/>
      <c r="I39" s="456"/>
    </row>
    <row r="40" spans="2:9" ht="14.25" customHeight="1">
      <c r="B40" s="462"/>
      <c r="C40" s="462"/>
      <c r="D40" s="466" t="s">
        <v>217</v>
      </c>
      <c r="E40" s="466" t="s">
        <v>218</v>
      </c>
      <c r="F40" s="462"/>
      <c r="G40" s="462"/>
      <c r="H40" s="462"/>
      <c r="I40" s="456"/>
    </row>
    <row r="41" spans="2:9" ht="14.1" customHeight="1">
      <c r="B41" s="462"/>
      <c r="C41" s="462"/>
      <c r="D41" s="462"/>
      <c r="E41" s="466" t="s">
        <v>219</v>
      </c>
      <c r="F41" s="462"/>
      <c r="G41" s="462"/>
      <c r="H41" s="462"/>
      <c r="I41" s="456"/>
    </row>
    <row r="42" spans="2:9" ht="14.1" customHeight="1">
      <c r="B42" s="462"/>
      <c r="C42" s="462"/>
      <c r="D42" s="462"/>
      <c r="E42" s="462"/>
      <c r="F42" s="462"/>
      <c r="G42" s="462"/>
      <c r="H42" s="462"/>
      <c r="I42" s="456"/>
    </row>
    <row r="43" spans="2:9" ht="14.1" customHeight="1">
      <c r="B43" s="462"/>
      <c r="C43" s="462"/>
      <c r="D43" s="466" t="s">
        <v>220</v>
      </c>
      <c r="E43" s="462"/>
      <c r="F43" s="462"/>
      <c r="G43" s="462"/>
      <c r="H43" s="462"/>
      <c r="I43" s="456"/>
    </row>
    <row r="44" spans="2:9" ht="14.1" customHeight="1">
      <c r="B44" s="462"/>
      <c r="C44" s="462"/>
      <c r="D44" s="466" t="s">
        <v>221</v>
      </c>
      <c r="E44" s="462"/>
      <c r="F44" s="462"/>
      <c r="G44" s="462"/>
      <c r="H44" s="462"/>
      <c r="I44" s="456"/>
    </row>
    <row r="45" spans="2:9" ht="16.5" customHeight="1">
      <c r="B45" s="462"/>
      <c r="C45" s="462"/>
      <c r="D45" s="466" t="s">
        <v>222</v>
      </c>
      <c r="E45" s="462"/>
      <c r="F45" s="462"/>
      <c r="G45" s="462"/>
      <c r="H45" s="462"/>
      <c r="I45" s="456"/>
    </row>
    <row r="46" spans="2:9" ht="14.1" customHeight="1">
      <c r="B46" s="462"/>
      <c r="C46" s="462"/>
      <c r="D46" s="466" t="s">
        <v>223</v>
      </c>
      <c r="E46" s="462"/>
      <c r="F46" s="462"/>
      <c r="G46" s="462"/>
      <c r="H46" s="462"/>
      <c r="I46" s="456"/>
    </row>
    <row r="47" spans="2:9" ht="14.1" customHeight="1">
      <c r="B47" s="462"/>
      <c r="C47" s="462"/>
      <c r="D47" s="466" t="s">
        <v>224</v>
      </c>
      <c r="E47" s="466" t="s">
        <v>216</v>
      </c>
      <c r="F47" s="462"/>
      <c r="G47" s="462"/>
      <c r="H47" s="462"/>
      <c r="I47" s="456"/>
    </row>
    <row r="48" spans="2:9" ht="14.1" customHeight="1">
      <c r="B48" s="462"/>
      <c r="C48" s="462"/>
      <c r="D48" s="462"/>
      <c r="E48" s="466" t="s">
        <v>225</v>
      </c>
      <c r="F48" s="462"/>
      <c r="G48" s="462"/>
      <c r="H48" s="462"/>
      <c r="I48" s="456"/>
    </row>
    <row r="49" spans="2:9" ht="14.1" customHeight="1">
      <c r="B49" s="462"/>
      <c r="C49" s="462"/>
      <c r="D49" s="466" t="s">
        <v>226</v>
      </c>
      <c r="E49" s="462"/>
      <c r="F49" s="462"/>
      <c r="G49" s="462"/>
      <c r="H49" s="462"/>
      <c r="I49" s="456"/>
    </row>
    <row r="50" spans="2:9" ht="14.1" customHeight="1">
      <c r="B50" s="462"/>
      <c r="C50" s="462"/>
      <c r="D50" s="466" t="s">
        <v>227</v>
      </c>
      <c r="E50" s="462"/>
      <c r="F50" s="462"/>
      <c r="G50" s="462"/>
      <c r="H50" s="462"/>
      <c r="I50" s="456"/>
    </row>
    <row r="51" spans="2:9" ht="14.1" customHeight="1">
      <c r="B51" s="462"/>
      <c r="C51" s="462"/>
      <c r="D51" s="466" t="s">
        <v>228</v>
      </c>
      <c r="E51" s="462"/>
      <c r="F51" s="462"/>
      <c r="G51" s="462"/>
      <c r="H51" s="462"/>
      <c r="I51" s="456"/>
    </row>
    <row r="52" spans="2:9" ht="14.1" customHeight="1">
      <c r="B52" s="462"/>
      <c r="C52" s="462"/>
      <c r="D52" s="466" t="s">
        <v>229</v>
      </c>
      <c r="E52" s="462"/>
      <c r="F52" s="462"/>
      <c r="G52" s="462"/>
      <c r="H52" s="462"/>
      <c r="I52" s="456"/>
    </row>
    <row r="53" spans="2:9" ht="14.1" customHeight="1">
      <c r="B53" s="462"/>
      <c r="C53" s="462"/>
      <c r="D53" s="466" t="s">
        <v>230</v>
      </c>
      <c r="E53" s="462"/>
      <c r="F53" s="462"/>
      <c r="G53" s="462"/>
      <c r="H53" s="462"/>
      <c r="I53" s="456"/>
    </row>
    <row r="54" spans="2:9" ht="14.1" customHeight="1">
      <c r="I54" s="456"/>
    </row>
  </sheetData>
  <phoneticPr fontId="205" type="noConversion"/>
  <hyperlinks>
    <hyperlink ref="E5" location="'3-1-1现金'!A1" display="现金"/>
    <hyperlink ref="E6:E9" location="'表3-1-2流动资产--货币(2)'!A1" display="银行存款"/>
    <hyperlink ref="E7" location="'3-1-3其他货币资金'!A1" display="其他货币资金"/>
    <hyperlink ref="E8" location="'3-2-1交易性-股票'!A1" display="股票投资"/>
    <hyperlink ref="E9" location="'3-2-2交易性-债券'!A1" display="债券投资"/>
    <hyperlink ref="D10" location="'3-4应收账款'!A1" display="应收账款"/>
    <hyperlink ref="D11" location="'3-5预付账款'!A1" display="预付账款"/>
    <hyperlink ref="D14" location="'3-8其他应收款'!A1" display="其他应收款"/>
    <hyperlink ref="D15" location="'3-9存货汇总'!A1" display="存货"/>
    <hyperlink ref="D17" location="'3-11其他流动资产'!A1" display="其它流动资产"/>
    <hyperlink ref="E24" location="'4-1-1可出售-股票'!A1" display="股票投资"/>
    <hyperlink ref="E25" location="'4-1-2可出售-债券'!A1" display="债券投资"/>
    <hyperlink ref="E26" location="'4-1-3可出售-其他'!A1" display="其他投资"/>
    <hyperlink ref="E32" location="'4-6-1房屋建筑物'!A1" display="房屋建筑物"/>
    <hyperlink ref="E33" location="'4-6-2构筑物'!A1" display="构筑物及其他辅助设施"/>
    <hyperlink ref="E34" location="'4-6-3管道沟槽'!A1" display="管道及沟槽"/>
    <hyperlink ref="E35" location="'4-6-4机器设备'!A1" display="机器设备"/>
    <hyperlink ref="E36" location="'4-6-5车辆'!A1" display="车辆"/>
    <hyperlink ref="E37" location="'4-6-6电子设备'!A1" display="电子设备"/>
    <hyperlink ref="E38" location="'4-6-7土地'!A1" display="土地"/>
    <hyperlink ref="C5" location="'3-流动汇总'!A1" display="流动资产"/>
    <hyperlink ref="C20" location="'4-非流动资产汇总'!A1" display="非流动资产"/>
    <hyperlink ref="D32" location="'4-6固定资产汇总'!A1" display="固定资产"/>
    <hyperlink ref="D8" location="'3-2交易性金融资产汇总'!A1" display="交易性金融资产"/>
    <hyperlink ref="E15" location="'3-9-1材料采购（在途物资）'!A1" display="材料采购（在途物资）"/>
    <hyperlink ref="E17" location="'3-9-3在库周转材料'!A1" display="在库周转材料"/>
    <hyperlink ref="G21" location="'6-非流动负债汇总 '!A1" display="非流动负债"/>
    <hyperlink ref="G5" location="'5-流动负债汇总'!A1" display="流动负债"/>
    <hyperlink ref="H22" location="'6-2应付债券'!A1" display="应付债券"/>
    <hyperlink ref="H23" location="'6-3长期应付款'!A1" display="长期应付款"/>
    <hyperlink ref="B5" location="'1-汇总表'!A1" display="分类汇总表(资产)"/>
    <hyperlink ref="F5" location="'2-分类汇总'!C63" display="分类汇总表(负债)"/>
    <hyperlink ref="E6" location="'3-1-2银行存款'!A1" display="银行存款"/>
    <hyperlink ref="E10" location="'3-2-3交易性-基金'!A1" display="基金投资"/>
    <hyperlink ref="D9" location="'3-3应收票据'!A1" display="应收票据"/>
    <hyperlink ref="D12" location="'3-6应收利息'!A1" display="应收利息"/>
    <hyperlink ref="D13" location="'3-7应收股利'!A1" display="应收股利"/>
    <hyperlink ref="E16" location="'3-9-2原材料'!Print_Area" display="原材料"/>
    <hyperlink ref="E18" location="'3-9-4委托加工物资'!A1" display="委托加工物资"/>
    <hyperlink ref="E19" location="'3-9-5产成品（库存商品）'!A1" display="产成品(库存商品)"/>
    <hyperlink ref="E20" location="'3-9-6在产品（自制半成品）'!A1" display="在产品(自制半成品)"/>
    <hyperlink ref="E21" location="'3-9-7发出商品'!A1" display="发出商品"/>
    <hyperlink ref="E22" location="'3-9-8在用周转材料'!A1" display="在用周转材料"/>
    <hyperlink ref="D16" location="'3-10一年到期非流动资产'!A1" display="一年到期非流动资产"/>
    <hyperlink ref="D20" location="'4-1可供出售金融资产汇总'!A1" display="可供出售金融资产"/>
    <hyperlink ref="D28" location="'4-2持有到期投资'!A1" display="持有到期投资"/>
    <hyperlink ref="D29" location="'4-3长期应收'!A1" display="长期应收款"/>
    <hyperlink ref="D30" location="'4-4股权投资'!A1" display="长期股权投资"/>
    <hyperlink ref="D31" location="'4-5投资性房地产'!A1" display="投资性房地产"/>
    <hyperlink ref="D40" location="'4-7在建工程汇总'!A1" display="在建工程"/>
    <hyperlink ref="E40" location="'4-7-1在建（土建）'!A1" display="在建土建"/>
    <hyperlink ref="E41" location="'4-7-2在建（设备）'!A1" display="在建设备"/>
    <hyperlink ref="D43" location="'4-8工程物资'!A1" display="工程物资"/>
    <hyperlink ref="D44" location="'4-9固定资产清理'!A1" display="固定资产清理"/>
    <hyperlink ref="D45" location="'4-10生产性生物资产'!A1" display="生产性生物资产"/>
    <hyperlink ref="D46" location="'4-11油气资产'!A1" display="油气资产"/>
    <hyperlink ref="D47" location="'4-12无形资产汇总'!A1" display="无形资产"/>
    <hyperlink ref="E47" location="'4-12-1无形-土地'!A1" display="土地"/>
    <hyperlink ref="E48" location="'4-12-2无形-其他'!A1" display="其他"/>
    <hyperlink ref="D49" location="'4-13开发支出'!A1" display="开发支出"/>
    <hyperlink ref="D50" location="'4-14商誉'!A1" display="商誉"/>
    <hyperlink ref="D51" location="'4-15长期待摊费用'!A1" display="长期待摊费用"/>
    <hyperlink ref="D52" location="'4-16递延所得税资产'!A1" display="递延所得税资产"/>
    <hyperlink ref="D53" location="'4-17其他非流动资产'!A1" display="其他非流动资产"/>
    <hyperlink ref="H5" location="'5-1短期借款'!A1" display="短期借款"/>
    <hyperlink ref="H6" location="'5-2交易性金融负债'!A1" display="交易性金融负债"/>
    <hyperlink ref="H7" location="'5-3应付票据'!A1" display="应付票据"/>
    <hyperlink ref="H8" location="'5-4应付账款'!A1" display="应付账款"/>
    <hyperlink ref="H9" location="'5-5预收账款'!A1" display="预收账款"/>
    <hyperlink ref="H10" location="'5-6职工薪酬'!A1" display="职工薪酬"/>
    <hyperlink ref="H11" location="'5-7应交税费'!A1" display="应交税费"/>
    <hyperlink ref="H12" location="'5-8应付利息'!A1" display="应付利息"/>
    <hyperlink ref="H13" location="'5-9应付股利（利润）'!A1" display="应付股利(利润)"/>
    <hyperlink ref="H14" location="'5-10其他应付款'!A1" display="其他应付款"/>
    <hyperlink ref="H15" location="'5-11一年到期非流动负债'!A1" display="一年到期非流动负债"/>
    <hyperlink ref="H16" location="'5-12其他流动负债'!A1" display="其他流动负债"/>
    <hyperlink ref="H21" location="'6-1长期借款'!A1" display="长期借款"/>
    <hyperlink ref="H24" location="'6-4专项应付款'!A1" display="专项应付款"/>
    <hyperlink ref="H25" location="'6-5预计负债'!A1" display="预计负债"/>
    <hyperlink ref="H26" location="'6-6递延所得税负债'!A1" display="递延所得税负债"/>
    <hyperlink ref="H27" location="'6-7其他非流动负债'!A1" display="其他非流动负债"/>
  </hyperlinks>
  <pageMargins left="0.75" right="0.75" top="1" bottom="1" header="0.5" footer="0.5"/>
  <headerFooter alignWithMargins="0"/>
  <drawing r:id="rId1"/>
</worksheet>
</file>

<file path=xl/worksheets/sheet5.xml><?xml version="1.0" encoding="utf-8"?>
<worksheet xmlns="http://schemas.openxmlformats.org/spreadsheetml/2006/main" xmlns:r="http://schemas.openxmlformats.org/officeDocument/2006/relationships">
  <sheetPr enableFormatConditionsCalculation="0">
    <tabColor rgb="FFFFFF00"/>
  </sheetPr>
  <dimension ref="A1:D209"/>
  <sheetViews>
    <sheetView topLeftCell="A90" workbookViewId="0">
      <selection activeCell="B93" sqref="B93"/>
    </sheetView>
  </sheetViews>
  <sheetFormatPr defaultRowHeight="14.25"/>
  <cols>
    <col min="1" max="1" width="1.5" style="430" customWidth="1"/>
    <col min="2" max="2" width="115.625" style="430" customWidth="1"/>
    <col min="3" max="16384" width="9" style="430"/>
  </cols>
  <sheetData>
    <row r="1" spans="1:4" ht="42.75" customHeight="1">
      <c r="A1" s="431"/>
      <c r="B1" s="432" t="s">
        <v>231</v>
      </c>
      <c r="C1" s="431"/>
      <c r="D1" s="431"/>
    </row>
    <row r="2" spans="1:4" ht="19.5">
      <c r="A2" s="431"/>
      <c r="B2" s="433"/>
      <c r="C2" s="431"/>
      <c r="D2" s="431"/>
    </row>
    <row r="3" spans="1:4" s="423" customFormat="1" ht="18.75">
      <c r="A3" s="434"/>
      <c r="B3" s="435" t="s">
        <v>232</v>
      </c>
      <c r="C3" s="434"/>
      <c r="D3" s="434"/>
    </row>
    <row r="4" spans="1:4" s="423" customFormat="1" ht="75.75" customHeight="1">
      <c r="A4" s="434"/>
      <c r="B4" s="435" t="s">
        <v>233</v>
      </c>
      <c r="C4" s="434"/>
      <c r="D4" s="434"/>
    </row>
    <row r="5" spans="1:4" s="423" customFormat="1" ht="18.75">
      <c r="A5" s="434"/>
      <c r="B5" s="436" t="s">
        <v>234</v>
      </c>
      <c r="C5" s="434"/>
      <c r="D5" s="434"/>
    </row>
    <row r="6" spans="1:4" s="423" customFormat="1" ht="85.5" customHeight="1">
      <c r="B6" s="437" t="s">
        <v>235</v>
      </c>
    </row>
    <row r="7" spans="1:4" s="423" customFormat="1" ht="88.5" customHeight="1">
      <c r="A7" s="434"/>
      <c r="B7" s="436" t="s">
        <v>236</v>
      </c>
      <c r="C7" s="434"/>
      <c r="D7" s="434"/>
    </row>
    <row r="8" spans="1:4" s="423" customFormat="1" ht="18.75">
      <c r="A8" s="434"/>
      <c r="B8" s="438" t="s">
        <v>237</v>
      </c>
      <c r="C8" s="434"/>
      <c r="D8" s="434"/>
    </row>
    <row r="9" spans="1:4" s="423" customFormat="1" ht="83.25" customHeight="1">
      <c r="B9" s="437" t="s">
        <v>238</v>
      </c>
    </row>
    <row r="10" spans="1:4" s="423" customFormat="1" ht="19.5">
      <c r="B10" s="439" t="s">
        <v>239</v>
      </c>
    </row>
    <row r="11" spans="1:4" s="423" customFormat="1" ht="52.5" customHeight="1">
      <c r="B11" s="439" t="s">
        <v>240</v>
      </c>
    </row>
    <row r="12" spans="1:4" s="423" customFormat="1" ht="40.5" customHeight="1">
      <c r="B12" s="439" t="s">
        <v>241</v>
      </c>
    </row>
    <row r="13" spans="1:4" s="423" customFormat="1" ht="55.5" customHeight="1">
      <c r="B13" s="439" t="s">
        <v>242</v>
      </c>
    </row>
    <row r="14" spans="1:4" s="423" customFormat="1" ht="50.25" customHeight="1">
      <c r="B14" s="439" t="s">
        <v>243</v>
      </c>
    </row>
    <row r="15" spans="1:4" s="423" customFormat="1" ht="52.5" customHeight="1">
      <c r="B15" s="439" t="s">
        <v>244</v>
      </c>
    </row>
    <row r="16" spans="1:4" s="423" customFormat="1" ht="50.25" customHeight="1">
      <c r="B16" s="439" t="s">
        <v>245</v>
      </c>
    </row>
    <row r="17" spans="2:2" s="423" customFormat="1" ht="18.75">
      <c r="B17" s="440" t="s">
        <v>246</v>
      </c>
    </row>
    <row r="18" spans="2:2" s="423" customFormat="1" ht="22.5" customHeight="1">
      <c r="B18" s="440" t="s">
        <v>247</v>
      </c>
    </row>
    <row r="19" spans="2:2" s="423" customFormat="1" ht="26.25" customHeight="1">
      <c r="B19" s="441" t="s">
        <v>248</v>
      </c>
    </row>
    <row r="20" spans="2:2" s="423" customFormat="1" ht="50.25" customHeight="1">
      <c r="B20" s="439" t="s">
        <v>249</v>
      </c>
    </row>
    <row r="21" spans="2:2" s="423" customFormat="1" ht="45" customHeight="1">
      <c r="B21" s="439" t="s">
        <v>250</v>
      </c>
    </row>
    <row r="22" spans="2:2" s="423" customFormat="1" ht="25.5" customHeight="1">
      <c r="B22" s="441" t="s">
        <v>251</v>
      </c>
    </row>
    <row r="23" spans="2:2" s="423" customFormat="1" ht="48.75" customHeight="1">
      <c r="B23" s="439" t="s">
        <v>252</v>
      </c>
    </row>
    <row r="24" spans="2:2" s="423" customFormat="1" ht="23.25" customHeight="1">
      <c r="B24" s="441" t="s">
        <v>253</v>
      </c>
    </row>
    <row r="25" spans="2:2" s="423" customFormat="1" ht="46.5" customHeight="1">
      <c r="B25" s="439" t="s">
        <v>254</v>
      </c>
    </row>
    <row r="26" spans="2:2" s="423" customFormat="1" ht="27" customHeight="1">
      <c r="B26" s="439" t="s">
        <v>255</v>
      </c>
    </row>
    <row r="27" spans="2:2" s="423" customFormat="1" ht="24" customHeight="1">
      <c r="B27" s="441" t="s">
        <v>256</v>
      </c>
    </row>
    <row r="28" spans="2:2" s="423" customFormat="1" ht="24" customHeight="1">
      <c r="B28" s="439" t="s">
        <v>257</v>
      </c>
    </row>
    <row r="29" spans="2:2" s="423" customFormat="1" ht="24" customHeight="1">
      <c r="B29" s="439" t="s">
        <v>258</v>
      </c>
    </row>
    <row r="30" spans="2:2" s="423" customFormat="1" ht="24" customHeight="1">
      <c r="B30" s="439" t="s">
        <v>259</v>
      </c>
    </row>
    <row r="31" spans="2:2" s="423" customFormat="1" ht="77.25" customHeight="1">
      <c r="B31" s="439" t="s">
        <v>260</v>
      </c>
    </row>
    <row r="32" spans="2:2" s="423" customFormat="1" ht="35.25" customHeight="1">
      <c r="B32" s="439" t="s">
        <v>261</v>
      </c>
    </row>
    <row r="33" spans="2:2" s="423" customFormat="1" ht="37.5" customHeight="1">
      <c r="B33" s="441" t="s">
        <v>262</v>
      </c>
    </row>
    <row r="34" spans="2:2" s="423" customFormat="1" ht="30" customHeight="1">
      <c r="B34" s="439" t="s">
        <v>263</v>
      </c>
    </row>
    <row r="35" spans="2:2" s="423" customFormat="1" ht="22.5" customHeight="1">
      <c r="B35" s="441" t="s">
        <v>264</v>
      </c>
    </row>
    <row r="36" spans="2:2" s="423" customFormat="1" ht="22.5" customHeight="1">
      <c r="B36" s="439" t="s">
        <v>265</v>
      </c>
    </row>
    <row r="37" spans="2:2" s="423" customFormat="1" ht="22.5" customHeight="1">
      <c r="B37" s="439" t="s">
        <v>266</v>
      </c>
    </row>
    <row r="38" spans="2:2" s="423" customFormat="1" ht="76.5" customHeight="1">
      <c r="B38" s="439" t="s">
        <v>267</v>
      </c>
    </row>
    <row r="39" spans="2:2" s="423" customFormat="1" ht="29.25" customHeight="1">
      <c r="B39" s="441" t="s">
        <v>268</v>
      </c>
    </row>
    <row r="40" spans="2:2" s="423" customFormat="1" ht="72" customHeight="1">
      <c r="B40" s="439" t="s">
        <v>269</v>
      </c>
    </row>
    <row r="41" spans="2:2" s="423" customFormat="1" ht="30" customHeight="1">
      <c r="B41" s="439" t="s">
        <v>270</v>
      </c>
    </row>
    <row r="42" spans="2:2" s="423" customFormat="1" ht="30" customHeight="1">
      <c r="B42" s="442" t="s">
        <v>271</v>
      </c>
    </row>
    <row r="43" spans="2:2" s="423" customFormat="1" ht="30" customHeight="1">
      <c r="B43" s="439" t="s">
        <v>272</v>
      </c>
    </row>
    <row r="44" spans="2:2" s="423" customFormat="1" ht="63.75" customHeight="1">
      <c r="B44" s="442" t="s">
        <v>273</v>
      </c>
    </row>
    <row r="45" spans="2:2" s="423" customFormat="1" ht="26.25" customHeight="1">
      <c r="B45" s="441" t="s">
        <v>274</v>
      </c>
    </row>
    <row r="46" spans="2:2" s="423" customFormat="1" ht="26.25" customHeight="1">
      <c r="B46" s="439" t="s">
        <v>275</v>
      </c>
    </row>
    <row r="47" spans="2:2" s="423" customFormat="1" ht="68.25" customHeight="1">
      <c r="B47" s="439" t="s">
        <v>276</v>
      </c>
    </row>
    <row r="48" spans="2:2" s="423" customFormat="1" ht="26.25" customHeight="1">
      <c r="B48" s="441" t="s">
        <v>277</v>
      </c>
    </row>
    <row r="49" spans="2:2" s="423" customFormat="1" ht="26.25" customHeight="1">
      <c r="B49" s="439" t="s">
        <v>278</v>
      </c>
    </row>
    <row r="50" spans="2:2" s="423" customFormat="1" ht="34.5" customHeight="1">
      <c r="B50" s="439" t="s">
        <v>279</v>
      </c>
    </row>
    <row r="51" spans="2:2" s="423" customFormat="1" ht="26.25" customHeight="1">
      <c r="B51" s="441" t="s">
        <v>280</v>
      </c>
    </row>
    <row r="52" spans="2:2" s="423" customFormat="1" ht="26.25" customHeight="1">
      <c r="B52" s="439" t="s">
        <v>281</v>
      </c>
    </row>
    <row r="53" spans="2:2" s="423" customFormat="1" ht="23.25" customHeight="1">
      <c r="B53" s="441" t="s">
        <v>282</v>
      </c>
    </row>
    <row r="54" spans="2:2" s="423" customFormat="1" ht="24" customHeight="1">
      <c r="B54" s="439" t="s">
        <v>275</v>
      </c>
    </row>
    <row r="55" spans="2:2" s="423" customFormat="1" ht="21" customHeight="1">
      <c r="B55" s="441" t="s">
        <v>283</v>
      </c>
    </row>
    <row r="56" spans="2:2" s="423" customFormat="1" ht="39" customHeight="1">
      <c r="B56" s="439" t="s">
        <v>284</v>
      </c>
    </row>
    <row r="57" spans="2:2" s="423" customFormat="1" ht="36" customHeight="1">
      <c r="B57" s="439" t="s">
        <v>285</v>
      </c>
    </row>
    <row r="58" spans="2:2" s="423" customFormat="1" ht="30" customHeight="1">
      <c r="B58" s="439" t="s">
        <v>286</v>
      </c>
    </row>
    <row r="59" spans="2:2" s="423" customFormat="1" ht="59.25" customHeight="1">
      <c r="B59" s="439" t="s">
        <v>287</v>
      </c>
    </row>
    <row r="60" spans="2:2" s="423" customFormat="1" ht="91.5" customHeight="1">
      <c r="B60" s="439" t="s">
        <v>288</v>
      </c>
    </row>
    <row r="61" spans="2:2" s="423" customFormat="1" ht="26.25" customHeight="1">
      <c r="B61" s="441" t="s">
        <v>289</v>
      </c>
    </row>
    <row r="62" spans="2:2" s="423" customFormat="1" ht="26.25" customHeight="1">
      <c r="B62" s="439" t="s">
        <v>290</v>
      </c>
    </row>
    <row r="63" spans="2:2" s="423" customFormat="1" ht="26.25" customHeight="1">
      <c r="B63" s="441" t="s">
        <v>291</v>
      </c>
    </row>
    <row r="64" spans="2:2" s="423" customFormat="1" ht="37.5" customHeight="1">
      <c r="B64" s="439" t="s">
        <v>290</v>
      </c>
    </row>
    <row r="65" spans="2:2" s="423" customFormat="1" ht="36" customHeight="1">
      <c r="B65" s="443" t="s">
        <v>292</v>
      </c>
    </row>
    <row r="66" spans="2:2" s="423" customFormat="1" ht="26.25" customHeight="1">
      <c r="B66" s="441" t="s">
        <v>293</v>
      </c>
    </row>
    <row r="67" spans="2:2" s="423" customFormat="1" ht="37.5" customHeight="1">
      <c r="B67" s="439" t="s">
        <v>294</v>
      </c>
    </row>
    <row r="68" spans="2:2" s="423" customFormat="1" ht="26.25" customHeight="1">
      <c r="B68" s="441" t="s">
        <v>295</v>
      </c>
    </row>
    <row r="69" spans="2:2" s="423" customFormat="1" ht="37.5" customHeight="1">
      <c r="B69" s="439" t="s">
        <v>296</v>
      </c>
    </row>
    <row r="70" spans="2:2" s="423" customFormat="1" ht="26.25" customHeight="1">
      <c r="B70" s="441" t="s">
        <v>297</v>
      </c>
    </row>
    <row r="71" spans="2:2" s="423" customFormat="1" ht="37.5" customHeight="1">
      <c r="B71" s="439" t="s">
        <v>298</v>
      </c>
    </row>
    <row r="72" spans="2:2" s="423" customFormat="1" ht="26.25" customHeight="1">
      <c r="B72" s="441" t="s">
        <v>299</v>
      </c>
    </row>
    <row r="73" spans="2:2" s="423" customFormat="1" ht="37.5" customHeight="1">
      <c r="B73" s="439" t="s">
        <v>300</v>
      </c>
    </row>
    <row r="74" spans="2:2" s="423" customFormat="1" ht="26.25" customHeight="1">
      <c r="B74" s="441" t="s">
        <v>301</v>
      </c>
    </row>
    <row r="75" spans="2:2" s="423" customFormat="1" ht="48" customHeight="1">
      <c r="B75" s="439" t="s">
        <v>302</v>
      </c>
    </row>
    <row r="76" spans="2:2" s="423" customFormat="1" ht="26.25" customHeight="1">
      <c r="B76" s="441" t="s">
        <v>303</v>
      </c>
    </row>
    <row r="77" spans="2:2" s="423" customFormat="1" ht="26.25" customHeight="1">
      <c r="B77" s="441" t="s">
        <v>304</v>
      </c>
    </row>
    <row r="78" spans="2:2" s="423" customFormat="1" ht="18.75">
      <c r="B78" s="444" t="s">
        <v>305</v>
      </c>
    </row>
    <row r="79" spans="2:2" s="423" customFormat="1" ht="18.75">
      <c r="B79" s="444" t="s">
        <v>306</v>
      </c>
    </row>
    <row r="80" spans="2:2" s="423" customFormat="1" ht="18.75">
      <c r="B80" s="444" t="s">
        <v>307</v>
      </c>
    </row>
    <row r="81" spans="2:2" s="423" customFormat="1" ht="18.75">
      <c r="B81" s="444" t="s">
        <v>308</v>
      </c>
    </row>
    <row r="82" spans="2:2" s="423" customFormat="1" ht="18.75">
      <c r="B82" s="444" t="s">
        <v>309</v>
      </c>
    </row>
    <row r="83" spans="2:2" s="423" customFormat="1" ht="18.75">
      <c r="B83" s="444" t="s">
        <v>310</v>
      </c>
    </row>
    <row r="84" spans="2:2" s="423" customFormat="1" ht="37.5">
      <c r="B84" s="445" t="s">
        <v>311</v>
      </c>
    </row>
    <row r="85" spans="2:2" s="423" customFormat="1" ht="18.75">
      <c r="B85" s="445" t="s">
        <v>312</v>
      </c>
    </row>
    <row r="86" spans="2:2" s="423" customFormat="1" ht="37.5">
      <c r="B86" s="445" t="s">
        <v>313</v>
      </c>
    </row>
    <row r="87" spans="2:2" s="423" customFormat="1" ht="37.5">
      <c r="B87" s="445" t="s">
        <v>314</v>
      </c>
    </row>
    <row r="88" spans="2:2" s="423" customFormat="1" ht="37.5">
      <c r="B88" s="445" t="s">
        <v>315</v>
      </c>
    </row>
    <row r="89" spans="2:2" s="423" customFormat="1" ht="37.5">
      <c r="B89" s="445" t="s">
        <v>316</v>
      </c>
    </row>
    <row r="90" spans="2:2" s="423" customFormat="1" ht="37.5">
      <c r="B90" s="445" t="s">
        <v>317</v>
      </c>
    </row>
    <row r="91" spans="2:2" s="423" customFormat="1" ht="37.5">
      <c r="B91" s="445" t="s">
        <v>318</v>
      </c>
    </row>
    <row r="92" spans="2:2" s="423" customFormat="1" ht="37.5">
      <c r="B92" s="445" t="s">
        <v>319</v>
      </c>
    </row>
    <row r="93" spans="2:2" s="423" customFormat="1" ht="75">
      <c r="B93" s="445" t="s">
        <v>320</v>
      </c>
    </row>
    <row r="94" spans="2:2" s="423" customFormat="1" ht="18.75">
      <c r="B94" s="445" t="s">
        <v>321</v>
      </c>
    </row>
    <row r="95" spans="2:2" s="423" customFormat="1" ht="37.5">
      <c r="B95" s="445" t="s">
        <v>322</v>
      </c>
    </row>
    <row r="96" spans="2:2" s="423" customFormat="1" ht="34.5" customHeight="1">
      <c r="B96" s="441" t="s">
        <v>323</v>
      </c>
    </row>
    <row r="97" spans="2:2" s="423" customFormat="1" ht="18.75">
      <c r="B97" s="445" t="s">
        <v>324</v>
      </c>
    </row>
    <row r="98" spans="2:2" s="423" customFormat="1" ht="18.75">
      <c r="B98" s="445" t="s">
        <v>325</v>
      </c>
    </row>
    <row r="99" spans="2:2" s="423" customFormat="1" ht="38.25">
      <c r="B99" s="445" t="s">
        <v>326</v>
      </c>
    </row>
    <row r="100" spans="2:2" s="423" customFormat="1" ht="37.5">
      <c r="B100" s="445" t="s">
        <v>327</v>
      </c>
    </row>
    <row r="101" spans="2:2" s="423" customFormat="1" ht="37.5">
      <c r="B101" s="445" t="s">
        <v>328</v>
      </c>
    </row>
    <row r="102" spans="2:2" s="423" customFormat="1" ht="18.75">
      <c r="B102" s="445" t="s">
        <v>329</v>
      </c>
    </row>
    <row r="103" spans="2:2" s="423" customFormat="1" ht="38.25">
      <c r="B103" s="445" t="s">
        <v>330</v>
      </c>
    </row>
    <row r="104" spans="2:2" s="423" customFormat="1" ht="37.5">
      <c r="B104" s="445" t="s">
        <v>331</v>
      </c>
    </row>
    <row r="105" spans="2:2" s="423" customFormat="1" ht="19.5">
      <c r="B105" s="445" t="s">
        <v>332</v>
      </c>
    </row>
    <row r="106" spans="2:2" s="423" customFormat="1" ht="18.75">
      <c r="B106" s="445" t="s">
        <v>333</v>
      </c>
    </row>
    <row r="107" spans="2:2" s="424" customFormat="1" ht="28.5" customHeight="1">
      <c r="B107" s="441" t="s">
        <v>334</v>
      </c>
    </row>
    <row r="108" spans="2:2" s="423" customFormat="1" ht="88.5" customHeight="1">
      <c r="B108" s="445" t="s">
        <v>335</v>
      </c>
    </row>
    <row r="109" spans="2:2" s="423" customFormat="1" ht="53.25" customHeight="1">
      <c r="B109" s="445" t="s">
        <v>336</v>
      </c>
    </row>
    <row r="110" spans="2:2" s="423" customFormat="1" ht="36" customHeight="1">
      <c r="B110" s="445" t="s">
        <v>337</v>
      </c>
    </row>
    <row r="111" spans="2:2" s="423" customFormat="1" ht="25.5" customHeight="1">
      <c r="B111" s="445" t="s">
        <v>338</v>
      </c>
    </row>
    <row r="112" spans="2:2" s="423" customFormat="1" ht="25.5" customHeight="1">
      <c r="B112" s="445" t="s">
        <v>339</v>
      </c>
    </row>
    <row r="113" spans="2:2" s="423" customFormat="1" ht="25.5" customHeight="1">
      <c r="B113" s="445" t="s">
        <v>340</v>
      </c>
    </row>
    <row r="114" spans="2:2" s="423" customFormat="1" ht="25.5" customHeight="1">
      <c r="B114" s="446" t="s">
        <v>341</v>
      </c>
    </row>
    <row r="115" spans="2:2" s="423" customFormat="1" ht="53.25" customHeight="1">
      <c r="B115" s="445" t="s">
        <v>342</v>
      </c>
    </row>
    <row r="116" spans="2:2" s="423" customFormat="1" ht="25.5" customHeight="1">
      <c r="B116" s="446" t="s">
        <v>343</v>
      </c>
    </row>
    <row r="117" spans="2:2" s="423" customFormat="1" ht="66" customHeight="1">
      <c r="B117" s="445" t="s">
        <v>344</v>
      </c>
    </row>
    <row r="118" spans="2:2" s="423" customFormat="1" ht="23.25" customHeight="1">
      <c r="B118" s="445" t="s">
        <v>345</v>
      </c>
    </row>
    <row r="119" spans="2:2" s="423" customFormat="1" ht="27" customHeight="1">
      <c r="B119" s="445" t="s">
        <v>346</v>
      </c>
    </row>
    <row r="120" spans="2:2" s="425" customFormat="1" ht="25.5" customHeight="1">
      <c r="B120" s="441" t="s">
        <v>347</v>
      </c>
    </row>
    <row r="121" spans="2:2" s="423" customFormat="1" ht="66" customHeight="1">
      <c r="B121" s="445" t="s">
        <v>348</v>
      </c>
    </row>
    <row r="122" spans="2:2" s="425" customFormat="1" ht="25.5" customHeight="1">
      <c r="B122" s="446" t="s">
        <v>349</v>
      </c>
    </row>
    <row r="123" spans="2:2" s="426" customFormat="1" ht="27" customHeight="1">
      <c r="B123" s="445" t="s">
        <v>350</v>
      </c>
    </row>
    <row r="124" spans="2:2" s="426" customFormat="1" ht="27" customHeight="1">
      <c r="B124" s="445" t="s">
        <v>351</v>
      </c>
    </row>
    <row r="125" spans="2:2" s="426" customFormat="1" ht="64.5" customHeight="1">
      <c r="B125" s="445" t="s">
        <v>352</v>
      </c>
    </row>
    <row r="126" spans="2:2" s="427" customFormat="1" ht="27.75" customHeight="1">
      <c r="B126" s="446" t="s">
        <v>353</v>
      </c>
    </row>
    <row r="127" spans="2:2" s="426" customFormat="1" ht="45.75" customHeight="1">
      <c r="B127" s="445" t="s">
        <v>354</v>
      </c>
    </row>
    <row r="128" spans="2:2" s="426" customFormat="1" ht="27.75" customHeight="1">
      <c r="B128" s="445" t="s">
        <v>355</v>
      </c>
    </row>
    <row r="129" spans="2:2" s="426" customFormat="1" ht="27.75" customHeight="1">
      <c r="B129" s="445" t="s">
        <v>356</v>
      </c>
    </row>
    <row r="130" spans="2:2" s="426" customFormat="1" ht="48" customHeight="1">
      <c r="B130" s="447" t="s">
        <v>302</v>
      </c>
    </row>
    <row r="131" spans="2:2" s="427" customFormat="1" ht="41.25" customHeight="1">
      <c r="B131" s="441" t="s">
        <v>357</v>
      </c>
    </row>
    <row r="132" spans="2:2" s="423" customFormat="1" ht="63" customHeight="1">
      <c r="B132" s="445" t="s">
        <v>358</v>
      </c>
    </row>
    <row r="133" spans="2:2" s="423" customFormat="1" ht="27.75" hidden="1" customHeight="1">
      <c r="B133" s="445"/>
    </row>
    <row r="134" spans="2:2" s="423" customFormat="1" ht="27.75" hidden="1" customHeight="1">
      <c r="B134" s="445"/>
    </row>
    <row r="135" spans="2:2" s="423" customFormat="1" ht="27.75" hidden="1" customHeight="1">
      <c r="B135" s="445"/>
    </row>
    <row r="136" spans="2:2" s="423" customFormat="1" ht="27.75" hidden="1" customHeight="1">
      <c r="B136" s="445"/>
    </row>
    <row r="137" spans="2:2" s="423" customFormat="1" ht="27.75" hidden="1" customHeight="1">
      <c r="B137" s="445"/>
    </row>
    <row r="138" spans="2:2" s="423" customFormat="1" ht="2.25" hidden="1" customHeight="1">
      <c r="B138" s="445"/>
    </row>
    <row r="139" spans="2:2" s="423" customFormat="1" ht="2.25" hidden="1" customHeight="1">
      <c r="B139" s="445"/>
    </row>
    <row r="140" spans="2:2" s="423" customFormat="1" ht="2.25" hidden="1" customHeight="1">
      <c r="B140" s="445"/>
    </row>
    <row r="141" spans="2:2" s="423" customFormat="1" ht="2.25" hidden="1" customHeight="1">
      <c r="B141" s="445"/>
    </row>
    <row r="142" spans="2:2" s="423" customFormat="1" ht="2.25" hidden="1" customHeight="1">
      <c r="B142" s="445"/>
    </row>
    <row r="143" spans="2:2" s="423" customFormat="1" ht="27.75" customHeight="1">
      <c r="B143" s="445" t="s">
        <v>359</v>
      </c>
    </row>
    <row r="144" spans="2:2" s="423" customFormat="1" ht="27.75" customHeight="1">
      <c r="B144" s="445" t="s">
        <v>360</v>
      </c>
    </row>
    <row r="145" spans="2:2" s="423" customFormat="1" ht="27.75" customHeight="1">
      <c r="B145" s="445" t="s">
        <v>361</v>
      </c>
    </row>
    <row r="146" spans="2:2" s="423" customFormat="1" ht="27.75" customHeight="1">
      <c r="B146" s="445" t="s">
        <v>362</v>
      </c>
    </row>
    <row r="147" spans="2:2" s="423" customFormat="1" ht="27.75" customHeight="1">
      <c r="B147" s="445" t="s">
        <v>363</v>
      </c>
    </row>
    <row r="148" spans="2:2" s="423" customFormat="1" ht="27.75" customHeight="1">
      <c r="B148" s="445" t="s">
        <v>364</v>
      </c>
    </row>
    <row r="149" spans="2:2" s="423" customFormat="1" ht="41.25" customHeight="1">
      <c r="B149" s="445" t="s">
        <v>365</v>
      </c>
    </row>
    <row r="150" spans="2:2" s="425" customFormat="1" ht="25.5" customHeight="1">
      <c r="B150" s="441" t="s">
        <v>366</v>
      </c>
    </row>
    <row r="151" spans="2:2" s="426" customFormat="1" ht="27" customHeight="1">
      <c r="B151" s="445" t="s">
        <v>367</v>
      </c>
    </row>
    <row r="152" spans="2:2" s="428" customFormat="1" ht="25.5" customHeight="1">
      <c r="B152" s="441" t="s">
        <v>368</v>
      </c>
    </row>
    <row r="153" spans="2:2" s="426" customFormat="1" ht="27" customHeight="1">
      <c r="B153" s="444" t="s">
        <v>369</v>
      </c>
    </row>
    <row r="154" spans="2:2" s="425" customFormat="1" ht="25.5" customHeight="1">
      <c r="B154" s="441" t="s">
        <v>370</v>
      </c>
    </row>
    <row r="155" spans="2:2" s="426" customFormat="1" ht="27" customHeight="1">
      <c r="B155" s="444" t="s">
        <v>371</v>
      </c>
    </row>
    <row r="156" spans="2:2" s="425" customFormat="1" ht="25.5" customHeight="1">
      <c r="B156" s="441" t="s">
        <v>372</v>
      </c>
    </row>
    <row r="157" spans="2:2" s="426" customFormat="1" ht="27" customHeight="1">
      <c r="B157" s="444" t="s">
        <v>371</v>
      </c>
    </row>
    <row r="158" spans="2:2" s="426" customFormat="1" ht="30.75" customHeight="1">
      <c r="B158" s="441" t="s">
        <v>373</v>
      </c>
    </row>
    <row r="159" spans="2:2" s="426" customFormat="1" ht="42.75" customHeight="1">
      <c r="B159" s="444" t="s">
        <v>374</v>
      </c>
    </row>
    <row r="160" spans="2:2" s="426" customFormat="1" ht="30.75" customHeight="1">
      <c r="B160" s="441" t="s">
        <v>375</v>
      </c>
    </row>
    <row r="161" spans="2:2" s="426" customFormat="1" ht="42.75" customHeight="1">
      <c r="B161" s="444" t="s">
        <v>298</v>
      </c>
    </row>
    <row r="162" spans="2:2" s="426" customFormat="1" ht="30.75" customHeight="1">
      <c r="B162" s="446" t="s">
        <v>376</v>
      </c>
    </row>
    <row r="163" spans="2:2" s="426" customFormat="1" ht="42.75" customHeight="1">
      <c r="B163" s="444" t="s">
        <v>377</v>
      </c>
    </row>
    <row r="164" spans="2:2" s="423" customFormat="1" ht="30.75" customHeight="1">
      <c r="B164" s="441" t="s">
        <v>378</v>
      </c>
    </row>
    <row r="165" spans="2:2" s="423" customFormat="1" ht="30.75" customHeight="1">
      <c r="B165" s="446" t="s">
        <v>379</v>
      </c>
    </row>
    <row r="166" spans="2:2" s="423" customFormat="1" ht="30.75" customHeight="1">
      <c r="B166" s="445" t="s">
        <v>380</v>
      </c>
    </row>
    <row r="167" spans="2:2" s="423" customFormat="1" ht="30.75" customHeight="1">
      <c r="B167" s="446" t="s">
        <v>381</v>
      </c>
    </row>
    <row r="168" spans="2:2" s="423" customFormat="1" ht="30.75" customHeight="1">
      <c r="B168" s="445" t="s">
        <v>382</v>
      </c>
    </row>
    <row r="169" spans="2:2" s="423" customFormat="1" ht="30.75" customHeight="1">
      <c r="B169" s="445" t="s">
        <v>383</v>
      </c>
    </row>
    <row r="170" spans="2:2" s="423" customFormat="1" ht="30.75" customHeight="1">
      <c r="B170" s="441" t="s">
        <v>384</v>
      </c>
    </row>
    <row r="171" spans="2:2" s="423" customFormat="1" ht="30.75" customHeight="1">
      <c r="B171" s="445" t="s">
        <v>385</v>
      </c>
    </row>
    <row r="172" spans="2:2" s="423" customFormat="1" ht="30.75" customHeight="1">
      <c r="B172" s="446" t="s">
        <v>386</v>
      </c>
    </row>
    <row r="173" spans="2:2" s="423" customFormat="1" ht="61.5" customHeight="1">
      <c r="B173" s="445" t="s">
        <v>387</v>
      </c>
    </row>
    <row r="174" spans="2:2" s="423" customFormat="1" ht="25.5" customHeight="1">
      <c r="B174" s="446" t="s">
        <v>388</v>
      </c>
    </row>
    <row r="175" spans="2:2" s="423" customFormat="1" ht="59.25" customHeight="1">
      <c r="B175" s="445" t="s">
        <v>389</v>
      </c>
    </row>
    <row r="176" spans="2:2" s="423" customFormat="1" ht="25.5" customHeight="1">
      <c r="B176" s="446" t="s">
        <v>390</v>
      </c>
    </row>
    <row r="177" spans="2:2" s="423" customFormat="1" ht="59.25" customHeight="1">
      <c r="B177" s="445" t="s">
        <v>391</v>
      </c>
    </row>
    <row r="178" spans="2:2" s="429" customFormat="1" ht="30" customHeight="1">
      <c r="B178" s="446" t="s">
        <v>392</v>
      </c>
    </row>
    <row r="179" spans="2:2" s="429" customFormat="1" ht="30" customHeight="1">
      <c r="B179" s="445" t="s">
        <v>393</v>
      </c>
    </row>
    <row r="180" spans="2:2" s="423" customFormat="1" ht="30" customHeight="1">
      <c r="B180" s="446" t="s">
        <v>394</v>
      </c>
    </row>
    <row r="181" spans="2:2" s="423" customFormat="1" ht="30" customHeight="1">
      <c r="B181" s="445" t="s">
        <v>395</v>
      </c>
    </row>
    <row r="182" spans="2:2" s="423" customFormat="1" ht="30" customHeight="1">
      <c r="B182" s="446" t="s">
        <v>396</v>
      </c>
    </row>
    <row r="183" spans="2:2" s="423" customFormat="1" ht="30" customHeight="1">
      <c r="B183" s="445" t="s">
        <v>298</v>
      </c>
    </row>
    <row r="184" spans="2:2" s="423" customFormat="1" ht="30" customHeight="1">
      <c r="B184" s="446" t="s">
        <v>397</v>
      </c>
    </row>
    <row r="185" spans="2:2" s="423" customFormat="1" ht="30" customHeight="1">
      <c r="B185" s="445" t="s">
        <v>298</v>
      </c>
    </row>
    <row r="186" spans="2:2" s="423" customFormat="1"/>
    <row r="187" spans="2:2" s="423" customFormat="1"/>
    <row r="188" spans="2:2" s="423" customFormat="1"/>
    <row r="189" spans="2:2" s="423" customFormat="1"/>
    <row r="190" spans="2:2" s="423" customFormat="1"/>
    <row r="191" spans="2:2" s="423" customFormat="1"/>
    <row r="192" spans="2:2" s="423" customFormat="1"/>
    <row r="193" s="423" customFormat="1"/>
    <row r="194" s="423" customFormat="1"/>
    <row r="195" s="423" customFormat="1"/>
    <row r="196" s="423" customFormat="1"/>
    <row r="197" s="423" customFormat="1"/>
    <row r="198" s="423" customFormat="1"/>
    <row r="199" s="423" customFormat="1"/>
    <row r="200" s="423" customFormat="1"/>
    <row r="201" s="423" customFormat="1"/>
    <row r="202" s="423" customFormat="1"/>
    <row r="203" s="423" customFormat="1"/>
    <row r="204" s="423" customFormat="1"/>
    <row r="205" s="423" customFormat="1"/>
    <row r="206" s="423" customFormat="1"/>
    <row r="207" s="423" customFormat="1"/>
    <row r="208" s="423" customFormat="1"/>
    <row r="209" s="423" customFormat="1"/>
  </sheetData>
  <phoneticPr fontId="205" type="noConversion"/>
  <hyperlinks>
    <hyperlink ref="B65" location="'长期投资汇总表'!A6" display="2.非流动资产填表说明(表4--1至4--1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L39"/>
  <sheetViews>
    <sheetView workbookViewId="0">
      <selection activeCell="C39" sqref="C39"/>
    </sheetView>
  </sheetViews>
  <sheetFormatPr defaultRowHeight="18" customHeight="1"/>
  <cols>
    <col min="1" max="1" width="17.75" style="361" customWidth="1"/>
    <col min="2" max="2" width="10.5" style="364" customWidth="1"/>
    <col min="3" max="3" width="8" style="364" customWidth="1"/>
    <col min="4" max="4" width="13" style="364" customWidth="1"/>
    <col min="5" max="5" width="12" style="364" customWidth="1"/>
    <col min="6" max="6" width="11.625" style="364" customWidth="1"/>
    <col min="7" max="7" width="11.375" style="364" customWidth="1"/>
    <col min="8" max="8" width="16.75" style="364" customWidth="1"/>
    <col min="9" max="9" width="18.375" style="364" customWidth="1"/>
    <col min="10" max="10" width="13.875" style="364" customWidth="1"/>
    <col min="11" max="11" width="29.5" style="364" customWidth="1"/>
    <col min="12" max="16384" width="9" style="364"/>
  </cols>
  <sheetData>
    <row r="1" spans="1:12" s="360" customFormat="1" ht="30.75" customHeight="1">
      <c r="A1" s="365" t="s">
        <v>398</v>
      </c>
      <c r="B1" s="366"/>
      <c r="C1" s="366"/>
      <c r="D1" s="366"/>
      <c r="E1" s="366"/>
      <c r="F1" s="366"/>
      <c r="G1" s="366"/>
      <c r="H1" s="366"/>
      <c r="I1" s="366"/>
      <c r="J1" s="366"/>
      <c r="K1" s="366"/>
    </row>
    <row r="2" spans="1:12" ht="18" customHeight="1">
      <c r="A2" s="367" t="str">
        <f>封面!B8&amp;封面!D8&amp;封面!E8&amp;封面!F8&amp;封面!G8&amp;封面!H8&amp;封面!I8</f>
        <v>评估基准日：2018年12月31日</v>
      </c>
      <c r="B2" s="367"/>
      <c r="C2" s="367"/>
      <c r="D2" s="367"/>
      <c r="E2" s="367"/>
      <c r="F2" s="367"/>
      <c r="G2" s="367"/>
      <c r="H2" s="367"/>
      <c r="I2" s="367"/>
      <c r="J2" s="367"/>
      <c r="K2" s="367"/>
    </row>
    <row r="3" spans="1:12" ht="17.25" customHeight="1">
      <c r="A3" s="368" t="s">
        <v>399</v>
      </c>
      <c r="B3" s="369"/>
      <c r="C3" s="369"/>
      <c r="D3" s="369"/>
      <c r="E3" s="369"/>
      <c r="F3" s="369"/>
      <c r="G3" s="369"/>
      <c r="H3" s="369"/>
      <c r="I3" s="396"/>
      <c r="J3" s="397"/>
      <c r="K3" s="398"/>
    </row>
    <row r="4" spans="1:12" s="361" customFormat="1" ht="18" customHeight="1">
      <c r="A4" s="370" t="s">
        <v>400</v>
      </c>
      <c r="B4" s="371" t="s">
        <v>401</v>
      </c>
      <c r="C4" s="653"/>
      <c r="D4" s="654"/>
      <c r="E4" s="654"/>
      <c r="F4" s="654"/>
      <c r="G4" s="655"/>
      <c r="H4" s="371" t="s">
        <v>402</v>
      </c>
      <c r="I4" s="399"/>
      <c r="J4" s="400" t="s">
        <v>403</v>
      </c>
      <c r="K4" s="401"/>
      <c r="L4" s="364"/>
    </row>
    <row r="5" spans="1:12" s="361" customFormat="1" ht="18" customHeight="1">
      <c r="A5" s="372"/>
      <c r="B5" s="373" t="s">
        <v>404</v>
      </c>
      <c r="C5" s="641"/>
      <c r="D5" s="642"/>
      <c r="E5" s="642"/>
      <c r="F5" s="642"/>
      <c r="G5" s="643"/>
      <c r="H5" s="626" t="s">
        <v>405</v>
      </c>
      <c r="I5" s="628"/>
      <c r="J5" s="377" t="s">
        <v>406</v>
      </c>
      <c r="K5" s="402"/>
      <c r="L5" s="364"/>
    </row>
    <row r="6" spans="1:12" s="361" customFormat="1" ht="18" customHeight="1">
      <c r="A6" s="374" t="s">
        <v>407</v>
      </c>
      <c r="B6" s="656"/>
      <c r="C6" s="657"/>
      <c r="D6" s="657"/>
      <c r="E6" s="658"/>
      <c r="F6" s="375" t="s">
        <v>408</v>
      </c>
      <c r="G6" s="376"/>
      <c r="H6" s="627"/>
      <c r="I6" s="629"/>
      <c r="J6" s="377" t="s">
        <v>409</v>
      </c>
      <c r="K6" s="402"/>
    </row>
    <row r="7" spans="1:12" s="361" customFormat="1" ht="18" customHeight="1">
      <c r="A7" s="378" t="s">
        <v>410</v>
      </c>
      <c r="B7" s="656"/>
      <c r="C7" s="657"/>
      <c r="D7" s="657"/>
      <c r="E7" s="658"/>
      <c r="F7" s="375" t="s">
        <v>408</v>
      </c>
      <c r="G7" s="376"/>
      <c r="H7" s="626" t="s">
        <v>411</v>
      </c>
      <c r="I7" s="630"/>
      <c r="J7" s="377" t="s">
        <v>406</v>
      </c>
      <c r="K7" s="402"/>
    </row>
    <row r="8" spans="1:12" s="361" customFormat="1" ht="18" customHeight="1">
      <c r="A8" s="378" t="s">
        <v>412</v>
      </c>
      <c r="B8" s="376"/>
      <c r="C8" s="375" t="s">
        <v>413</v>
      </c>
      <c r="D8" s="376"/>
      <c r="E8" s="379" t="s">
        <v>414</v>
      </c>
      <c r="F8" s="380"/>
      <c r="G8" s="381"/>
      <c r="H8" s="627"/>
      <c r="I8" s="631"/>
      <c r="J8" s="377" t="s">
        <v>409</v>
      </c>
      <c r="K8" s="403"/>
    </row>
    <row r="9" spans="1:12" s="361" customFormat="1" ht="27" customHeight="1">
      <c r="A9" s="374" t="s">
        <v>415</v>
      </c>
      <c r="B9" s="659"/>
      <c r="C9" s="660"/>
      <c r="D9" s="660"/>
      <c r="E9" s="660"/>
      <c r="F9" s="660"/>
      <c r="G9" s="661"/>
      <c r="H9" s="373" t="s">
        <v>416</v>
      </c>
      <c r="I9" s="404" t="s">
        <v>417</v>
      </c>
      <c r="J9" s="373" t="s">
        <v>418</v>
      </c>
      <c r="K9" s="405" t="s">
        <v>419</v>
      </c>
    </row>
    <row r="10" spans="1:12" s="362" customFormat="1" ht="18" customHeight="1">
      <c r="A10" s="632" t="s">
        <v>420</v>
      </c>
      <c r="B10" s="633"/>
      <c r="C10" s="633"/>
      <c r="D10" s="633"/>
      <c r="E10" s="633"/>
      <c r="F10" s="633"/>
      <c r="G10" s="634"/>
      <c r="H10" s="382" t="s">
        <v>421</v>
      </c>
      <c r="I10" s="390"/>
      <c r="J10" s="382" t="s">
        <v>422</v>
      </c>
      <c r="K10" s="406"/>
    </row>
    <row r="11" spans="1:12" s="362" customFormat="1" ht="18" customHeight="1">
      <c r="A11" s="635"/>
      <c r="B11" s="636"/>
      <c r="C11" s="636"/>
      <c r="D11" s="636"/>
      <c r="E11" s="636"/>
      <c r="F11" s="636"/>
      <c r="G11" s="637"/>
      <c r="H11" s="375" t="s">
        <v>423</v>
      </c>
      <c r="I11" s="375" t="s">
        <v>424</v>
      </c>
      <c r="J11" s="375" t="s">
        <v>423</v>
      </c>
      <c r="K11" s="407" t="s">
        <v>424</v>
      </c>
    </row>
    <row r="12" spans="1:12" s="363" customFormat="1" ht="18" customHeight="1">
      <c r="A12" s="383">
        <v>1</v>
      </c>
      <c r="B12" s="650"/>
      <c r="C12" s="651"/>
      <c r="D12" s="651"/>
      <c r="E12" s="651"/>
      <c r="F12" s="651"/>
      <c r="G12" s="652"/>
      <c r="H12" s="384"/>
      <c r="I12" s="408"/>
      <c r="J12" s="384"/>
      <c r="K12" s="409"/>
      <c r="L12" s="364"/>
    </row>
    <row r="13" spans="1:12" ht="18" customHeight="1">
      <c r="A13" s="383">
        <v>2</v>
      </c>
      <c r="B13" s="650"/>
      <c r="C13" s="651"/>
      <c r="D13" s="651"/>
      <c r="E13" s="651"/>
      <c r="F13" s="651"/>
      <c r="G13" s="652"/>
      <c r="H13" s="384"/>
      <c r="I13" s="408"/>
      <c r="J13" s="384"/>
      <c r="K13" s="409"/>
    </row>
    <row r="14" spans="1:12" ht="18" customHeight="1">
      <c r="A14" s="383">
        <v>3</v>
      </c>
      <c r="B14" s="650"/>
      <c r="C14" s="651"/>
      <c r="D14" s="651"/>
      <c r="E14" s="651"/>
      <c r="F14" s="651"/>
      <c r="G14" s="652"/>
      <c r="H14" s="384"/>
      <c r="I14" s="408"/>
      <c r="J14" s="384"/>
      <c r="K14" s="409"/>
    </row>
    <row r="15" spans="1:12" ht="18" customHeight="1">
      <c r="A15" s="383">
        <v>4</v>
      </c>
      <c r="B15" s="650"/>
      <c r="C15" s="651"/>
      <c r="D15" s="651"/>
      <c r="E15" s="651"/>
      <c r="F15" s="651"/>
      <c r="G15" s="652"/>
      <c r="H15" s="385"/>
      <c r="I15" s="410"/>
      <c r="J15" s="410"/>
      <c r="K15" s="411"/>
    </row>
    <row r="16" spans="1:12" ht="18" customHeight="1">
      <c r="A16" s="383">
        <v>5</v>
      </c>
      <c r="B16" s="650"/>
      <c r="C16" s="651"/>
      <c r="D16" s="651"/>
      <c r="E16" s="651"/>
      <c r="F16" s="651"/>
      <c r="G16" s="652"/>
      <c r="H16" s="385"/>
      <c r="I16" s="410"/>
      <c r="J16" s="410"/>
      <c r="K16" s="411"/>
    </row>
    <row r="17" spans="1:11" ht="18" customHeight="1">
      <c r="A17" s="386" t="s">
        <v>425</v>
      </c>
      <c r="B17" s="650"/>
      <c r="C17" s="651"/>
      <c r="D17" s="651"/>
      <c r="E17" s="651"/>
      <c r="F17" s="651"/>
      <c r="G17" s="652"/>
      <c r="H17" s="387"/>
      <c r="I17" s="412"/>
      <c r="J17" s="413"/>
      <c r="K17" s="414"/>
    </row>
    <row r="18" spans="1:11" s="362" customFormat="1" ht="18" customHeight="1">
      <c r="A18" s="388" t="s">
        <v>426</v>
      </c>
      <c r="B18" s="389"/>
      <c r="C18" s="389"/>
      <c r="D18" s="389"/>
      <c r="E18" s="390"/>
      <c r="F18" s="382" t="s">
        <v>427</v>
      </c>
      <c r="G18" s="389"/>
      <c r="H18" s="390"/>
      <c r="I18" s="400" t="s">
        <v>428</v>
      </c>
      <c r="J18" s="371" t="s">
        <v>429</v>
      </c>
      <c r="K18" s="415" t="s">
        <v>430</v>
      </c>
    </row>
    <row r="19" spans="1:11" ht="18" customHeight="1">
      <c r="A19" s="383">
        <v>1</v>
      </c>
      <c r="B19" s="638"/>
      <c r="C19" s="639"/>
      <c r="D19" s="639"/>
      <c r="E19" s="640"/>
      <c r="F19" s="641"/>
      <c r="G19" s="642"/>
      <c r="H19" s="643"/>
      <c r="I19" s="410"/>
      <c r="J19" s="416"/>
      <c r="K19" s="417"/>
    </row>
    <row r="20" spans="1:11" ht="18" customHeight="1">
      <c r="A20" s="383">
        <v>2</v>
      </c>
      <c r="B20" s="638"/>
      <c r="C20" s="639"/>
      <c r="D20" s="639"/>
      <c r="E20" s="640"/>
      <c r="F20" s="641"/>
      <c r="G20" s="642"/>
      <c r="H20" s="643"/>
      <c r="I20" s="410"/>
      <c r="J20" s="416"/>
      <c r="K20" s="417"/>
    </row>
    <row r="21" spans="1:11" ht="18" customHeight="1">
      <c r="A21" s="383">
        <v>3</v>
      </c>
      <c r="B21" s="638"/>
      <c r="C21" s="639"/>
      <c r="D21" s="639"/>
      <c r="E21" s="640"/>
      <c r="F21" s="641"/>
      <c r="G21" s="642"/>
      <c r="H21" s="643"/>
      <c r="I21" s="410"/>
      <c r="J21" s="416"/>
      <c r="K21" s="417"/>
    </row>
    <row r="22" spans="1:11" ht="18" customHeight="1">
      <c r="A22" s="383">
        <v>4</v>
      </c>
      <c r="B22" s="638"/>
      <c r="C22" s="639"/>
      <c r="D22" s="639"/>
      <c r="E22" s="640"/>
      <c r="F22" s="641"/>
      <c r="G22" s="642"/>
      <c r="H22" s="643"/>
      <c r="I22" s="410"/>
      <c r="J22" s="416"/>
      <c r="K22" s="417"/>
    </row>
    <row r="23" spans="1:11" ht="18" customHeight="1">
      <c r="A23" s="383">
        <v>5</v>
      </c>
      <c r="B23" s="638"/>
      <c r="C23" s="639"/>
      <c r="D23" s="639"/>
      <c r="E23" s="640"/>
      <c r="F23" s="641"/>
      <c r="G23" s="642"/>
      <c r="H23" s="643"/>
      <c r="I23" s="410"/>
      <c r="J23" s="416"/>
      <c r="K23" s="417"/>
    </row>
    <row r="24" spans="1:11" ht="18" customHeight="1">
      <c r="A24" s="391">
        <v>6</v>
      </c>
      <c r="B24" s="638"/>
      <c r="C24" s="639"/>
      <c r="D24" s="639"/>
      <c r="E24" s="640"/>
      <c r="F24" s="641"/>
      <c r="G24" s="642"/>
      <c r="H24" s="643"/>
      <c r="I24" s="410"/>
      <c r="J24" s="416"/>
      <c r="K24" s="417"/>
    </row>
    <row r="25" spans="1:11" ht="18" customHeight="1">
      <c r="A25" s="391">
        <v>7</v>
      </c>
      <c r="B25" s="638"/>
      <c r="C25" s="639"/>
      <c r="D25" s="639"/>
      <c r="E25" s="640"/>
      <c r="F25" s="641"/>
      <c r="G25" s="642"/>
      <c r="H25" s="643"/>
      <c r="I25" s="418"/>
      <c r="J25" s="416"/>
      <c r="K25" s="417"/>
    </row>
    <row r="26" spans="1:11" ht="18" customHeight="1">
      <c r="A26" s="383">
        <v>8</v>
      </c>
      <c r="B26" s="638"/>
      <c r="C26" s="639"/>
      <c r="D26" s="639"/>
      <c r="E26" s="640"/>
      <c r="F26" s="641"/>
      <c r="G26" s="642"/>
      <c r="H26" s="643"/>
      <c r="I26" s="419"/>
      <c r="J26" s="416"/>
      <c r="K26" s="417"/>
    </row>
    <row r="27" spans="1:11" ht="18" customHeight="1">
      <c r="A27" s="391">
        <v>9</v>
      </c>
      <c r="B27" s="638"/>
      <c r="C27" s="639"/>
      <c r="D27" s="639"/>
      <c r="E27" s="640"/>
      <c r="F27" s="641"/>
      <c r="G27" s="642"/>
      <c r="H27" s="643"/>
      <c r="I27" s="418"/>
      <c r="J27" s="416"/>
      <c r="K27" s="417"/>
    </row>
    <row r="28" spans="1:11" ht="18" customHeight="1">
      <c r="A28" s="392">
        <v>10</v>
      </c>
      <c r="B28" s="644"/>
      <c r="C28" s="645"/>
      <c r="D28" s="645"/>
      <c r="E28" s="646"/>
      <c r="F28" s="647"/>
      <c r="G28" s="648"/>
      <c r="H28" s="649"/>
      <c r="I28" s="420"/>
      <c r="J28" s="421"/>
      <c r="K28" s="422"/>
    </row>
    <row r="29" spans="1:11" ht="18" customHeight="1">
      <c r="D29" s="361"/>
    </row>
    <row r="30" spans="1:11" ht="18" customHeight="1">
      <c r="A30" s="393"/>
      <c r="D30" s="361"/>
    </row>
    <row r="31" spans="1:11" ht="18" customHeight="1">
      <c r="A31" s="394"/>
    </row>
    <row r="32" spans="1:11" ht="18" customHeight="1">
      <c r="A32" s="395"/>
    </row>
    <row r="33" spans="1:1" ht="18" customHeight="1">
      <c r="A33" s="395"/>
    </row>
    <row r="34" spans="1:1" ht="18" customHeight="1">
      <c r="A34" s="394"/>
    </row>
    <row r="35" spans="1:1" ht="18" customHeight="1">
      <c r="A35" s="394"/>
    </row>
    <row r="36" spans="1:1" ht="18" customHeight="1">
      <c r="A36" s="394"/>
    </row>
    <row r="37" spans="1:1" ht="18" customHeight="1">
      <c r="A37" s="394"/>
    </row>
    <row r="38" spans="1:1" ht="18" customHeight="1">
      <c r="A38" s="395"/>
    </row>
    <row r="39" spans="1:1" ht="18" customHeight="1">
      <c r="A39" s="394"/>
    </row>
  </sheetData>
  <mergeCells count="36">
    <mergeCell ref="C4:G4"/>
    <mergeCell ref="C5:G5"/>
    <mergeCell ref="B6:E6"/>
    <mergeCell ref="B7:E7"/>
    <mergeCell ref="B9:G9"/>
    <mergeCell ref="B12:G12"/>
    <mergeCell ref="F21:H21"/>
    <mergeCell ref="B22:E22"/>
    <mergeCell ref="F22:H22"/>
    <mergeCell ref="B13:G13"/>
    <mergeCell ref="B14:G14"/>
    <mergeCell ref="B15:G15"/>
    <mergeCell ref="B16:G16"/>
    <mergeCell ref="B17:G17"/>
    <mergeCell ref="B19:E19"/>
    <mergeCell ref="F19:H19"/>
    <mergeCell ref="B20:E20"/>
    <mergeCell ref="F20:H20"/>
    <mergeCell ref="B21:E21"/>
    <mergeCell ref="B27:E27"/>
    <mergeCell ref="F27:H27"/>
    <mergeCell ref="B28:E28"/>
    <mergeCell ref="F28:H28"/>
    <mergeCell ref="B23:E23"/>
    <mergeCell ref="F23:H23"/>
    <mergeCell ref="B24:E24"/>
    <mergeCell ref="F24:H24"/>
    <mergeCell ref="B25:E25"/>
    <mergeCell ref="F25:H25"/>
    <mergeCell ref="B26:E26"/>
    <mergeCell ref="F26:H26"/>
    <mergeCell ref="H5:H6"/>
    <mergeCell ref="H7:H8"/>
    <mergeCell ref="I5:I6"/>
    <mergeCell ref="I7:I8"/>
    <mergeCell ref="A10:G11"/>
  </mergeCells>
  <phoneticPr fontId="205" type="noConversion"/>
  <pageMargins left="0.71" right="0.71" top="0.75" bottom="0.75" header="0.31" footer="0.31"/>
  <pageSetup paperSize="9" orientation="landscape" r:id="rId1"/>
</worksheet>
</file>

<file path=xl/worksheets/sheet7.xml><?xml version="1.0" encoding="utf-8"?>
<worksheet xmlns="http://schemas.openxmlformats.org/spreadsheetml/2006/main" xmlns:r="http://schemas.openxmlformats.org/officeDocument/2006/relationships">
  <dimension ref="A1"/>
  <sheetViews>
    <sheetView workbookViewId="0">
      <selection activeCell="E21" sqref="E21"/>
    </sheetView>
  </sheetViews>
  <sheetFormatPr defaultColWidth="9" defaultRowHeight="15.75"/>
  <sheetData>
    <row r="1" spans="1:1">
      <c r="A1" s="359" t="s">
        <v>431</v>
      </c>
    </row>
  </sheetData>
  <phoneticPr fontId="205"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workbookViewId="0">
      <selection activeCell="G7" sqref="G7"/>
    </sheetView>
  </sheetViews>
  <sheetFormatPr defaultColWidth="9" defaultRowHeight="15.75"/>
  <sheetData>
    <row r="1" spans="1:1">
      <c r="A1" s="359" t="s">
        <v>432</v>
      </c>
    </row>
  </sheetData>
  <phoneticPr fontId="20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sheetPr>
    <pageSetUpPr fitToPage="1"/>
  </sheetPr>
  <dimension ref="A1:G29"/>
  <sheetViews>
    <sheetView showGridLines="0" workbookViewId="0">
      <selection activeCell="C26" sqref="C26"/>
    </sheetView>
  </sheetViews>
  <sheetFormatPr defaultRowHeight="15.75" customHeight="1"/>
  <cols>
    <col min="1" max="1" width="25" style="4" bestFit="1" customWidth="1"/>
    <col min="2" max="3" width="23.5" style="4" customWidth="1"/>
    <col min="4" max="4" width="20.75" style="4" customWidth="1"/>
    <col min="5" max="5" width="20.375" style="4" customWidth="1"/>
    <col min="6" max="16384" width="9" style="4"/>
  </cols>
  <sheetData>
    <row r="1" spans="1:5" ht="25.5" customHeight="1">
      <c r="A1" s="662" t="s">
        <v>433</v>
      </c>
      <c r="B1" s="662"/>
      <c r="C1" s="662"/>
      <c r="D1" s="662"/>
      <c r="E1" s="662"/>
    </row>
    <row r="2" spans="1:5" s="318" customFormat="1" ht="15.75" customHeight="1">
      <c r="A2" s="663" t="str">
        <f>封面!B8&amp;封面!D8&amp;封面!E8&amp;封面!F8&amp;封面!G8&amp;封面!H8&amp;封面!I8</f>
        <v>评估基准日：2018年12月31日</v>
      </c>
      <c r="B2" s="663"/>
      <c r="C2" s="663"/>
      <c r="D2" s="663"/>
      <c r="E2" s="663"/>
    </row>
    <row r="3" spans="1:5" s="318" customFormat="1" ht="14.25" customHeight="1">
      <c r="A3" s="322"/>
      <c r="B3" s="322"/>
      <c r="C3" s="322"/>
      <c r="D3" s="322"/>
      <c r="E3" s="323" t="s">
        <v>434</v>
      </c>
    </row>
    <row r="4" spans="1:5" s="318" customFormat="1" ht="14.25" customHeight="1">
      <c r="A4" s="324" t="str">
        <f>封面!B6&amp;封面!D6</f>
        <v>产权持有人名称：阳煤集团青岛恒源化工有限公司</v>
      </c>
      <c r="E4" s="326" t="s">
        <v>435</v>
      </c>
    </row>
    <row r="5" spans="1:5" s="319" customFormat="1" ht="14.25" customHeight="1">
      <c r="A5" s="327" t="s">
        <v>436</v>
      </c>
      <c r="B5" s="327" t="s">
        <v>437</v>
      </c>
      <c r="C5" s="327" t="s">
        <v>438</v>
      </c>
      <c r="D5" s="327" t="s">
        <v>439</v>
      </c>
      <c r="E5" s="327" t="s">
        <v>440</v>
      </c>
    </row>
    <row r="6" spans="1:5" s="318" customFormat="1" ht="15.75" customHeight="1">
      <c r="A6" s="357" t="s">
        <v>441</v>
      </c>
      <c r="B6" s="19" t="e">
        <f>ROUND(#REF!/10000,2)</f>
        <v>#REF!</v>
      </c>
      <c r="C6" s="19" t="e">
        <f>ROUND(#REF!/10000,2)</f>
        <v>#REF!</v>
      </c>
      <c r="D6" s="19" t="e">
        <f>C6-B6</f>
        <v>#REF!</v>
      </c>
      <c r="E6" s="79" t="e">
        <f>IF(B6&lt;&gt;0,ROUND(100*D6/ABS(B6),2),0)</f>
        <v>#REF!</v>
      </c>
    </row>
    <row r="7" spans="1:5" s="318" customFormat="1" ht="14.25" customHeight="1">
      <c r="A7" s="357" t="s">
        <v>442</v>
      </c>
      <c r="B7" s="19" t="e">
        <f>SUM(B8:B24)</f>
        <v>#REF!</v>
      </c>
      <c r="C7" s="19" t="e">
        <f>SUM(C8:C24)</f>
        <v>#REF!</v>
      </c>
      <c r="D7" s="19" t="e">
        <f t="shared" ref="D7:D29" si="0">C7-B7</f>
        <v>#REF!</v>
      </c>
      <c r="E7" s="79" t="e">
        <f t="shared" ref="E7:E29" si="1">IF(B7&lt;&gt;0,ROUND(100*D7/ABS(B7),2),0)</f>
        <v>#REF!</v>
      </c>
    </row>
    <row r="8" spans="1:5" s="318" customFormat="1" ht="15" customHeight="1">
      <c r="A8" s="357" t="s">
        <v>443</v>
      </c>
      <c r="B8" s="19" t="e">
        <f>ROUND(#REF!/10000,2)</f>
        <v>#REF!</v>
      </c>
      <c r="C8" s="19" t="e">
        <f>ROUND(#REF!/10000,2)</f>
        <v>#REF!</v>
      </c>
      <c r="D8" s="19" t="e">
        <f t="shared" si="0"/>
        <v>#REF!</v>
      </c>
      <c r="E8" s="79" t="e">
        <f t="shared" si="1"/>
        <v>#REF!</v>
      </c>
    </row>
    <row r="9" spans="1:5" s="318" customFormat="1" ht="15" customHeight="1">
      <c r="A9" s="357" t="s">
        <v>444</v>
      </c>
      <c r="B9" s="19" t="e">
        <f>ROUND(#REF!/10000,2)</f>
        <v>#REF!</v>
      </c>
      <c r="C9" s="19" t="e">
        <f>ROUND(#REF!/10000,2)</f>
        <v>#REF!</v>
      </c>
      <c r="D9" s="19" t="e">
        <f t="shared" si="0"/>
        <v>#REF!</v>
      </c>
      <c r="E9" s="79" t="e">
        <f t="shared" si="1"/>
        <v>#REF!</v>
      </c>
    </row>
    <row r="10" spans="1:5" s="318" customFormat="1" ht="15" customHeight="1">
      <c r="A10" s="357" t="s">
        <v>445</v>
      </c>
      <c r="B10" s="19" t="e">
        <f>ROUND(#REF!/10000,2)</f>
        <v>#REF!</v>
      </c>
      <c r="C10" s="19" t="e">
        <f>ROUND(#REF!/10000,2)</f>
        <v>#REF!</v>
      </c>
      <c r="D10" s="19" t="e">
        <f t="shared" si="0"/>
        <v>#REF!</v>
      </c>
      <c r="E10" s="79" t="e">
        <f t="shared" si="1"/>
        <v>#REF!</v>
      </c>
    </row>
    <row r="11" spans="1:5" s="318" customFormat="1" ht="14.25" customHeight="1">
      <c r="A11" s="357" t="s">
        <v>446</v>
      </c>
      <c r="B11" s="19" t="e">
        <f>ROUND(#REF!/10000,2)</f>
        <v>#REF!</v>
      </c>
      <c r="C11" s="19" t="e">
        <f>ROUND(#REF!/10000,2)</f>
        <v>#REF!</v>
      </c>
      <c r="D11" s="19" t="e">
        <f t="shared" si="0"/>
        <v>#REF!</v>
      </c>
      <c r="E11" s="79" t="e">
        <f t="shared" si="1"/>
        <v>#REF!</v>
      </c>
    </row>
    <row r="12" spans="1:5" s="318" customFormat="1" ht="15" customHeight="1">
      <c r="A12" s="357" t="s">
        <v>447</v>
      </c>
      <c r="B12" s="19" t="e">
        <f>ROUND(#REF!/10000,2)</f>
        <v>#REF!</v>
      </c>
      <c r="C12" s="19" t="e">
        <f>ROUND(#REF!/10000,2)</f>
        <v>#REF!</v>
      </c>
      <c r="D12" s="19" t="e">
        <f t="shared" si="0"/>
        <v>#REF!</v>
      </c>
      <c r="E12" s="79" t="e">
        <f t="shared" si="1"/>
        <v>#REF!</v>
      </c>
    </row>
    <row r="13" spans="1:5" s="318" customFormat="1" ht="15.75" customHeight="1">
      <c r="A13" s="357" t="s">
        <v>448</v>
      </c>
      <c r="B13" s="19" t="e">
        <f>ROUND(#REF!/10000,2)</f>
        <v>#REF!</v>
      </c>
      <c r="C13" s="19" t="e">
        <f>ROUND(#REF!/10000,2)+G25</f>
        <v>#REF!</v>
      </c>
      <c r="D13" s="19" t="e">
        <f t="shared" si="0"/>
        <v>#REF!</v>
      </c>
      <c r="E13" s="79" t="e">
        <f t="shared" si="1"/>
        <v>#REF!</v>
      </c>
    </row>
    <row r="14" spans="1:5" s="318" customFormat="1" ht="15.75" customHeight="1">
      <c r="A14" s="357" t="s">
        <v>449</v>
      </c>
      <c r="B14" s="19" t="e">
        <f>ROUND(#REF!/10000,2)</f>
        <v>#REF!</v>
      </c>
      <c r="C14" s="19" t="e">
        <f>ROUND(#REF!/10000,2)</f>
        <v>#REF!</v>
      </c>
      <c r="D14" s="19" t="e">
        <f t="shared" si="0"/>
        <v>#REF!</v>
      </c>
      <c r="E14" s="79" t="e">
        <f t="shared" si="1"/>
        <v>#REF!</v>
      </c>
    </row>
    <row r="15" spans="1:5" s="318" customFormat="1" ht="15.75" customHeight="1">
      <c r="A15" s="357" t="s">
        <v>450</v>
      </c>
      <c r="B15" s="19" t="e">
        <f>ROUND(#REF!/10000,2)</f>
        <v>#REF!</v>
      </c>
      <c r="C15" s="19" t="e">
        <f>ROUND(#REF!/10000,2)</f>
        <v>#REF!</v>
      </c>
      <c r="D15" s="19" t="e">
        <f t="shared" si="0"/>
        <v>#REF!</v>
      </c>
      <c r="E15" s="79" t="e">
        <f t="shared" si="1"/>
        <v>#REF!</v>
      </c>
    </row>
    <row r="16" spans="1:5" s="318" customFormat="1" ht="15" customHeight="1">
      <c r="A16" s="357" t="s">
        <v>451</v>
      </c>
      <c r="B16" s="19" t="e">
        <f>ROUND(#REF!/10000,2)</f>
        <v>#REF!</v>
      </c>
      <c r="C16" s="19" t="e">
        <f>ROUND(#REF!/10000,2)</f>
        <v>#REF!</v>
      </c>
      <c r="D16" s="19" t="e">
        <f t="shared" si="0"/>
        <v>#REF!</v>
      </c>
      <c r="E16" s="79" t="e">
        <f t="shared" si="1"/>
        <v>#REF!</v>
      </c>
    </row>
    <row r="17" spans="1:7" s="318" customFormat="1" ht="15" customHeight="1">
      <c r="A17" s="357" t="s">
        <v>452</v>
      </c>
      <c r="B17" s="19" t="e">
        <f>ROUND(#REF!/10000,2)</f>
        <v>#REF!</v>
      </c>
      <c r="C17" s="19" t="e">
        <f>ROUND(#REF!/10000,2)</f>
        <v>#REF!</v>
      </c>
      <c r="D17" s="19" t="e">
        <f t="shared" si="0"/>
        <v>#REF!</v>
      </c>
      <c r="E17" s="79" t="e">
        <f t="shared" si="1"/>
        <v>#REF!</v>
      </c>
    </row>
    <row r="18" spans="1:7" s="318" customFormat="1" ht="15.75" customHeight="1">
      <c r="A18" s="357" t="s">
        <v>453</v>
      </c>
      <c r="B18" s="19" t="e">
        <f>ROUND(#REF!/10000,2)</f>
        <v>#REF!</v>
      </c>
      <c r="C18" s="19" t="e">
        <f>ROUND(#REF!/10000,2)</f>
        <v>#REF!</v>
      </c>
      <c r="D18" s="19" t="e">
        <f t="shared" si="0"/>
        <v>#REF!</v>
      </c>
      <c r="E18" s="79" t="e">
        <f t="shared" si="1"/>
        <v>#REF!</v>
      </c>
    </row>
    <row r="19" spans="1:7" s="318" customFormat="1" ht="15" customHeight="1">
      <c r="A19" s="357" t="s">
        <v>454</v>
      </c>
      <c r="B19" s="19" t="e">
        <f>ROUND(#REF!/10000,2)</f>
        <v>#REF!</v>
      </c>
      <c r="C19" s="19" t="e">
        <f>ROUND(#REF!/10000,2)</f>
        <v>#REF!</v>
      </c>
      <c r="D19" s="19" t="e">
        <f t="shared" si="0"/>
        <v>#REF!</v>
      </c>
      <c r="E19" s="79" t="e">
        <f t="shared" si="1"/>
        <v>#REF!</v>
      </c>
    </row>
    <row r="20" spans="1:7" s="320" customFormat="1" ht="15" customHeight="1">
      <c r="A20" s="357" t="s">
        <v>455</v>
      </c>
      <c r="B20" s="19" t="e">
        <f>ROUND(#REF!/10000,2)</f>
        <v>#REF!</v>
      </c>
      <c r="C20" s="19" t="e">
        <f>ROUND(#REF!/10000,2)</f>
        <v>#REF!</v>
      </c>
      <c r="D20" s="19" t="e">
        <f t="shared" si="0"/>
        <v>#REF!</v>
      </c>
      <c r="E20" s="79" t="e">
        <f t="shared" si="1"/>
        <v>#REF!</v>
      </c>
    </row>
    <row r="21" spans="1:7" s="320" customFormat="1" ht="15.75" customHeight="1">
      <c r="A21" s="357" t="s">
        <v>456</v>
      </c>
      <c r="B21" s="19" t="e">
        <f>ROUND(#REF!/10000,2)</f>
        <v>#REF!</v>
      </c>
      <c r="C21" s="19" t="e">
        <f>ROUND(#REF!/10000,2)</f>
        <v>#REF!</v>
      </c>
      <c r="D21" s="19" t="e">
        <f t="shared" si="0"/>
        <v>#REF!</v>
      </c>
      <c r="E21" s="79" t="e">
        <f t="shared" si="1"/>
        <v>#REF!</v>
      </c>
    </row>
    <row r="22" spans="1:7" s="320" customFormat="1" ht="15.75" customHeight="1">
      <c r="A22" s="357" t="s">
        <v>457</v>
      </c>
      <c r="B22" s="19" t="e">
        <f>ROUND(#REF!/10000,2)</f>
        <v>#REF!</v>
      </c>
      <c r="C22" s="19" t="e">
        <f>ROUND(#REF!/10000,2)</f>
        <v>#REF!</v>
      </c>
      <c r="D22" s="19" t="e">
        <f t="shared" si="0"/>
        <v>#REF!</v>
      </c>
      <c r="E22" s="79" t="e">
        <f t="shared" si="1"/>
        <v>#REF!</v>
      </c>
    </row>
    <row r="23" spans="1:7" s="320" customFormat="1" ht="15.75" customHeight="1">
      <c r="A23" s="357" t="s">
        <v>458</v>
      </c>
      <c r="B23" s="19" t="e">
        <f>ROUND(#REF!/10000,2)</f>
        <v>#REF!</v>
      </c>
      <c r="C23" s="19" t="e">
        <f>ROUND(#REF!/10000,2)</f>
        <v>#REF!</v>
      </c>
      <c r="D23" s="19" t="e">
        <f t="shared" si="0"/>
        <v>#REF!</v>
      </c>
      <c r="E23" s="79" t="e">
        <f t="shared" si="1"/>
        <v>#REF!</v>
      </c>
    </row>
    <row r="24" spans="1:7" s="320" customFormat="1" ht="15.75" customHeight="1">
      <c r="A24" s="357" t="s">
        <v>459</v>
      </c>
      <c r="B24" s="19" t="e">
        <f>ROUND(#REF!/10000,2)</f>
        <v>#REF!</v>
      </c>
      <c r="C24" s="19" t="e">
        <f>ROUND(#REF!/10000,2)</f>
        <v>#REF!</v>
      </c>
      <c r="D24" s="19" t="e">
        <f t="shared" si="0"/>
        <v>#REF!</v>
      </c>
      <c r="E24" s="79" t="e">
        <f t="shared" si="1"/>
        <v>#REF!</v>
      </c>
    </row>
    <row r="25" spans="1:7" s="320" customFormat="1" ht="15.75" customHeight="1">
      <c r="A25" s="327" t="s">
        <v>460</v>
      </c>
      <c r="B25" s="19" t="e">
        <f>B6+B7</f>
        <v>#REF!</v>
      </c>
      <c r="C25" s="19" t="e">
        <f>C6+C7</f>
        <v>#REF!</v>
      </c>
      <c r="D25" s="19" t="e">
        <f t="shared" si="0"/>
        <v>#REF!</v>
      </c>
      <c r="E25" s="79" t="e">
        <f t="shared" si="1"/>
        <v>#REF!</v>
      </c>
      <c r="F25" s="333"/>
      <c r="G25" s="333"/>
    </row>
    <row r="26" spans="1:7" s="320" customFormat="1" ht="15.75" customHeight="1">
      <c r="A26" s="357" t="s">
        <v>461</v>
      </c>
      <c r="B26" s="19" t="e">
        <f>ROUND(#REF!/10000,2)</f>
        <v>#REF!</v>
      </c>
      <c r="C26" s="19" t="e">
        <f>ROUND(#REF!/10000,2)</f>
        <v>#REF!</v>
      </c>
      <c r="D26" s="19" t="e">
        <f t="shared" si="0"/>
        <v>#REF!</v>
      </c>
      <c r="E26" s="79" t="e">
        <f t="shared" si="1"/>
        <v>#REF!</v>
      </c>
    </row>
    <row r="27" spans="1:7" s="320" customFormat="1" ht="15.75" customHeight="1">
      <c r="A27" s="357" t="s">
        <v>462</v>
      </c>
      <c r="B27" s="19" t="e">
        <f>ROUND(#REF!/10000,2)</f>
        <v>#REF!</v>
      </c>
      <c r="C27" s="19" t="e">
        <f>ROUND(#REF!/10000,2)</f>
        <v>#REF!</v>
      </c>
      <c r="D27" s="19" t="e">
        <f t="shared" si="0"/>
        <v>#REF!</v>
      </c>
      <c r="E27" s="79" t="e">
        <f t="shared" si="1"/>
        <v>#REF!</v>
      </c>
    </row>
    <row r="28" spans="1:7" s="320" customFormat="1" ht="15.75" customHeight="1">
      <c r="A28" s="327" t="s">
        <v>463</v>
      </c>
      <c r="B28" s="19" t="e">
        <f>SUM(B26:B27)</f>
        <v>#REF!</v>
      </c>
      <c r="C28" s="19" t="e">
        <f>SUM(C26:C27)</f>
        <v>#REF!</v>
      </c>
      <c r="D28" s="19" t="e">
        <f t="shared" si="0"/>
        <v>#REF!</v>
      </c>
      <c r="E28" s="79" t="e">
        <f t="shared" si="1"/>
        <v>#REF!</v>
      </c>
      <c r="F28" s="333" t="e">
        <f>B26+B27-B28</f>
        <v>#REF!</v>
      </c>
      <c r="G28" s="333" t="e">
        <f>C26+C27-C28</f>
        <v>#REF!</v>
      </c>
    </row>
    <row r="29" spans="1:7" s="320" customFormat="1" ht="15.75" customHeight="1">
      <c r="A29" s="358" t="s">
        <v>464</v>
      </c>
      <c r="B29" s="19" t="e">
        <f>B25-B28</f>
        <v>#REF!</v>
      </c>
      <c r="C29" s="19" t="e">
        <f>C25-C28</f>
        <v>#REF!</v>
      </c>
      <c r="D29" s="19" t="e">
        <f t="shared" si="0"/>
        <v>#REF!</v>
      </c>
      <c r="E29" s="79" t="e">
        <f t="shared" si="1"/>
        <v>#REF!</v>
      </c>
      <c r="F29" s="333" t="e">
        <f>B25-B28-B29</f>
        <v>#REF!</v>
      </c>
      <c r="G29" s="333" t="e">
        <f>C25-C28-C29</f>
        <v>#REF!</v>
      </c>
    </row>
  </sheetData>
  <sheetProtection formatColumns="0"/>
  <mergeCells count="2">
    <mergeCell ref="A1:E1"/>
    <mergeCell ref="A2:E2"/>
  </mergeCells>
  <phoneticPr fontId="205" type="noConversion"/>
  <printOptions horizontalCentered="1"/>
  <pageMargins left="1" right="1" top="0.87" bottom="0.66" header="0.98" footer="0.75"/>
  <pageSetup paperSize="9" fitToHeight="0" orientation="landscape" horizontalDpi="4294967292" r:id="rId1"/>
  <headerFooter scaleWithDoc="0"/>
</worksheet>
</file>

<file path=xl/worksheets/sheet10.xml><?xml version="1.0" encoding="utf-8"?>
<worksheet xmlns="http://schemas.openxmlformats.org/spreadsheetml/2006/main" xmlns:r="http://schemas.openxmlformats.org/officeDocument/2006/relationships">
  <sheetPr>
    <pageSetUpPr fitToPage="1"/>
  </sheetPr>
  <dimension ref="A1:H34"/>
  <sheetViews>
    <sheetView showGridLines="0" topLeftCell="A16" workbookViewId="0">
      <selection activeCell="G29" sqref="G29"/>
    </sheetView>
  </sheetViews>
  <sheetFormatPr defaultRowHeight="15.75" customHeight="1"/>
  <cols>
    <col min="1" max="1" width="5.375" style="4" customWidth="1"/>
    <col min="2" max="2" width="30.625" style="4" customWidth="1"/>
    <col min="3" max="4" width="23.5" style="4" customWidth="1"/>
    <col min="5" max="5" width="20.75" style="4" customWidth="1"/>
    <col min="6" max="6" width="20.375" style="4" customWidth="1"/>
    <col min="7" max="16384" width="9" style="4"/>
  </cols>
  <sheetData>
    <row r="1" spans="1:6" ht="25.5" customHeight="1">
      <c r="A1" s="662" t="s">
        <v>433</v>
      </c>
      <c r="B1" s="662"/>
      <c r="C1" s="662"/>
      <c r="D1" s="662"/>
      <c r="E1" s="662"/>
      <c r="F1" s="662"/>
    </row>
    <row r="2" spans="1:6" s="318" customFormat="1" ht="15.75" customHeight="1">
      <c r="A2" s="663" t="str">
        <f>封面!B8&amp;封面!D8&amp;封面!E8&amp;封面!F8&amp;封面!G8&amp;封面!H8&amp;封面!I8</f>
        <v>评估基准日：2018年12月31日</v>
      </c>
      <c r="B2" s="663"/>
      <c r="C2" s="663"/>
      <c r="D2" s="663"/>
      <c r="E2" s="663"/>
      <c r="F2" s="663"/>
    </row>
    <row r="3" spans="1:6" s="318" customFormat="1" ht="14.25" customHeight="1">
      <c r="A3" s="322"/>
      <c r="B3" s="322"/>
      <c r="C3" s="322"/>
      <c r="D3" s="322"/>
      <c r="E3" s="322"/>
      <c r="F3" s="323" t="s">
        <v>434</v>
      </c>
    </row>
    <row r="4" spans="1:6" s="318" customFormat="1" ht="14.25" customHeight="1">
      <c r="A4" s="324" t="str">
        <f>封面!B6&amp;封面!D6</f>
        <v>产权持有人名称：阳煤集团青岛恒源化工有限公司</v>
      </c>
      <c r="B4" s="325"/>
      <c r="F4" s="326" t="s">
        <v>435</v>
      </c>
    </row>
    <row r="5" spans="1:6" s="319" customFormat="1" ht="14.25" customHeight="1">
      <c r="A5" s="664" t="s">
        <v>465</v>
      </c>
      <c r="B5" s="664"/>
      <c r="C5" s="327" t="s">
        <v>437</v>
      </c>
      <c r="D5" s="327" t="s">
        <v>438</v>
      </c>
      <c r="E5" s="327" t="s">
        <v>439</v>
      </c>
      <c r="F5" s="327" t="s">
        <v>440</v>
      </c>
    </row>
    <row r="6" spans="1:6" s="319" customFormat="1" ht="15" customHeight="1">
      <c r="A6" s="664"/>
      <c r="B6" s="664"/>
      <c r="C6" s="327" t="s">
        <v>466</v>
      </c>
      <c r="D6" s="327" t="s">
        <v>467</v>
      </c>
      <c r="E6" s="327" t="s">
        <v>468</v>
      </c>
      <c r="F6" s="327" t="s">
        <v>469</v>
      </c>
    </row>
    <row r="7" spans="1:6" s="318" customFormat="1" ht="15.75" customHeight="1">
      <c r="A7" s="328">
        <v>1</v>
      </c>
      <c r="B7" s="329" t="s">
        <v>470</v>
      </c>
      <c r="C7" s="19" t="e">
        <f>ROUND(#REF!/10000,2)</f>
        <v>#REF!</v>
      </c>
      <c r="D7" s="19" t="e">
        <f>ROUND(#REF!/10000,2)</f>
        <v>#REF!</v>
      </c>
      <c r="E7" s="19" t="e">
        <f>D7-C7</f>
        <v>#REF!</v>
      </c>
      <c r="F7" s="79" t="e">
        <f>IF(C7&lt;&gt;0,ROUND(100*E7/ABS(C7),2),0)</f>
        <v>#REF!</v>
      </c>
    </row>
    <row r="8" spans="1:6" s="318" customFormat="1" ht="14.25" customHeight="1">
      <c r="A8" s="328">
        <v>2</v>
      </c>
      <c r="B8" s="329" t="s">
        <v>471</v>
      </c>
      <c r="C8" s="19" t="e">
        <f>ROUND(#REF!/10000,2)</f>
        <v>#REF!</v>
      </c>
      <c r="D8" s="19" t="e">
        <f>ROUND(#REF!/10000,2)</f>
        <v>#REF!</v>
      </c>
      <c r="E8" s="19" t="e">
        <f t="shared" ref="E8:E30" si="0">D8-C8</f>
        <v>#REF!</v>
      </c>
      <c r="F8" s="79" t="e">
        <f t="shared" ref="F8:F30" si="1">IF(C8&lt;&gt;0,ROUND(100*E8/ABS(C8),2),0)</f>
        <v>#REF!</v>
      </c>
    </row>
    <row r="9" spans="1:6" s="318" customFormat="1" ht="15" customHeight="1">
      <c r="A9" s="328">
        <v>3</v>
      </c>
      <c r="B9" s="329" t="s">
        <v>443</v>
      </c>
      <c r="C9" s="19" t="e">
        <f>ROUND(#REF!/10000,2)</f>
        <v>#REF!</v>
      </c>
      <c r="D9" s="19" t="e">
        <f>ROUND(#REF!/10000,2)</f>
        <v>#REF!</v>
      </c>
      <c r="E9" s="19" t="e">
        <f t="shared" si="0"/>
        <v>#REF!</v>
      </c>
      <c r="F9" s="79" t="e">
        <f t="shared" si="1"/>
        <v>#REF!</v>
      </c>
    </row>
    <row r="10" spans="1:6" s="318" customFormat="1" ht="15" customHeight="1">
      <c r="A10" s="328">
        <v>4</v>
      </c>
      <c r="B10" s="329" t="s">
        <v>444</v>
      </c>
      <c r="C10" s="19" t="e">
        <f>ROUND(#REF!/10000,2)</f>
        <v>#REF!</v>
      </c>
      <c r="D10" s="19" t="e">
        <f>ROUND(#REF!/10000,2)</f>
        <v>#REF!</v>
      </c>
      <c r="E10" s="19" t="e">
        <f t="shared" si="0"/>
        <v>#REF!</v>
      </c>
      <c r="F10" s="79" t="e">
        <f t="shared" si="1"/>
        <v>#REF!</v>
      </c>
    </row>
    <row r="11" spans="1:6" s="318" customFormat="1" ht="15" customHeight="1">
      <c r="A11" s="328">
        <v>5</v>
      </c>
      <c r="B11" s="329" t="s">
        <v>445</v>
      </c>
      <c r="C11" s="19" t="e">
        <f>ROUND(#REF!/10000,2)</f>
        <v>#REF!</v>
      </c>
      <c r="D11" s="19" t="e">
        <f>ROUND(#REF!/10000,2)</f>
        <v>#REF!</v>
      </c>
      <c r="E11" s="19" t="e">
        <f t="shared" si="0"/>
        <v>#REF!</v>
      </c>
      <c r="F11" s="79" t="e">
        <f t="shared" si="1"/>
        <v>#REF!</v>
      </c>
    </row>
    <row r="12" spans="1:6" s="318" customFormat="1" ht="14.25" customHeight="1">
      <c r="A12" s="328">
        <v>6</v>
      </c>
      <c r="B12" s="329" t="s">
        <v>446</v>
      </c>
      <c r="C12" s="19" t="e">
        <f>ROUND(#REF!/10000,2)</f>
        <v>#REF!</v>
      </c>
      <c r="D12" s="19" t="e">
        <f>ROUND(#REF!/10000,2)</f>
        <v>#REF!</v>
      </c>
      <c r="E12" s="19" t="e">
        <f t="shared" si="0"/>
        <v>#REF!</v>
      </c>
      <c r="F12" s="79" t="e">
        <f t="shared" si="1"/>
        <v>#REF!</v>
      </c>
    </row>
    <row r="13" spans="1:6" s="318" customFormat="1" ht="15" customHeight="1">
      <c r="A13" s="328">
        <v>7</v>
      </c>
      <c r="B13" s="329" t="s">
        <v>447</v>
      </c>
      <c r="C13" s="19" t="e">
        <f>ROUND(#REF!/10000,2)</f>
        <v>#REF!</v>
      </c>
      <c r="D13" s="19" t="e">
        <f>ROUND(#REF!/10000,2)</f>
        <v>#REF!</v>
      </c>
      <c r="E13" s="19" t="e">
        <f t="shared" si="0"/>
        <v>#REF!</v>
      </c>
      <c r="F13" s="79" t="e">
        <f t="shared" si="1"/>
        <v>#REF!</v>
      </c>
    </row>
    <row r="14" spans="1:6" s="318" customFormat="1" ht="15.75" customHeight="1">
      <c r="A14" s="328">
        <v>8</v>
      </c>
      <c r="B14" s="329" t="s">
        <v>448</v>
      </c>
      <c r="C14" s="19" t="e">
        <f>ROUND(#REF!/10000,2)</f>
        <v>#REF!</v>
      </c>
      <c r="D14" s="19" t="e">
        <f>ROUND(#REF!/10000,2)+H26</f>
        <v>#REF!</v>
      </c>
      <c r="E14" s="19" t="e">
        <f t="shared" si="0"/>
        <v>#REF!</v>
      </c>
      <c r="F14" s="79" t="e">
        <f t="shared" si="1"/>
        <v>#REF!</v>
      </c>
    </row>
    <row r="15" spans="1:6" s="318" customFormat="1" ht="15.75" customHeight="1">
      <c r="A15" s="328">
        <v>9</v>
      </c>
      <c r="B15" s="329" t="s">
        <v>449</v>
      </c>
      <c r="C15" s="19" t="e">
        <f>ROUND(#REF!/10000,2)</f>
        <v>#REF!</v>
      </c>
      <c r="D15" s="19" t="e">
        <f>ROUND(#REF!/10000,2)</f>
        <v>#REF!</v>
      </c>
      <c r="E15" s="19" t="e">
        <f t="shared" si="0"/>
        <v>#REF!</v>
      </c>
      <c r="F15" s="79" t="e">
        <f t="shared" si="1"/>
        <v>#REF!</v>
      </c>
    </row>
    <row r="16" spans="1:6" s="318" customFormat="1" ht="15.75" customHeight="1">
      <c r="A16" s="328">
        <v>10</v>
      </c>
      <c r="B16" s="329" t="s">
        <v>450</v>
      </c>
      <c r="C16" s="19" t="e">
        <f>ROUND(#REF!/10000,2)</f>
        <v>#REF!</v>
      </c>
      <c r="D16" s="19" t="e">
        <f>ROUND(#REF!/10000,2)</f>
        <v>#REF!</v>
      </c>
      <c r="E16" s="19" t="e">
        <f t="shared" si="0"/>
        <v>#REF!</v>
      </c>
      <c r="F16" s="79" t="e">
        <f t="shared" si="1"/>
        <v>#REF!</v>
      </c>
    </row>
    <row r="17" spans="1:8" s="318" customFormat="1" ht="15" customHeight="1">
      <c r="A17" s="328">
        <v>11</v>
      </c>
      <c r="B17" s="329" t="s">
        <v>451</v>
      </c>
      <c r="C17" s="19" t="e">
        <f>ROUND(#REF!/10000,2)</f>
        <v>#REF!</v>
      </c>
      <c r="D17" s="19" t="e">
        <f>ROUND(#REF!/10000,2)</f>
        <v>#REF!</v>
      </c>
      <c r="E17" s="19" t="e">
        <f t="shared" si="0"/>
        <v>#REF!</v>
      </c>
      <c r="F17" s="79" t="e">
        <f t="shared" si="1"/>
        <v>#REF!</v>
      </c>
    </row>
    <row r="18" spans="1:8" s="318" customFormat="1" ht="15" customHeight="1">
      <c r="A18" s="328">
        <v>12</v>
      </c>
      <c r="B18" s="329" t="s">
        <v>452</v>
      </c>
      <c r="C18" s="19" t="e">
        <f>ROUND(#REF!/10000,2)</f>
        <v>#REF!</v>
      </c>
      <c r="D18" s="19" t="e">
        <f>ROUND(#REF!/10000,2)</f>
        <v>#REF!</v>
      </c>
      <c r="E18" s="19" t="e">
        <f t="shared" si="0"/>
        <v>#REF!</v>
      </c>
      <c r="F18" s="79" t="e">
        <f t="shared" si="1"/>
        <v>#REF!</v>
      </c>
    </row>
    <row r="19" spans="1:8" s="318" customFormat="1" ht="15.75" customHeight="1">
      <c r="A19" s="328">
        <v>13</v>
      </c>
      <c r="B19" s="329" t="s">
        <v>453</v>
      </c>
      <c r="C19" s="19" t="e">
        <f>ROUND(#REF!/10000,2)</f>
        <v>#REF!</v>
      </c>
      <c r="D19" s="19" t="e">
        <f>ROUND(#REF!/10000,2)</f>
        <v>#REF!</v>
      </c>
      <c r="E19" s="19" t="e">
        <f t="shared" si="0"/>
        <v>#REF!</v>
      </c>
      <c r="F19" s="79" t="e">
        <f t="shared" si="1"/>
        <v>#REF!</v>
      </c>
    </row>
    <row r="20" spans="1:8" s="318" customFormat="1" ht="15" customHeight="1">
      <c r="A20" s="328">
        <v>14</v>
      </c>
      <c r="B20" s="329" t="s">
        <v>472</v>
      </c>
      <c r="C20" s="19" t="e">
        <f>ROUND(#REF!/10000,2)</f>
        <v>#REF!</v>
      </c>
      <c r="D20" s="19" t="e">
        <f>ROUND(#REF!/10000,2)</f>
        <v>#REF!</v>
      </c>
      <c r="E20" s="19" t="e">
        <f t="shared" si="0"/>
        <v>#REF!</v>
      </c>
      <c r="F20" s="79" t="e">
        <f t="shared" si="1"/>
        <v>#REF!</v>
      </c>
    </row>
    <row r="21" spans="1:8" s="320" customFormat="1" ht="15" customHeight="1">
      <c r="A21" s="328">
        <v>15</v>
      </c>
      <c r="B21" s="329" t="s">
        <v>455</v>
      </c>
      <c r="C21" s="19" t="e">
        <f>ROUND(#REF!/10000,2)</f>
        <v>#REF!</v>
      </c>
      <c r="D21" s="19" t="e">
        <f>ROUND(#REF!/10000,2)</f>
        <v>#REF!</v>
      </c>
      <c r="E21" s="19" t="e">
        <f t="shared" si="0"/>
        <v>#REF!</v>
      </c>
      <c r="F21" s="79" t="e">
        <f t="shared" si="1"/>
        <v>#REF!</v>
      </c>
    </row>
    <row r="22" spans="1:8" s="320" customFormat="1" ht="15.75" customHeight="1">
      <c r="A22" s="328">
        <v>16</v>
      </c>
      <c r="B22" s="329" t="s">
        <v>456</v>
      </c>
      <c r="C22" s="19" t="e">
        <f>ROUND(#REF!/10000,2)</f>
        <v>#REF!</v>
      </c>
      <c r="D22" s="19" t="e">
        <f>ROUND(#REF!/10000,2)</f>
        <v>#REF!</v>
      </c>
      <c r="E22" s="19" t="e">
        <f t="shared" si="0"/>
        <v>#REF!</v>
      </c>
      <c r="F22" s="79" t="e">
        <f t="shared" si="1"/>
        <v>#REF!</v>
      </c>
    </row>
    <row r="23" spans="1:8" s="320" customFormat="1" ht="15.75" customHeight="1">
      <c r="A23" s="328">
        <v>17</v>
      </c>
      <c r="B23" s="331" t="s">
        <v>473</v>
      </c>
      <c r="C23" s="19" t="e">
        <f>ROUND(#REF!/10000,2)</f>
        <v>#REF!</v>
      </c>
      <c r="D23" s="19" t="e">
        <f>ROUND(#REF!/10000,2)</f>
        <v>#REF!</v>
      </c>
      <c r="E23" s="19" t="e">
        <f t="shared" si="0"/>
        <v>#REF!</v>
      </c>
      <c r="F23" s="79" t="e">
        <f t="shared" si="1"/>
        <v>#REF!</v>
      </c>
    </row>
    <row r="24" spans="1:8" s="320" customFormat="1" ht="15.75" customHeight="1">
      <c r="A24" s="328">
        <v>18</v>
      </c>
      <c r="B24" s="331" t="s">
        <v>474</v>
      </c>
      <c r="C24" s="19" t="e">
        <f>ROUND(#REF!/10000,2)</f>
        <v>#REF!</v>
      </c>
      <c r="D24" s="19" t="e">
        <f>ROUND(#REF!/10000,2)</f>
        <v>#REF!</v>
      </c>
      <c r="E24" s="19" t="e">
        <f t="shared" si="0"/>
        <v>#REF!</v>
      </c>
      <c r="F24" s="79" t="e">
        <f t="shared" si="1"/>
        <v>#REF!</v>
      </c>
    </row>
    <row r="25" spans="1:8" s="320" customFormat="1" ht="15.75" customHeight="1">
      <c r="A25" s="328">
        <v>19</v>
      </c>
      <c r="B25" s="331" t="s">
        <v>475</v>
      </c>
      <c r="C25" s="19" t="e">
        <f>ROUND(#REF!/10000,2)</f>
        <v>#REF!</v>
      </c>
      <c r="D25" s="19" t="e">
        <f>ROUND(#REF!/10000,2)</f>
        <v>#REF!</v>
      </c>
      <c r="E25" s="19" t="e">
        <f t="shared" si="0"/>
        <v>#REF!</v>
      </c>
      <c r="F25" s="79" t="e">
        <f t="shared" si="1"/>
        <v>#REF!</v>
      </c>
    </row>
    <row r="26" spans="1:8" s="320" customFormat="1" ht="15.75" customHeight="1">
      <c r="A26" s="328">
        <v>20</v>
      </c>
      <c r="B26" s="332" t="s">
        <v>460</v>
      </c>
      <c r="C26" s="19" t="e">
        <f>C7+C8</f>
        <v>#REF!</v>
      </c>
      <c r="D26" s="19" t="e">
        <f>D7+D8</f>
        <v>#REF!</v>
      </c>
      <c r="E26" s="19" t="e">
        <f t="shared" si="0"/>
        <v>#REF!</v>
      </c>
      <c r="F26" s="79" t="e">
        <f t="shared" si="1"/>
        <v>#REF!</v>
      </c>
      <c r="G26" s="333"/>
      <c r="H26" s="333"/>
    </row>
    <row r="27" spans="1:8" s="320" customFormat="1" ht="15.75" customHeight="1">
      <c r="A27" s="328">
        <v>21</v>
      </c>
      <c r="B27" s="331" t="s">
        <v>476</v>
      </c>
      <c r="C27" s="19" t="e">
        <f>ROUND(#REF!/10000,2)</f>
        <v>#REF!</v>
      </c>
      <c r="D27" s="19" t="e">
        <f>ROUND(#REF!/10000,2)</f>
        <v>#REF!</v>
      </c>
      <c r="E27" s="19" t="e">
        <f t="shared" si="0"/>
        <v>#REF!</v>
      </c>
      <c r="F27" s="79" t="e">
        <f t="shared" si="1"/>
        <v>#REF!</v>
      </c>
    </row>
    <row r="28" spans="1:8" s="320" customFormat="1" ht="15.75" customHeight="1">
      <c r="A28" s="328">
        <v>22</v>
      </c>
      <c r="B28" s="331" t="s">
        <v>477</v>
      </c>
      <c r="C28" s="19" t="e">
        <f>ROUND(#REF!/10000,2)</f>
        <v>#REF!</v>
      </c>
      <c r="D28" s="19" t="e">
        <f>ROUND(#REF!/10000,2)</f>
        <v>#REF!</v>
      </c>
      <c r="E28" s="19" t="e">
        <f t="shared" si="0"/>
        <v>#REF!</v>
      </c>
      <c r="F28" s="79" t="e">
        <f t="shared" si="1"/>
        <v>#REF!</v>
      </c>
    </row>
    <row r="29" spans="1:8" s="320" customFormat="1" ht="15.75" customHeight="1">
      <c r="A29" s="328">
        <v>23</v>
      </c>
      <c r="B29" s="332" t="s">
        <v>463</v>
      </c>
      <c r="C29" s="19" t="e">
        <f>SUM(C27:C28)</f>
        <v>#REF!</v>
      </c>
      <c r="D29" s="19" t="e">
        <f>SUM(D27:D28)</f>
        <v>#REF!</v>
      </c>
      <c r="E29" s="19" t="e">
        <f t="shared" si="0"/>
        <v>#REF!</v>
      </c>
      <c r="F29" s="79" t="e">
        <f t="shared" si="1"/>
        <v>#REF!</v>
      </c>
      <c r="G29" s="333" t="e">
        <f>C27+C28-C29</f>
        <v>#REF!</v>
      </c>
      <c r="H29" s="333" t="e">
        <f>D27+D28-D29</f>
        <v>#REF!</v>
      </c>
    </row>
    <row r="30" spans="1:8" s="320" customFormat="1" ht="15.75" customHeight="1">
      <c r="A30" s="328">
        <v>24</v>
      </c>
      <c r="B30" s="334" t="s">
        <v>478</v>
      </c>
      <c r="C30" s="19" t="e">
        <f>C26-C29</f>
        <v>#REF!</v>
      </c>
      <c r="D30" s="19" t="e">
        <f>D26-D29</f>
        <v>#REF!</v>
      </c>
      <c r="E30" s="19" t="e">
        <f t="shared" si="0"/>
        <v>#REF!</v>
      </c>
      <c r="F30" s="79" t="e">
        <f t="shared" si="1"/>
        <v>#REF!</v>
      </c>
      <c r="G30" s="333" t="e">
        <f>C26-C29-C30</f>
        <v>#REF!</v>
      </c>
      <c r="H30" s="333" t="e">
        <f>D26-D29-D30</f>
        <v>#REF!</v>
      </c>
    </row>
    <row r="31" spans="1:8" s="318" customFormat="1" ht="31.5" customHeight="1">
      <c r="A31" s="318" t="s">
        <v>479</v>
      </c>
      <c r="D31" s="353" t="s">
        <v>480</v>
      </c>
      <c r="E31" s="354"/>
      <c r="F31" s="354"/>
    </row>
    <row r="32" spans="1:8" s="318" customFormat="1" ht="9" customHeight="1">
      <c r="D32" s="355"/>
      <c r="E32" s="335"/>
      <c r="F32" s="335"/>
    </row>
    <row r="33" spans="1:4" s="321" customFormat="1" ht="31.5" customHeight="1">
      <c r="A33" s="356" t="s">
        <v>481</v>
      </c>
      <c r="B33" s="318"/>
      <c r="C33" s="318"/>
      <c r="D33" s="355" t="s">
        <v>480</v>
      </c>
    </row>
    <row r="34" spans="1:4" ht="15.75" customHeight="1">
      <c r="C34" s="336" t="e">
        <f>C30*10000-#REF!</f>
        <v>#REF!</v>
      </c>
    </row>
  </sheetData>
  <sheetProtection formatColumns="0"/>
  <mergeCells count="3">
    <mergeCell ref="A1:F1"/>
    <mergeCell ref="A2:F2"/>
    <mergeCell ref="A5:B6"/>
  </mergeCells>
  <phoneticPr fontId="205" type="noConversion"/>
  <hyperlinks>
    <hyperlink ref="B7" location="'2-分类汇总'!B6" display="流动资产"/>
    <hyperlink ref="B8" location="'2-分类汇总'!B19" display="非流动资产"/>
    <hyperlink ref="B9" location="'2-分类汇总'!B20" display="其中：可供出售金融资产"/>
    <hyperlink ref="B10" location="'2-分类汇总'!B21" display="      持有至到期投资"/>
    <hyperlink ref="B11" location="'2-分类汇总'!B22" display="      长期应收款"/>
    <hyperlink ref="B12" location="'2-分类汇总'!B23" display="      长期股权投资"/>
    <hyperlink ref="B13" location="'2-分类汇总'!B24" display="      投资性房地产"/>
    <hyperlink ref="B14" location="'2-分类汇总'!B25" display="      固定资产"/>
    <hyperlink ref="B15" location="'2-分类汇总'!B26" display="      在建工程"/>
    <hyperlink ref="B16" location="'2-分类汇总'!B27" display="      工程物资"/>
    <hyperlink ref="B17" location="'2-分类汇总'!B28" display="      固定资产清理"/>
    <hyperlink ref="B18" location="'2-分类汇总'!B29" display="      生产性生物资产"/>
    <hyperlink ref="B19" location="'2-分类汇总'!B30" display="      油气资产"/>
    <hyperlink ref="B20" location="'2-分类汇总'!B31" display="      无形资产  "/>
    <hyperlink ref="B21" location="'2-分类汇总'!B32" display="      开发支出"/>
    <hyperlink ref="B22" location="'2-分类汇总'!B33" display="      商誉"/>
    <hyperlink ref="B23" location="'2-分类汇总'!B34" display="长期待摊费用"/>
    <hyperlink ref="B24" location="'2-分类汇总'!B35" display="递延所得税资产"/>
    <hyperlink ref="B25" location="'2-分类汇总'!B36" display="其他非流动资产"/>
    <hyperlink ref="B27" location="'2-分类汇总'!B39" display="流动负债"/>
    <hyperlink ref="B28" location="'2-分类汇总'!B53" display="非流动负债"/>
  </hyperlinks>
  <printOptions horizontalCentered="1"/>
  <pageMargins left="1" right="1" top="0.87" bottom="0.66" header="0.98" footer="0.75"/>
  <pageSetup paperSize="9" scale="93" fitToHeight="0" orientation="landscape" horizontalDpi="4294967292" r:id="rId1"/>
  <headerFooter scaleWithDoc="0"/>
</worksheet>
</file>

<file path=xl/worksheets/sheet11.xml><?xml version="1.0" encoding="utf-8"?>
<worksheet xmlns="http://schemas.openxmlformats.org/spreadsheetml/2006/main" xmlns:r="http://schemas.openxmlformats.org/officeDocument/2006/relationships">
  <sheetPr>
    <pageSetUpPr fitToPage="1"/>
  </sheetPr>
  <dimension ref="A1:L21"/>
  <sheetViews>
    <sheetView topLeftCell="A11" workbookViewId="0">
      <selection activeCell="L16" sqref="L16"/>
    </sheetView>
  </sheetViews>
  <sheetFormatPr defaultColWidth="9" defaultRowHeight="15.75"/>
  <sheetData>
    <row r="1" spans="1:12">
      <c r="A1" s="337"/>
      <c r="B1" s="338"/>
      <c r="C1" s="338"/>
      <c r="D1" s="338"/>
      <c r="E1" s="338"/>
      <c r="F1" s="338"/>
      <c r="G1" s="338"/>
      <c r="H1" s="338"/>
      <c r="I1" s="338"/>
      <c r="J1" s="338"/>
      <c r="K1" s="346"/>
    </row>
    <row r="2" spans="1:12">
      <c r="A2" s="339"/>
      <c r="B2" s="340"/>
      <c r="C2" s="340"/>
      <c r="D2" s="340"/>
      <c r="E2" s="340"/>
      <c r="F2" s="340"/>
      <c r="G2" s="340"/>
      <c r="H2" s="340"/>
      <c r="I2" s="340"/>
      <c r="J2" s="340"/>
      <c r="K2" s="347"/>
    </row>
    <row r="3" spans="1:12">
      <c r="A3" s="339"/>
      <c r="B3" s="340"/>
      <c r="C3" s="340"/>
      <c r="D3" s="340"/>
      <c r="E3" s="340"/>
      <c r="F3" s="340"/>
      <c r="G3" s="340"/>
      <c r="H3" s="340"/>
      <c r="I3" s="340"/>
      <c r="J3" s="340"/>
      <c r="K3" s="347"/>
    </row>
    <row r="4" spans="1:12">
      <c r="A4" s="339"/>
      <c r="B4" s="340"/>
      <c r="C4" s="340"/>
      <c r="D4" s="340"/>
      <c r="E4" s="340"/>
      <c r="F4" s="340"/>
      <c r="G4" s="340"/>
      <c r="H4" s="340"/>
      <c r="I4" s="340"/>
      <c r="J4" s="340"/>
      <c r="K4" s="347"/>
    </row>
    <row r="5" spans="1:12" ht="36.75">
      <c r="A5" s="665" t="str">
        <f>封面!D6&amp;"资产评估项目"</f>
        <v>阳煤集团青岛恒源化工有限公司资产评估项目</v>
      </c>
      <c r="B5" s="666"/>
      <c r="C5" s="666"/>
      <c r="D5" s="666"/>
      <c r="E5" s="666"/>
      <c r="F5" s="666"/>
      <c r="G5" s="666"/>
      <c r="H5" s="666"/>
      <c r="I5" s="666"/>
      <c r="J5" s="666"/>
      <c r="K5" s="667"/>
      <c r="L5" s="348"/>
    </row>
    <row r="6" spans="1:12">
      <c r="A6" s="339"/>
      <c r="B6" s="340"/>
      <c r="C6" s="340"/>
      <c r="D6" s="340"/>
      <c r="E6" s="340"/>
      <c r="F6" s="340"/>
      <c r="G6" s="340"/>
      <c r="H6" s="340"/>
      <c r="I6" s="340"/>
      <c r="J6" s="340"/>
      <c r="K6" s="347"/>
    </row>
    <row r="7" spans="1:12">
      <c r="A7" s="339"/>
      <c r="B7" s="340"/>
      <c r="C7" s="340"/>
      <c r="D7" s="340"/>
      <c r="E7" s="340"/>
      <c r="F7" s="340"/>
      <c r="G7" s="340"/>
      <c r="H7" s="340"/>
      <c r="I7" s="340"/>
      <c r="J7" s="340"/>
      <c r="K7" s="347"/>
    </row>
    <row r="8" spans="1:12" ht="27.75">
      <c r="A8" s="668" t="s">
        <v>482</v>
      </c>
      <c r="B8" s="669"/>
      <c r="C8" s="669"/>
      <c r="D8" s="669"/>
      <c r="E8" s="669"/>
      <c r="F8" s="669"/>
      <c r="G8" s="669"/>
      <c r="H8" s="669"/>
      <c r="I8" s="669"/>
      <c r="J8" s="669"/>
      <c r="K8" s="670"/>
    </row>
    <row r="9" spans="1:12">
      <c r="A9" s="339"/>
      <c r="B9" s="340"/>
      <c r="C9" s="340"/>
      <c r="D9" s="340"/>
      <c r="E9" s="340"/>
      <c r="F9" s="340"/>
      <c r="G9" s="340"/>
      <c r="H9" s="340"/>
      <c r="I9" s="340"/>
      <c r="J9" s="340"/>
      <c r="K9" s="347"/>
    </row>
    <row r="10" spans="1:12" ht="26.25">
      <c r="A10" s="671" t="str">
        <f>封面!B8&amp;封面!D8&amp;封面!E8&amp;封面!F8&amp;封面!G8&amp;封面!H8&amp;封面!I8</f>
        <v>评估基准日：2018年12月31日</v>
      </c>
      <c r="B10" s="672"/>
      <c r="C10" s="672"/>
      <c r="D10" s="672"/>
      <c r="E10" s="672"/>
      <c r="F10" s="672"/>
      <c r="G10" s="672"/>
      <c r="H10" s="672"/>
      <c r="I10" s="672"/>
      <c r="J10" s="672"/>
      <c r="K10" s="673"/>
      <c r="L10" s="349"/>
    </row>
    <row r="11" spans="1:12" ht="26.25">
      <c r="A11" s="341"/>
      <c r="B11" s="342"/>
      <c r="C11" s="342"/>
      <c r="D11" s="342"/>
      <c r="E11" s="342"/>
      <c r="F11" s="342"/>
      <c r="G11" s="342"/>
      <c r="H11" s="342"/>
      <c r="I11" s="342"/>
      <c r="J11" s="342"/>
      <c r="K11" s="350"/>
      <c r="L11" s="349"/>
    </row>
    <row r="12" spans="1:12" ht="26.25">
      <c r="A12" s="341"/>
      <c r="B12" s="342"/>
      <c r="C12" s="342"/>
      <c r="D12" s="342"/>
      <c r="E12" s="342"/>
      <c r="F12" s="342"/>
      <c r="G12" s="342"/>
      <c r="H12" s="342"/>
      <c r="I12" s="342"/>
      <c r="J12" s="342"/>
      <c r="K12" s="350"/>
      <c r="L12" s="349"/>
    </row>
    <row r="13" spans="1:12" ht="26.25">
      <c r="A13" s="341"/>
      <c r="B13" s="343"/>
      <c r="C13" s="674" t="str">
        <f>封面!B6&amp;封面!D6</f>
        <v>产权持有人名称：阳煤集团青岛恒源化工有限公司</v>
      </c>
      <c r="D13" s="674"/>
      <c r="E13" s="674"/>
      <c r="F13" s="674"/>
      <c r="G13" s="674"/>
      <c r="H13" s="674"/>
      <c r="I13" s="674"/>
      <c r="J13" s="674"/>
      <c r="K13" s="351"/>
      <c r="L13" s="349"/>
    </row>
    <row r="14" spans="1:12" ht="26.25">
      <c r="A14" s="341"/>
      <c r="B14" s="342"/>
      <c r="C14" s="342"/>
      <c r="D14" s="342"/>
      <c r="E14" s="342"/>
      <c r="F14" s="342"/>
      <c r="G14" s="342"/>
      <c r="H14" s="342"/>
      <c r="I14" s="342"/>
      <c r="J14" s="342"/>
      <c r="K14" s="350"/>
      <c r="L14" s="349"/>
    </row>
    <row r="15" spans="1:12" ht="26.25">
      <c r="A15" s="341"/>
      <c r="B15" s="342"/>
      <c r="C15" s="342"/>
      <c r="D15" s="342"/>
      <c r="E15" s="342"/>
      <c r="F15" s="342"/>
      <c r="G15" s="342"/>
      <c r="H15" s="342"/>
      <c r="I15" s="342"/>
      <c r="J15" s="342"/>
      <c r="K15" s="350"/>
      <c r="L15" s="349"/>
    </row>
    <row r="16" spans="1:12" ht="26.25">
      <c r="A16" s="341"/>
      <c r="B16" s="342"/>
      <c r="C16" s="342" t="s">
        <v>483</v>
      </c>
      <c r="D16" s="342"/>
      <c r="E16" s="342"/>
      <c r="F16" s="342"/>
      <c r="G16" s="342" t="s">
        <v>484</v>
      </c>
      <c r="H16" s="342"/>
      <c r="I16" s="342"/>
      <c r="J16" s="342"/>
      <c r="K16" s="350"/>
      <c r="L16" s="349"/>
    </row>
    <row r="17" spans="1:12" ht="26.25">
      <c r="A17" s="341"/>
      <c r="B17" s="342"/>
      <c r="C17" s="342"/>
      <c r="D17" s="342"/>
      <c r="E17" s="342"/>
      <c r="F17" s="342"/>
      <c r="G17" s="342"/>
      <c r="H17" s="342"/>
      <c r="I17" s="342"/>
      <c r="J17" s="342"/>
      <c r="K17" s="350"/>
      <c r="L17" s="349"/>
    </row>
    <row r="18" spans="1:12" ht="26.25">
      <c r="A18" s="341"/>
      <c r="B18" s="342"/>
      <c r="C18" s="342"/>
      <c r="D18" s="342"/>
      <c r="E18" s="342"/>
      <c r="F18" s="342"/>
      <c r="G18" s="342"/>
      <c r="H18" s="342"/>
      <c r="I18" s="342"/>
      <c r="J18" s="342"/>
      <c r="K18" s="350"/>
      <c r="L18" s="349"/>
    </row>
    <row r="19" spans="1:12" ht="27">
      <c r="A19" s="341"/>
      <c r="B19" s="342"/>
      <c r="C19" s="342" t="s">
        <v>485</v>
      </c>
      <c r="D19" s="342"/>
      <c r="E19" s="342"/>
      <c r="F19" s="342"/>
      <c r="G19" s="342" t="s">
        <v>486</v>
      </c>
      <c r="H19" s="342"/>
      <c r="I19" s="342"/>
      <c r="J19" s="342"/>
      <c r="K19" s="350"/>
      <c r="L19" s="349"/>
    </row>
    <row r="20" spans="1:12">
      <c r="A20" s="339"/>
      <c r="B20" s="340"/>
      <c r="C20" s="340"/>
      <c r="D20" s="340"/>
      <c r="E20" s="340"/>
      <c r="F20" s="340"/>
      <c r="G20" s="340"/>
      <c r="H20" s="340"/>
      <c r="I20" s="340"/>
      <c r="J20" s="340"/>
      <c r="K20" s="347"/>
    </row>
    <row r="21" spans="1:12">
      <c r="A21" s="344"/>
      <c r="B21" s="345"/>
      <c r="C21" s="345"/>
      <c r="D21" s="345"/>
      <c r="E21" s="345"/>
      <c r="F21" s="345"/>
      <c r="G21" s="345"/>
      <c r="H21" s="345"/>
      <c r="I21" s="345"/>
      <c r="J21" s="345"/>
      <c r="K21" s="352"/>
    </row>
  </sheetData>
  <mergeCells count="4">
    <mergeCell ref="A5:K5"/>
    <mergeCell ref="A8:K8"/>
    <mergeCell ref="A10:K10"/>
    <mergeCell ref="C13:J13"/>
  </mergeCells>
  <phoneticPr fontId="205" type="noConversion"/>
  <printOptions horizontalCentered="1" verticalCentered="1"/>
  <pageMargins left="0.71" right="0.71" top="0.75" bottom="0.75" header="0.31" footer="0.31"/>
  <pageSetup paperSize="9" fitToHeight="0" orientation="landscape" verticalDpi="0" r:id="rId1"/>
</worksheet>
</file>

<file path=xl/worksheets/sheet12.xml><?xml version="1.0" encoding="utf-8"?>
<worksheet xmlns="http://schemas.openxmlformats.org/spreadsheetml/2006/main" xmlns:r="http://schemas.openxmlformats.org/officeDocument/2006/relationships">
  <sheetPr>
    <pageSetUpPr fitToPage="1"/>
  </sheetPr>
  <dimension ref="A1:H43"/>
  <sheetViews>
    <sheetView showGridLines="0" zoomScaleNormal="100" workbookViewId="0">
      <selection activeCell="C19" sqref="C19"/>
    </sheetView>
  </sheetViews>
  <sheetFormatPr defaultRowHeight="15.75" customHeight="1"/>
  <cols>
    <col min="1" max="1" width="5.375" style="4" customWidth="1"/>
    <col min="2" max="2" width="26.625" style="4" customWidth="1"/>
    <col min="3" max="3" width="22.375" style="4" customWidth="1"/>
    <col min="4" max="4" width="21.75" style="4" customWidth="1"/>
    <col min="5" max="5" width="19.125" style="4" customWidth="1"/>
    <col min="6" max="6" width="16.125" style="4" customWidth="1"/>
    <col min="7" max="16384" width="9" style="4"/>
  </cols>
  <sheetData>
    <row r="1" spans="1:8" ht="25.5" customHeight="1">
      <c r="A1" s="662" t="s">
        <v>433</v>
      </c>
      <c r="B1" s="662"/>
      <c r="C1" s="662"/>
      <c r="D1" s="662"/>
      <c r="E1" s="662"/>
      <c r="F1" s="662"/>
    </row>
    <row r="2" spans="1:8" s="318" customFormat="1" ht="15.75" customHeight="1">
      <c r="A2" s="663" t="str">
        <f>封面!B8&amp;封面!D8&amp;封面!E8&amp;封面!F8&amp;封面!G8&amp;封面!H8&amp;封面!I8</f>
        <v>评估基准日：2018年12月31日</v>
      </c>
      <c r="B2" s="663"/>
      <c r="C2" s="663"/>
      <c r="D2" s="663"/>
      <c r="E2" s="663"/>
      <c r="F2" s="663"/>
    </row>
    <row r="3" spans="1:8" s="318" customFormat="1" ht="14.25" customHeight="1">
      <c r="A3" s="322"/>
      <c r="B3" s="322"/>
      <c r="C3" s="322"/>
      <c r="D3" s="322"/>
      <c r="E3" s="322"/>
      <c r="F3" s="323" t="s">
        <v>434</v>
      </c>
    </row>
    <row r="4" spans="1:8" s="318" customFormat="1" ht="14.25" customHeight="1">
      <c r="A4" s="324" t="str">
        <f>封面!B6&amp;封面!D6</f>
        <v>产权持有人名称：阳煤集团青岛恒源化工有限公司</v>
      </c>
      <c r="B4" s="325"/>
      <c r="F4" s="326" t="s">
        <v>435</v>
      </c>
    </row>
    <row r="5" spans="1:8" s="319" customFormat="1" ht="14.25" customHeight="1">
      <c r="A5" s="664" t="s">
        <v>465</v>
      </c>
      <c r="B5" s="664"/>
      <c r="C5" s="327" t="s">
        <v>437</v>
      </c>
      <c r="D5" s="327" t="s">
        <v>438</v>
      </c>
      <c r="E5" s="327" t="s">
        <v>439</v>
      </c>
      <c r="F5" s="327" t="s">
        <v>440</v>
      </c>
    </row>
    <row r="6" spans="1:8" s="319" customFormat="1" ht="15" customHeight="1">
      <c r="A6" s="664"/>
      <c r="B6" s="664"/>
      <c r="C6" s="327" t="s">
        <v>466</v>
      </c>
      <c r="D6" s="327" t="s">
        <v>467</v>
      </c>
      <c r="E6" s="327" t="s">
        <v>468</v>
      </c>
      <c r="F6" s="327" t="s">
        <v>469</v>
      </c>
    </row>
    <row r="7" spans="1:8" s="318" customFormat="1" ht="15.75" customHeight="1">
      <c r="A7" s="328">
        <v>1</v>
      </c>
      <c r="B7" s="329" t="s">
        <v>470</v>
      </c>
      <c r="C7" s="19" t="e">
        <f>ROUND(#REF!/10000,2)</f>
        <v>#REF!</v>
      </c>
      <c r="D7" s="19" t="e">
        <f>ROUND(#REF!/10000,2)</f>
        <v>#REF!</v>
      </c>
      <c r="E7" s="19" t="e">
        <f>D7-C7</f>
        <v>#REF!</v>
      </c>
      <c r="F7" s="273" t="e">
        <f>IF(OR(C7=0,C7=""),"",ROUND(E7/C7*100,2))</f>
        <v>#REF!</v>
      </c>
    </row>
    <row r="8" spans="1:8" s="318" customFormat="1" ht="14.25" customHeight="1">
      <c r="A8" s="328">
        <v>2</v>
      </c>
      <c r="B8" s="329" t="s">
        <v>471</v>
      </c>
      <c r="C8" s="19" t="e">
        <f>SUM(C9:C25)</f>
        <v>#REF!</v>
      </c>
      <c r="D8" s="19" t="e">
        <f>SUM(D9:D25)</f>
        <v>#REF!</v>
      </c>
      <c r="E8" s="19" t="e">
        <f>D8-C8</f>
        <v>#REF!</v>
      </c>
      <c r="F8" s="273" t="e">
        <f>IF(OR(C8=0,C8=""),"",ROUND(E8/C8*100,2))</f>
        <v>#REF!</v>
      </c>
      <c r="G8" s="330" t="e">
        <f>SUM(C9:C25)-C8</f>
        <v>#REF!</v>
      </c>
      <c r="H8" s="330" t="e">
        <f>SUM(D9:D25)-D8</f>
        <v>#REF!</v>
      </c>
    </row>
    <row r="9" spans="1:8" s="318" customFormat="1" ht="15" customHeight="1">
      <c r="A9" s="328">
        <v>3</v>
      </c>
      <c r="B9" s="329" t="s">
        <v>443</v>
      </c>
      <c r="C9" s="19"/>
      <c r="D9" s="19"/>
      <c r="E9" s="19"/>
      <c r="F9" s="79"/>
    </row>
    <row r="10" spans="1:8" s="318" customFormat="1" ht="15" customHeight="1">
      <c r="A10" s="328">
        <v>4</v>
      </c>
      <c r="B10" s="329" t="s">
        <v>444</v>
      </c>
      <c r="C10" s="19"/>
      <c r="D10" s="19"/>
      <c r="E10" s="19"/>
      <c r="F10" s="79"/>
    </row>
    <row r="11" spans="1:8" s="318" customFormat="1" ht="15" customHeight="1">
      <c r="A11" s="328">
        <v>5</v>
      </c>
      <c r="B11" s="329" t="s">
        <v>445</v>
      </c>
      <c r="C11" s="19"/>
      <c r="D11" s="19"/>
      <c r="E11" s="19"/>
      <c r="F11" s="79"/>
    </row>
    <row r="12" spans="1:8" s="318" customFormat="1" ht="14.25" customHeight="1">
      <c r="A12" s="328">
        <v>6</v>
      </c>
      <c r="B12" s="329" t="s">
        <v>446</v>
      </c>
      <c r="C12" s="19"/>
      <c r="D12" s="19"/>
      <c r="E12" s="19"/>
      <c r="F12" s="79"/>
    </row>
    <row r="13" spans="1:8" s="318" customFormat="1" ht="15" customHeight="1">
      <c r="A13" s="328">
        <v>7</v>
      </c>
      <c r="B13" s="329" t="s">
        <v>447</v>
      </c>
      <c r="C13" s="19"/>
      <c r="D13" s="19"/>
      <c r="E13" s="19"/>
      <c r="F13" s="79"/>
    </row>
    <row r="14" spans="1:8" s="318" customFormat="1" ht="15.75" customHeight="1">
      <c r="A14" s="328">
        <v>8</v>
      </c>
      <c r="B14" s="329" t="s">
        <v>448</v>
      </c>
      <c r="C14" s="19" t="e">
        <f>ROUND(#REF!/10000,2)</f>
        <v>#REF!</v>
      </c>
      <c r="D14" s="19" t="e">
        <f>ROUND(#REF!/10000,2)</f>
        <v>#REF!</v>
      </c>
      <c r="E14" s="19" t="e">
        <f>D14-C14</f>
        <v>#REF!</v>
      </c>
      <c r="F14" s="273" t="e">
        <f>IF(OR(C14=0,C14=""),"",ROUND(E14/C14*100,2))</f>
        <v>#REF!</v>
      </c>
    </row>
    <row r="15" spans="1:8" s="318" customFormat="1" ht="15.75" customHeight="1">
      <c r="A15" s="328">
        <v>9</v>
      </c>
      <c r="B15" s="329" t="s">
        <v>449</v>
      </c>
      <c r="C15" s="19" t="e">
        <f>ROUND(#REF!/10000,2)</f>
        <v>#REF!</v>
      </c>
      <c r="D15" s="19" t="e">
        <f>ROUND(#REF!/10000,2)</f>
        <v>#REF!</v>
      </c>
      <c r="E15" s="19" t="e">
        <f>D15-C15</f>
        <v>#REF!</v>
      </c>
      <c r="F15" s="273" t="e">
        <f>IF(OR(C15=0,C15=""),"",ROUND(E15/C15*100,2))</f>
        <v>#REF!</v>
      </c>
    </row>
    <row r="16" spans="1:8" s="318" customFormat="1" ht="15.75" customHeight="1">
      <c r="A16" s="328">
        <v>10</v>
      </c>
      <c r="B16" s="329" t="s">
        <v>450</v>
      </c>
      <c r="C16" s="19" t="e">
        <f>ROUND(#REF!/10000,2)</f>
        <v>#REF!</v>
      </c>
      <c r="D16" s="19" t="e">
        <f>ROUND(#REF!/10000,2)</f>
        <v>#REF!</v>
      </c>
      <c r="E16" s="19" t="e">
        <f>D16-C16</f>
        <v>#REF!</v>
      </c>
      <c r="F16" s="273" t="e">
        <f>IF(OR(C16=0,C16=""),"",ROUND(E16/C16*100,2))</f>
        <v>#REF!</v>
      </c>
    </row>
    <row r="17" spans="1:8" s="318" customFormat="1" ht="15" customHeight="1">
      <c r="A17" s="328">
        <v>11</v>
      </c>
      <c r="B17" s="329" t="s">
        <v>451</v>
      </c>
      <c r="C17" s="19"/>
      <c r="D17" s="19"/>
      <c r="E17" s="19"/>
      <c r="F17" s="79"/>
    </row>
    <row r="18" spans="1:8" s="318" customFormat="1" ht="15" customHeight="1">
      <c r="A18" s="328">
        <v>12</v>
      </c>
      <c r="B18" s="329" t="s">
        <v>452</v>
      </c>
      <c r="C18" s="19"/>
      <c r="D18" s="19"/>
      <c r="E18" s="19"/>
      <c r="F18" s="79"/>
    </row>
    <row r="19" spans="1:8" s="318" customFormat="1" ht="15.75" customHeight="1">
      <c r="A19" s="328">
        <v>13</v>
      </c>
      <c r="B19" s="329" t="s">
        <v>453</v>
      </c>
      <c r="C19" s="19"/>
      <c r="D19" s="19"/>
      <c r="E19" s="19"/>
      <c r="F19" s="79"/>
    </row>
    <row r="20" spans="1:8" s="318" customFormat="1" ht="15" customHeight="1">
      <c r="A20" s="328">
        <v>14</v>
      </c>
      <c r="B20" s="329" t="s">
        <v>472</v>
      </c>
      <c r="C20" s="19"/>
      <c r="D20" s="19"/>
      <c r="E20" s="19"/>
      <c r="F20" s="79"/>
    </row>
    <row r="21" spans="1:8" s="320" customFormat="1" ht="15" customHeight="1">
      <c r="A21" s="328">
        <v>15</v>
      </c>
      <c r="B21" s="329" t="s">
        <v>455</v>
      </c>
      <c r="C21" s="19"/>
      <c r="D21" s="19"/>
      <c r="E21" s="19"/>
      <c r="F21" s="79"/>
    </row>
    <row r="22" spans="1:8" s="320" customFormat="1" ht="15.75" customHeight="1">
      <c r="A22" s="328">
        <v>16</v>
      </c>
      <c r="B22" s="329" t="s">
        <v>456</v>
      </c>
      <c r="C22" s="19"/>
      <c r="D22" s="19"/>
      <c r="E22" s="19"/>
      <c r="F22" s="79"/>
    </row>
    <row r="23" spans="1:8" s="320" customFormat="1" ht="15.75" customHeight="1">
      <c r="A23" s="328">
        <v>17</v>
      </c>
      <c r="B23" s="331" t="s">
        <v>473</v>
      </c>
      <c r="C23" s="19"/>
      <c r="D23" s="19"/>
      <c r="E23" s="19"/>
      <c r="F23" s="79"/>
    </row>
    <row r="24" spans="1:8" s="320" customFormat="1" ht="15.75" customHeight="1">
      <c r="A24" s="328">
        <v>18</v>
      </c>
      <c r="B24" s="331" t="s">
        <v>474</v>
      </c>
      <c r="C24" s="19"/>
      <c r="D24" s="19"/>
      <c r="E24" s="19"/>
      <c r="F24" s="79"/>
    </row>
    <row r="25" spans="1:8" s="320" customFormat="1" ht="15.75" customHeight="1">
      <c r="A25" s="328">
        <v>19</v>
      </c>
      <c r="B25" s="331" t="s">
        <v>475</v>
      </c>
      <c r="C25" s="19"/>
      <c r="D25" s="19"/>
      <c r="E25" s="19"/>
      <c r="F25" s="79"/>
    </row>
    <row r="26" spans="1:8" s="320" customFormat="1" ht="15.75" customHeight="1">
      <c r="A26" s="328">
        <v>20</v>
      </c>
      <c r="B26" s="332" t="s">
        <v>460</v>
      </c>
      <c r="C26" s="19" t="e">
        <f>C7+C8</f>
        <v>#REF!</v>
      </c>
      <c r="D26" s="19" t="e">
        <f>D7+D8</f>
        <v>#REF!</v>
      </c>
      <c r="E26" s="19" t="e">
        <f>D26-C26</f>
        <v>#REF!</v>
      </c>
      <c r="F26" s="273" t="e">
        <f>IF(OR(C26=0,C26=""),"",ROUND(E26/C26*100,2))</f>
        <v>#REF!</v>
      </c>
      <c r="G26" s="333" t="e">
        <f>C7+C8-C26</f>
        <v>#REF!</v>
      </c>
      <c r="H26" s="333" t="e">
        <f>D7+D8-D26</f>
        <v>#REF!</v>
      </c>
    </row>
    <row r="27" spans="1:8" s="320" customFormat="1" ht="15.75" hidden="1" customHeight="1">
      <c r="A27" s="328">
        <v>21</v>
      </c>
      <c r="B27" s="331" t="s">
        <v>476</v>
      </c>
      <c r="C27" s="19" t="e">
        <f>ROUND(#REF!/10000,2)</f>
        <v>#REF!</v>
      </c>
      <c r="D27" s="19" t="e">
        <f>ROUND(#REF!/10000,2)</f>
        <v>#REF!</v>
      </c>
      <c r="E27" s="19" t="e">
        <f t="shared" ref="E27:E30" si="0">D27-C27</f>
        <v>#REF!</v>
      </c>
      <c r="F27" s="79" t="e">
        <f t="shared" ref="F27:F30" si="1">IF(C27&lt;&gt;0,ROUND(100*E27/ABS(C27),2),0)</f>
        <v>#REF!</v>
      </c>
    </row>
    <row r="28" spans="1:8" s="320" customFormat="1" ht="15.75" hidden="1" customHeight="1">
      <c r="A28" s="328">
        <v>22</v>
      </c>
      <c r="B28" s="331" t="s">
        <v>477</v>
      </c>
      <c r="C28" s="19" t="e">
        <f>ROUND(#REF!/10000,2)</f>
        <v>#REF!</v>
      </c>
      <c r="D28" s="19" t="e">
        <f>ROUND(#REF!/10000,2)</f>
        <v>#REF!</v>
      </c>
      <c r="E28" s="19" t="e">
        <f t="shared" si="0"/>
        <v>#REF!</v>
      </c>
      <c r="F28" s="79" t="e">
        <f t="shared" si="1"/>
        <v>#REF!</v>
      </c>
    </row>
    <row r="29" spans="1:8" s="320" customFormat="1" ht="15.75" hidden="1" customHeight="1">
      <c r="A29" s="328">
        <v>23</v>
      </c>
      <c r="B29" s="332" t="s">
        <v>463</v>
      </c>
      <c r="C29" s="19" t="e">
        <f>SUM(C27:C28)</f>
        <v>#REF!</v>
      </c>
      <c r="D29" s="19" t="e">
        <f>SUM(D27:D28)</f>
        <v>#REF!</v>
      </c>
      <c r="E29" s="19" t="e">
        <f t="shared" si="0"/>
        <v>#REF!</v>
      </c>
      <c r="F29" s="79" t="e">
        <f t="shared" si="1"/>
        <v>#REF!</v>
      </c>
      <c r="G29" s="333" t="e">
        <f>C27+C28-C29</f>
        <v>#REF!</v>
      </c>
      <c r="H29" s="333" t="e">
        <f>D27+D28-D29</f>
        <v>#REF!</v>
      </c>
    </row>
    <row r="30" spans="1:8" s="320" customFormat="1" ht="15.75" hidden="1" customHeight="1">
      <c r="A30" s="328">
        <v>24</v>
      </c>
      <c r="B30" s="334" t="s">
        <v>478</v>
      </c>
      <c r="C30" s="19" t="e">
        <f>C26-C29</f>
        <v>#REF!</v>
      </c>
      <c r="D30" s="19" t="e">
        <f>D26-D29</f>
        <v>#REF!</v>
      </c>
      <c r="E30" s="19" t="e">
        <f t="shared" si="0"/>
        <v>#REF!</v>
      </c>
      <c r="F30" s="79" t="e">
        <f t="shared" si="1"/>
        <v>#REF!</v>
      </c>
      <c r="G30" s="333" t="e">
        <f>C26-C29-C30</f>
        <v>#REF!</v>
      </c>
      <c r="H30" s="333" t="e">
        <f>D26-D29-D30</f>
        <v>#REF!</v>
      </c>
    </row>
    <row r="31" spans="1:8" s="318" customFormat="1" ht="29.25" customHeight="1">
      <c r="A31" s="318" t="s">
        <v>479</v>
      </c>
      <c r="D31" s="335"/>
      <c r="E31" s="335"/>
      <c r="F31" s="335"/>
    </row>
    <row r="32" spans="1:8" s="321" customFormat="1" ht="12.75" customHeight="1"/>
    <row r="33" spans="3:6" ht="15.75" customHeight="1">
      <c r="C33" s="336"/>
    </row>
    <row r="35" spans="3:6" ht="15.75" customHeight="1">
      <c r="C35" s="73"/>
    </row>
    <row r="36" spans="3:6" ht="15.75" customHeight="1">
      <c r="C36" s="73"/>
      <c r="D36" s="73"/>
      <c r="E36" s="73"/>
      <c r="F36" s="73"/>
    </row>
    <row r="37" spans="3:6" ht="15.75" customHeight="1">
      <c r="C37" s="73"/>
      <c r="D37" s="73"/>
      <c r="E37" s="73"/>
      <c r="F37" s="73"/>
    </row>
    <row r="38" spans="3:6" ht="15.75" customHeight="1">
      <c r="C38" s="73">
        <v>263.13</v>
      </c>
      <c r="D38" s="73">
        <v>15.49</v>
      </c>
      <c r="E38" s="73">
        <v>-247.64</v>
      </c>
      <c r="F38" s="73">
        <v>-94.11</v>
      </c>
    </row>
    <row r="39" spans="3:6" ht="15.75" customHeight="1">
      <c r="C39" s="73">
        <v>6357.61</v>
      </c>
      <c r="D39" s="73">
        <v>1136.56</v>
      </c>
      <c r="E39" s="73">
        <v>-5221.05</v>
      </c>
      <c r="F39" s="73">
        <v>-82.12</v>
      </c>
    </row>
    <row r="40" spans="3:6" ht="15.75" customHeight="1">
      <c r="C40" s="73">
        <v>215.34</v>
      </c>
      <c r="D40" s="73">
        <v>129.33000000000001</v>
      </c>
      <c r="E40" s="73">
        <v>-86.01</v>
      </c>
      <c r="F40" s="73">
        <v>-39.94</v>
      </c>
    </row>
    <row r="41" spans="3:6" ht="15.75" customHeight="1">
      <c r="C41" s="73">
        <v>5850.04</v>
      </c>
      <c r="D41" s="73">
        <v>985.84</v>
      </c>
      <c r="E41" s="73">
        <v>-4864.2</v>
      </c>
      <c r="F41" s="73">
        <v>-83.15</v>
      </c>
    </row>
    <row r="42" spans="3:6" ht="15.75" customHeight="1">
      <c r="C42" s="73">
        <v>292.23</v>
      </c>
      <c r="D42" s="73">
        <v>21.39</v>
      </c>
      <c r="E42" s="73">
        <v>-270.83999999999997</v>
      </c>
      <c r="F42" s="73">
        <v>-92.68</v>
      </c>
    </row>
    <row r="43" spans="3:6" ht="15.75" customHeight="1">
      <c r="C43" s="73">
        <v>6620.74</v>
      </c>
      <c r="D43" s="73">
        <v>1152.05</v>
      </c>
      <c r="E43" s="73">
        <v>-5468.69</v>
      </c>
      <c r="F43" s="73">
        <v>-82.6</v>
      </c>
    </row>
  </sheetData>
  <sheetProtection formatColumns="0"/>
  <mergeCells count="3">
    <mergeCell ref="A1:F1"/>
    <mergeCell ref="A2:F2"/>
    <mergeCell ref="A5:B6"/>
  </mergeCells>
  <phoneticPr fontId="205" type="noConversion"/>
  <hyperlinks>
    <hyperlink ref="B7" location="'2-分类汇总'!B6" display="流动资产"/>
    <hyperlink ref="B8" location="'2-分类汇总'!B19" display="非流动资产"/>
    <hyperlink ref="B9" location="'2-分类汇总'!B20" display="其中：可供出售金融资产"/>
    <hyperlink ref="B10" location="'2-分类汇总'!B21" display="      持有至到期投资"/>
    <hyperlink ref="B11" location="'2-分类汇总'!B22" display="      长期应收款"/>
    <hyperlink ref="B12" location="'2-分类汇总'!B23" display="      长期股权投资"/>
    <hyperlink ref="B13" location="'2-分类汇总'!B24" display="      投资性房地产"/>
    <hyperlink ref="B14" location="'2-分类汇总'!B25" display="      固定资产"/>
    <hyperlink ref="B15" location="'2-分类汇总'!B26" display="      在建工程"/>
    <hyperlink ref="B16" location="'2-分类汇总'!B27" display="      工程物资"/>
    <hyperlink ref="B17" location="'2-分类汇总'!B28" display="      固定资产清理"/>
    <hyperlink ref="B18" location="'2-分类汇总'!B29" display="      生产性生物资产"/>
    <hyperlink ref="B19" location="'2-分类汇总'!B30" display="      油气资产"/>
    <hyperlink ref="B20" location="'2-分类汇总'!B31" display="      无形资产  "/>
    <hyperlink ref="B21" location="'2-分类汇总'!B32" display="      开发支出"/>
    <hyperlink ref="B22" location="'2-分类汇总'!B33" display="      商誉"/>
    <hyperlink ref="B23" location="'2-分类汇总'!B34" display="长期待摊费用"/>
    <hyperlink ref="B24" location="'2-分类汇总'!B35" display="递延所得税资产"/>
    <hyperlink ref="B25" location="'2-分类汇总'!B36" display="其他非流动资产"/>
    <hyperlink ref="B27" location="'2-分类汇总'!B39" display="流动负债"/>
    <hyperlink ref="B28" location="'2-分类汇总'!B53" display="非流动负债"/>
  </hyperlinks>
  <printOptions horizontalCentered="1"/>
  <pageMargins left="1" right="1" top="0.87" bottom="0.66" header="0.98" footer="0.75"/>
  <pageSetup paperSize="9" fitToHeight="0" orientation="landscape" horizontalDpi="4294967292" r:id="rId1"/>
  <headerFooter scaleWithDoc="0"/>
</worksheet>
</file>

<file path=xl/worksheets/sheet13.xml><?xml version="1.0" encoding="utf-8"?>
<worksheet xmlns="http://schemas.openxmlformats.org/spreadsheetml/2006/main" xmlns:r="http://schemas.openxmlformats.org/officeDocument/2006/relationships">
  <sheetPr>
    <pageSetUpPr fitToPage="1"/>
  </sheetPr>
  <dimension ref="A1:F30"/>
  <sheetViews>
    <sheetView showGridLines="0" topLeftCell="A11" workbookViewId="0">
      <selection activeCell="D11" sqref="D11"/>
    </sheetView>
  </sheetViews>
  <sheetFormatPr defaultRowHeight="15.75" customHeight="1"/>
  <cols>
    <col min="1" max="1" width="13.5" style="4" customWidth="1"/>
    <col min="2" max="2" width="32" style="4" customWidth="1"/>
    <col min="3" max="3" width="20.375" style="4" customWidth="1"/>
    <col min="4" max="4" width="20.25" style="4" customWidth="1"/>
    <col min="5" max="5" width="18.875" style="4" customWidth="1"/>
    <col min="6" max="6" width="17.375" style="4" customWidth="1"/>
    <col min="7" max="16384" width="9" style="4"/>
  </cols>
  <sheetData>
    <row r="1" spans="1:6" ht="12" customHeight="1">
      <c r="A1" s="66"/>
      <c r="B1" s="66"/>
      <c r="C1" s="67"/>
      <c r="D1" s="67"/>
      <c r="E1" s="67"/>
      <c r="F1" s="67"/>
    </row>
    <row r="2" spans="1:6" s="1" customFormat="1" ht="30" customHeight="1">
      <c r="A2" s="675" t="s">
        <v>534</v>
      </c>
      <c r="B2" s="675"/>
      <c r="C2" s="675"/>
      <c r="D2" s="675"/>
      <c r="E2" s="675"/>
      <c r="F2" s="675"/>
    </row>
    <row r="3" spans="1:6" ht="14.1" customHeight="1">
      <c r="A3" s="676" t="str">
        <f>'1-汇总表'!A2:F2</f>
        <v>评估基准日：2018年12月31日</v>
      </c>
      <c r="B3" s="676"/>
      <c r="C3" s="676"/>
      <c r="D3" s="676"/>
      <c r="E3" s="676"/>
      <c r="F3" s="676"/>
    </row>
    <row r="4" spans="1:6" ht="14.1" customHeight="1">
      <c r="A4" s="2"/>
      <c r="B4" s="2"/>
      <c r="C4" s="2"/>
      <c r="D4" s="7"/>
      <c r="E4" s="7"/>
      <c r="F4" s="106"/>
    </row>
    <row r="5" spans="1:6" ht="15.75" customHeight="1">
      <c r="A5" s="120" t="str">
        <f>'1-汇总表'!A4</f>
        <v>产权持有人名称：阳煤集团青岛恒源化工有限公司</v>
      </c>
      <c r="B5" s="120"/>
      <c r="C5" s="120"/>
      <c r="D5" s="2"/>
      <c r="E5" s="2"/>
      <c r="F5" s="315"/>
    </row>
    <row r="6" spans="1:6" s="3" customFormat="1" ht="15.75" customHeight="1">
      <c r="A6" s="316" t="s">
        <v>535</v>
      </c>
      <c r="B6" s="316" t="s">
        <v>536</v>
      </c>
      <c r="C6" s="316" t="s">
        <v>537</v>
      </c>
      <c r="D6" s="316" t="s">
        <v>538</v>
      </c>
      <c r="E6" s="316" t="s">
        <v>539</v>
      </c>
      <c r="F6" s="316" t="s">
        <v>540</v>
      </c>
    </row>
    <row r="7" spans="1:6" ht="15.75" customHeight="1">
      <c r="A7" s="76" t="s">
        <v>541</v>
      </c>
      <c r="B7" s="222" t="s">
        <v>492</v>
      </c>
      <c r="C7" s="19">
        <f>'表3-1货币汇总表'!C27</f>
        <v>0</v>
      </c>
      <c r="D7" s="19">
        <f>'表3-1货币汇总表'!D27</f>
        <v>0</v>
      </c>
      <c r="E7" s="19">
        <f>D7-C7</f>
        <v>0</v>
      </c>
      <c r="F7" s="79">
        <f>ROUND(IF(C7&lt;&gt;0,100*E7/C7,),2)</f>
        <v>0</v>
      </c>
    </row>
    <row r="8" spans="1:6" ht="15.75" customHeight="1">
      <c r="A8" s="76" t="s">
        <v>542</v>
      </c>
      <c r="B8" s="222" t="s">
        <v>493</v>
      </c>
      <c r="C8" s="19">
        <f>'3-2交易性金融资产汇总'!C28</f>
        <v>0</v>
      </c>
      <c r="D8" s="19">
        <f>'3-2交易性金融资产汇总'!D28</f>
        <v>0</v>
      </c>
      <c r="E8" s="19">
        <f t="shared" ref="E8:E17" si="0">D8-C8</f>
        <v>0</v>
      </c>
      <c r="F8" s="79">
        <f t="shared" ref="F8:F17" si="1">ROUND(IF(C8&lt;&gt;0,100*E8/C8,),2)</f>
        <v>0</v>
      </c>
    </row>
    <row r="9" spans="1:6" ht="15.75" customHeight="1">
      <c r="A9" s="76" t="s">
        <v>543</v>
      </c>
      <c r="B9" s="222" t="s">
        <v>494</v>
      </c>
      <c r="C9" s="19">
        <f>'3-3应收票据'!F28</f>
        <v>0</v>
      </c>
      <c r="D9" s="19">
        <f>'3-3应收票据'!G28</f>
        <v>0</v>
      </c>
      <c r="E9" s="19">
        <f t="shared" si="0"/>
        <v>0</v>
      </c>
      <c r="F9" s="79">
        <f t="shared" si="1"/>
        <v>0</v>
      </c>
    </row>
    <row r="10" spans="1:6" ht="15.75" customHeight="1">
      <c r="A10" s="76" t="s">
        <v>544</v>
      </c>
      <c r="B10" s="222" t="s">
        <v>495</v>
      </c>
      <c r="C10" s="19">
        <f>'3-4应收账款'!I27</f>
        <v>0</v>
      </c>
      <c r="D10" s="19">
        <f>'3-4应收账款'!M27</f>
        <v>0</v>
      </c>
      <c r="E10" s="19">
        <f t="shared" si="0"/>
        <v>0</v>
      </c>
      <c r="F10" s="79">
        <f t="shared" si="1"/>
        <v>0</v>
      </c>
    </row>
    <row r="11" spans="1:6" ht="15.75" customHeight="1">
      <c r="A11" s="76" t="s">
        <v>545</v>
      </c>
      <c r="B11" s="222" t="s">
        <v>546</v>
      </c>
      <c r="C11" s="19">
        <f>'3-5预付账款'!F27</f>
        <v>0</v>
      </c>
      <c r="D11" s="19">
        <f>'3-5预付账款'!G27</f>
        <v>0</v>
      </c>
      <c r="E11" s="19">
        <f t="shared" si="0"/>
        <v>0</v>
      </c>
      <c r="F11" s="79">
        <f t="shared" si="1"/>
        <v>0</v>
      </c>
    </row>
    <row r="12" spans="1:6" ht="15.75" customHeight="1">
      <c r="A12" s="76" t="s">
        <v>547</v>
      </c>
      <c r="B12" s="222" t="s">
        <v>496</v>
      </c>
      <c r="C12" s="19">
        <f>'3-6应收利息'!G28</f>
        <v>0</v>
      </c>
      <c r="D12" s="19">
        <f>'3-6应收利息'!H28</f>
        <v>0</v>
      </c>
      <c r="E12" s="19">
        <f t="shared" si="0"/>
        <v>0</v>
      </c>
      <c r="F12" s="79">
        <f t="shared" si="1"/>
        <v>0</v>
      </c>
    </row>
    <row r="13" spans="1:6" ht="15.75" customHeight="1">
      <c r="A13" s="76" t="s">
        <v>548</v>
      </c>
      <c r="B13" s="222" t="s">
        <v>497</v>
      </c>
      <c r="C13" s="19">
        <f>'3-7应收股利'!E28</f>
        <v>0</v>
      </c>
      <c r="D13" s="19">
        <f>'3-7应收股利'!F28</f>
        <v>0</v>
      </c>
      <c r="E13" s="19">
        <f t="shared" si="0"/>
        <v>0</v>
      </c>
      <c r="F13" s="79">
        <f t="shared" si="1"/>
        <v>0</v>
      </c>
    </row>
    <row r="14" spans="1:6" ht="15.75" customHeight="1">
      <c r="A14" s="76" t="s">
        <v>549</v>
      </c>
      <c r="B14" s="222" t="s">
        <v>498</v>
      </c>
      <c r="C14" s="19">
        <f>'3-8其他应收款'!I26</f>
        <v>0</v>
      </c>
      <c r="D14" s="19">
        <f>'3-8其他应收款'!M26</f>
        <v>0</v>
      </c>
      <c r="E14" s="19">
        <f t="shared" si="0"/>
        <v>0</v>
      </c>
      <c r="F14" s="79">
        <f t="shared" si="1"/>
        <v>0</v>
      </c>
    </row>
    <row r="15" spans="1:6" ht="15.75" customHeight="1">
      <c r="A15" s="76" t="s">
        <v>550</v>
      </c>
      <c r="B15" s="222" t="s">
        <v>499</v>
      </c>
      <c r="C15" s="19" t="e">
        <f>#REF!</f>
        <v>#REF!</v>
      </c>
      <c r="D15" s="19" t="e">
        <f>#REF!</f>
        <v>#REF!</v>
      </c>
      <c r="E15" s="19" t="e">
        <f t="shared" si="0"/>
        <v>#REF!</v>
      </c>
      <c r="F15" s="79" t="e">
        <f t="shared" si="1"/>
        <v>#REF!</v>
      </c>
    </row>
    <row r="16" spans="1:6" ht="15.75" customHeight="1">
      <c r="A16" s="76" t="s">
        <v>551</v>
      </c>
      <c r="B16" s="317" t="s">
        <v>552</v>
      </c>
      <c r="C16" s="19">
        <f>'3-10一年到期非流动资产'!E26</f>
        <v>0</v>
      </c>
      <c r="D16" s="19">
        <f>'3-10一年到期非流动资产'!F26</f>
        <v>0</v>
      </c>
      <c r="E16" s="19">
        <f t="shared" si="0"/>
        <v>0</v>
      </c>
      <c r="F16" s="79">
        <f t="shared" si="1"/>
        <v>0</v>
      </c>
    </row>
    <row r="17" spans="1:6" ht="15.75" customHeight="1">
      <c r="A17" s="76" t="s">
        <v>553</v>
      </c>
      <c r="B17" s="222" t="s">
        <v>500</v>
      </c>
      <c r="C17" s="19">
        <f>'3-11其他流动资产'!F28</f>
        <v>0</v>
      </c>
      <c r="D17" s="19">
        <f>'3-11其他流动资产'!G28</f>
        <v>0</v>
      </c>
      <c r="E17" s="19">
        <f t="shared" si="0"/>
        <v>0</v>
      </c>
      <c r="F17" s="79">
        <f t="shared" si="1"/>
        <v>0</v>
      </c>
    </row>
    <row r="18" spans="1:6" ht="15.75" customHeight="1">
      <c r="A18" s="76"/>
      <c r="B18" s="316"/>
      <c r="C18" s="19"/>
      <c r="D18" s="19"/>
      <c r="E18" s="19"/>
      <c r="F18" s="19" t="s">
        <v>554</v>
      </c>
    </row>
    <row r="19" spans="1:6" ht="15.75" customHeight="1">
      <c r="A19" s="76"/>
      <c r="B19" s="316"/>
      <c r="C19" s="19"/>
      <c r="D19" s="19"/>
      <c r="E19" s="19"/>
      <c r="F19" s="19" t="s">
        <v>554</v>
      </c>
    </row>
    <row r="20" spans="1:6" ht="15.75" customHeight="1">
      <c r="A20" s="76"/>
      <c r="B20" s="316"/>
      <c r="C20" s="19"/>
      <c r="D20" s="19"/>
      <c r="E20" s="19"/>
      <c r="F20" s="19" t="s">
        <v>554</v>
      </c>
    </row>
    <row r="21" spans="1:6" ht="15.75" customHeight="1">
      <c r="A21" s="76"/>
      <c r="B21" s="316"/>
      <c r="C21" s="19"/>
      <c r="D21" s="19"/>
      <c r="E21" s="19"/>
      <c r="F21" s="19" t="s">
        <v>554</v>
      </c>
    </row>
    <row r="22" spans="1:6" ht="15.75" customHeight="1">
      <c r="A22" s="76"/>
      <c r="B22" s="316"/>
      <c r="C22" s="19"/>
      <c r="D22" s="19"/>
      <c r="E22" s="19"/>
      <c r="F22" s="19" t="s">
        <v>554</v>
      </c>
    </row>
    <row r="23" spans="1:6" ht="15.75" customHeight="1">
      <c r="A23" s="76"/>
      <c r="B23" s="316"/>
      <c r="C23" s="19"/>
      <c r="D23" s="19"/>
      <c r="E23" s="19"/>
      <c r="F23" s="19" t="s">
        <v>554</v>
      </c>
    </row>
    <row r="24" spans="1:6" ht="15.75" customHeight="1">
      <c r="A24" s="76"/>
      <c r="B24" s="316"/>
      <c r="C24" s="19"/>
      <c r="D24" s="19"/>
      <c r="E24" s="19"/>
      <c r="F24" s="19" t="s">
        <v>554</v>
      </c>
    </row>
    <row r="25" spans="1:6" ht="15.75" customHeight="1">
      <c r="A25" s="76"/>
      <c r="B25" s="316"/>
      <c r="C25" s="19"/>
      <c r="D25" s="19"/>
      <c r="E25" s="19"/>
      <c r="F25" s="19" t="s">
        <v>554</v>
      </c>
    </row>
    <row r="26" spans="1:6" ht="15.75" customHeight="1">
      <c r="A26" s="76"/>
      <c r="B26" s="316"/>
      <c r="C26" s="19"/>
      <c r="D26" s="19"/>
      <c r="E26" s="19"/>
      <c r="F26" s="19" t="s">
        <v>554</v>
      </c>
    </row>
    <row r="27" spans="1:6" ht="15.75" customHeight="1">
      <c r="A27" s="20"/>
      <c r="B27" s="316"/>
      <c r="C27" s="19"/>
      <c r="D27" s="19"/>
      <c r="E27" s="19"/>
      <c r="F27" s="19"/>
    </row>
    <row r="28" spans="1:6" ht="15.75" customHeight="1">
      <c r="A28" s="677" t="s">
        <v>555</v>
      </c>
      <c r="B28" s="677"/>
      <c r="C28" s="19" t="e">
        <f>SUM(C7:C17)</f>
        <v>#REF!</v>
      </c>
      <c r="D28" s="19" t="e">
        <f>SUM(D7:D17)</f>
        <v>#REF!</v>
      </c>
      <c r="E28" s="19" t="e">
        <f>D28-C28</f>
        <v>#REF!</v>
      </c>
      <c r="F28" s="79" t="e">
        <f>ROUND(IF(C28&lt;&gt;0,100*E28/C28,),2)</f>
        <v>#REF!</v>
      </c>
    </row>
    <row r="29" spans="1:6" ht="15.75" customHeight="1">
      <c r="C29" s="82"/>
      <c r="D29" s="82"/>
      <c r="E29" s="82"/>
    </row>
    <row r="30" spans="1:6" ht="15.75" customHeight="1">
      <c r="D30" s="24" t="str">
        <f>"评估人员："&amp;封面!$P$18</f>
        <v>评估人员：</v>
      </c>
    </row>
  </sheetData>
  <mergeCells count="3">
    <mergeCell ref="A2:F2"/>
    <mergeCell ref="A3:F3"/>
    <mergeCell ref="A28:B28"/>
  </mergeCells>
  <phoneticPr fontId="205" type="noConversion"/>
  <hyperlinks>
    <hyperlink ref="B7" location="'表3-1货币汇总表'!A1" display="货币资金"/>
    <hyperlink ref="B8" location="'3-2交易性金融资产汇总'!A1" display="交易性金融资产"/>
    <hyperlink ref="B9" location="'3-3应收票据'!A1" display="应收票据"/>
    <hyperlink ref="B10" location="'3-4应收账款'!A1" display="应收账款"/>
    <hyperlink ref="B11" location="'3-5预付账款'!A1" display="预付账款"/>
    <hyperlink ref="B12" location="'3-6应收利息'!A1" display="应收利息"/>
    <hyperlink ref="B13" location="'3-7应收股利'!A1" display="应收股利"/>
    <hyperlink ref="B14" location="'3-8其他应收款'!A1" display="其他应收款"/>
    <hyperlink ref="B15" location="'3-9存货汇总'!A1" display="存货"/>
    <hyperlink ref="B16" location="'3-10一年到期非流动资产'!A1" display="一年内到期的非流动资产"/>
    <hyperlink ref="B17" location="'3-11其他流动资产'!A1" display="其他流动资产"/>
    <hyperlink ref="A28:B28" location="'2-分类汇总'!B6" display="流动资产合计"/>
  </hyperlinks>
  <printOptions horizontalCentered="1"/>
  <pageMargins left="0.66" right="0.61" top="0.81" bottom="0.87" header="1.36" footer="1.05"/>
  <pageSetup paperSize="9" fitToHeight="0" orientation="landscape" horizontalDpi="4294967292" r:id="rId1"/>
  <headerFooter scaleWithDoc="0">
    <oddHeader>&amp;R&amp;"宋体,常规"&amp;10表&amp;"Times New Roman,常规"3
&amp;"宋体,常规"共&amp;"Times New Roman,常规"&amp;N&amp;"宋体,常规"页第&amp;"Times New Roman,常规"&amp;P&amp;"宋体,常规"页
金额单位&amp;"Times New Roman,常规":&amp;"宋体,常规"人民币元</oddHeader>
  </headerFooter>
</worksheet>
</file>

<file path=xl/worksheets/sheet14.xml><?xml version="1.0" encoding="utf-8"?>
<worksheet xmlns="http://schemas.openxmlformats.org/spreadsheetml/2006/main" xmlns:r="http://schemas.openxmlformats.org/officeDocument/2006/relationships">
  <dimension ref="A1:G30"/>
  <sheetViews>
    <sheetView showGridLines="0" workbookViewId="0">
      <selection activeCell="D11" sqref="D11"/>
    </sheetView>
  </sheetViews>
  <sheetFormatPr defaultRowHeight="12.75"/>
  <cols>
    <col min="1" max="1" width="19" style="4" customWidth="1"/>
    <col min="2" max="2" width="29.875" style="4" customWidth="1"/>
    <col min="3" max="3" width="18.75" style="4" customWidth="1"/>
    <col min="4" max="4" width="16.875" style="4" customWidth="1"/>
    <col min="5" max="5" width="13.75" style="4" customWidth="1"/>
    <col min="6" max="6" width="14.625" style="4" customWidth="1"/>
    <col min="7" max="7" width="8.875" style="4" customWidth="1"/>
    <col min="8" max="16384" width="9" style="4"/>
  </cols>
  <sheetData>
    <row r="1" spans="1:7" s="1" customFormat="1" ht="30" customHeight="1">
      <c r="A1" s="675" t="s">
        <v>556</v>
      </c>
      <c r="B1" s="675"/>
      <c r="C1" s="675"/>
      <c r="D1" s="675"/>
      <c r="E1" s="675"/>
      <c r="F1" s="675"/>
      <c r="G1" s="675"/>
    </row>
    <row r="2" spans="1:7" s="2" customFormat="1" ht="14.1" customHeight="1">
      <c r="A2" s="676" t="str">
        <f>'1-汇总表'!A2:F2</f>
        <v>评估基准日：2018年12月31日</v>
      </c>
      <c r="B2" s="676"/>
      <c r="C2" s="676"/>
      <c r="D2" s="676"/>
      <c r="E2" s="676"/>
      <c r="F2" s="676"/>
      <c r="G2" s="676"/>
    </row>
    <row r="3" spans="1:7" s="2" customFormat="1" ht="14.1" customHeight="1">
      <c r="A3" s="7"/>
      <c r="B3" s="7"/>
      <c r="C3" s="7"/>
      <c r="D3" s="7"/>
      <c r="E3" s="7"/>
      <c r="F3" s="678"/>
      <c r="G3" s="678"/>
    </row>
    <row r="4" spans="1:7" s="2" customFormat="1" ht="15.75" customHeight="1">
      <c r="A4" s="54" t="str">
        <f>'1-汇总表'!A4</f>
        <v>产权持有人名称：阳煤集团青岛恒源化工有限公司</v>
      </c>
      <c r="F4" s="679"/>
      <c r="G4" s="679"/>
    </row>
    <row r="5" spans="1:7" s="3" customFormat="1" ht="15.75" customHeight="1">
      <c r="A5" s="76" t="s">
        <v>557</v>
      </c>
      <c r="B5" s="76" t="s">
        <v>558</v>
      </c>
      <c r="C5" s="76" t="s">
        <v>559</v>
      </c>
      <c r="D5" s="76" t="s">
        <v>560</v>
      </c>
      <c r="E5" s="76" t="s">
        <v>490</v>
      </c>
      <c r="F5" s="76" t="s">
        <v>561</v>
      </c>
      <c r="G5" s="13" t="s">
        <v>562</v>
      </c>
    </row>
    <row r="6" spans="1:7" ht="15.75" customHeight="1">
      <c r="A6" s="76" t="s">
        <v>563</v>
      </c>
      <c r="B6" s="78" t="s">
        <v>564</v>
      </c>
      <c r="C6" s="19">
        <f>'3-1-1现金'!F28</f>
        <v>0</v>
      </c>
      <c r="D6" s="19">
        <f>'3-1-1现金'!G28</f>
        <v>0</v>
      </c>
      <c r="E6" s="19">
        <f>D6-C6</f>
        <v>0</v>
      </c>
      <c r="F6" s="79">
        <f>ROUND(IF(C6&lt;&gt;0,100*E6/C6,),2)</f>
        <v>0</v>
      </c>
      <c r="G6" s="20"/>
    </row>
    <row r="7" spans="1:7" ht="15.75" customHeight="1">
      <c r="A7" s="76" t="s">
        <v>565</v>
      </c>
      <c r="B7" s="129" t="s">
        <v>566</v>
      </c>
      <c r="C7" s="19">
        <f>'3-1-2银行存款'!G28</f>
        <v>0</v>
      </c>
      <c r="D7" s="19">
        <f>'3-1-2银行存款'!H28</f>
        <v>0</v>
      </c>
      <c r="E7" s="19">
        <f>D7-C7</f>
        <v>0</v>
      </c>
      <c r="F7" s="79">
        <f>ROUND(IF(C7&lt;&gt;0,100*E7/C7,),2)</f>
        <v>0</v>
      </c>
      <c r="G7" s="20"/>
    </row>
    <row r="8" spans="1:7" ht="15.75" customHeight="1">
      <c r="A8" s="76" t="s">
        <v>567</v>
      </c>
      <c r="B8" s="129" t="s">
        <v>568</v>
      </c>
      <c r="C8" s="19">
        <f>'3-1-3其他货币资金'!G29</f>
        <v>0</v>
      </c>
      <c r="D8" s="19">
        <f>'3-1-3其他货币资金'!H29</f>
        <v>0</v>
      </c>
      <c r="E8" s="19">
        <f>D8-C8</f>
        <v>0</v>
      </c>
      <c r="F8" s="79">
        <f>ROUND(IF(C8&lt;&gt;0,100*E8/C8,),2)</f>
        <v>0</v>
      </c>
      <c r="G8" s="20"/>
    </row>
    <row r="9" spans="1:7" ht="15.75" customHeight="1">
      <c r="A9" s="76"/>
      <c r="B9" s="20"/>
      <c r="C9" s="19"/>
      <c r="D9" s="19"/>
      <c r="E9" s="19"/>
      <c r="F9" s="19"/>
      <c r="G9" s="20"/>
    </row>
    <row r="10" spans="1:7" ht="15.75" customHeight="1">
      <c r="A10" s="76"/>
      <c r="B10" s="20"/>
      <c r="C10" s="19"/>
      <c r="D10" s="19"/>
      <c r="E10" s="19"/>
      <c r="F10" s="19"/>
      <c r="G10" s="20"/>
    </row>
    <row r="11" spans="1:7" ht="15.75" customHeight="1">
      <c r="A11" s="76"/>
      <c r="B11" s="20"/>
      <c r="C11" s="19"/>
      <c r="D11" s="19"/>
      <c r="E11" s="19"/>
      <c r="F11" s="19"/>
      <c r="G11" s="20"/>
    </row>
    <row r="12" spans="1:7" ht="15.75" customHeight="1">
      <c r="A12" s="76"/>
      <c r="B12" s="20"/>
      <c r="C12" s="19"/>
      <c r="D12" s="19"/>
      <c r="E12" s="19"/>
      <c r="F12" s="19"/>
      <c r="G12" s="20"/>
    </row>
    <row r="13" spans="1:7" ht="15.75" customHeight="1">
      <c r="A13" s="76"/>
      <c r="B13" s="20"/>
      <c r="C13" s="19"/>
      <c r="D13" s="19"/>
      <c r="E13" s="19"/>
      <c r="F13" s="19"/>
      <c r="G13" s="20"/>
    </row>
    <row r="14" spans="1:7" ht="15.75" customHeight="1">
      <c r="A14" s="76"/>
      <c r="B14" s="20"/>
      <c r="C14" s="19"/>
      <c r="D14" s="19"/>
      <c r="E14" s="19"/>
      <c r="F14" s="19"/>
      <c r="G14" s="20"/>
    </row>
    <row r="15" spans="1:7" ht="15.75" customHeight="1">
      <c r="A15" s="76"/>
      <c r="B15" s="20"/>
      <c r="C15" s="19"/>
      <c r="D15" s="19"/>
      <c r="E15" s="19"/>
      <c r="F15" s="19"/>
      <c r="G15" s="20"/>
    </row>
    <row r="16" spans="1:7" ht="15.75" customHeight="1">
      <c r="A16" s="76"/>
      <c r="B16" s="20"/>
      <c r="C16" s="19"/>
      <c r="D16" s="19"/>
      <c r="E16" s="19"/>
      <c r="F16" s="19"/>
      <c r="G16" s="20"/>
    </row>
    <row r="17" spans="1:7" ht="15.75" customHeight="1">
      <c r="A17" s="76"/>
      <c r="B17" s="20"/>
      <c r="C17" s="19"/>
      <c r="D17" s="19"/>
      <c r="E17" s="19"/>
      <c r="F17" s="19"/>
      <c r="G17" s="20"/>
    </row>
    <row r="18" spans="1:7" ht="15.75" customHeight="1">
      <c r="A18" s="76"/>
      <c r="B18" s="20"/>
      <c r="C18" s="19"/>
      <c r="D18" s="19"/>
      <c r="E18" s="19"/>
      <c r="F18" s="19"/>
      <c r="G18" s="20"/>
    </row>
    <row r="19" spans="1:7" ht="15.75" customHeight="1">
      <c r="A19" s="76"/>
      <c r="B19" s="20"/>
      <c r="C19" s="19"/>
      <c r="D19" s="19"/>
      <c r="E19" s="19"/>
      <c r="F19" s="19"/>
      <c r="G19" s="20"/>
    </row>
    <row r="20" spans="1:7" ht="15.75" customHeight="1">
      <c r="A20" s="76"/>
      <c r="B20" s="20"/>
      <c r="C20" s="19"/>
      <c r="D20" s="19"/>
      <c r="E20" s="19"/>
      <c r="F20" s="19"/>
      <c r="G20" s="20"/>
    </row>
    <row r="21" spans="1:7" ht="15.75" customHeight="1">
      <c r="A21" s="13"/>
      <c r="B21" s="20"/>
      <c r="C21" s="19"/>
      <c r="D21" s="19"/>
      <c r="E21" s="19"/>
      <c r="F21" s="19"/>
      <c r="G21" s="20"/>
    </row>
    <row r="22" spans="1:7" ht="15.75" customHeight="1">
      <c r="A22" s="13"/>
      <c r="B22" s="20"/>
      <c r="C22" s="19"/>
      <c r="D22" s="19"/>
      <c r="E22" s="19"/>
      <c r="F22" s="19"/>
      <c r="G22" s="20"/>
    </row>
    <row r="23" spans="1:7" ht="15.75" customHeight="1">
      <c r="A23" s="13"/>
      <c r="B23" s="20"/>
      <c r="C23" s="19"/>
      <c r="D23" s="19"/>
      <c r="E23" s="19"/>
      <c r="F23" s="19"/>
      <c r="G23" s="20"/>
    </row>
    <row r="24" spans="1:7" ht="15.75" customHeight="1">
      <c r="A24" s="13"/>
      <c r="B24" s="20"/>
      <c r="C24" s="19"/>
      <c r="D24" s="19"/>
      <c r="E24" s="19"/>
      <c r="F24" s="19"/>
      <c r="G24" s="20"/>
    </row>
    <row r="25" spans="1:7" ht="15.75" customHeight="1">
      <c r="A25" s="13"/>
      <c r="B25" s="20"/>
      <c r="C25" s="19"/>
      <c r="D25" s="19"/>
      <c r="E25" s="19"/>
      <c r="F25" s="19"/>
      <c r="G25" s="20"/>
    </row>
    <row r="26" spans="1:7" ht="15.75" customHeight="1">
      <c r="A26" s="13"/>
      <c r="B26" s="20"/>
      <c r="C26" s="19"/>
      <c r="D26" s="19"/>
      <c r="E26" s="19"/>
      <c r="F26" s="19"/>
      <c r="G26" s="20"/>
    </row>
    <row r="27" spans="1:7" ht="15.75" customHeight="1">
      <c r="A27" s="677" t="s">
        <v>569</v>
      </c>
      <c r="B27" s="677"/>
      <c r="C27" s="296">
        <f>SUM(C6:C8)</f>
        <v>0</v>
      </c>
      <c r="D27" s="296">
        <f>SUM(D6:D8)</f>
        <v>0</v>
      </c>
      <c r="E27" s="19">
        <f>D27-C27</f>
        <v>0</v>
      </c>
      <c r="F27" s="79">
        <f>ROUND(IF(C27&lt;&gt;0,100*E27/C27,),2)</f>
        <v>0</v>
      </c>
      <c r="G27" s="20"/>
    </row>
    <row r="28" spans="1:7" s="2" customFormat="1" ht="15.75" customHeight="1">
      <c r="C28" s="22"/>
      <c r="D28" s="22"/>
      <c r="E28" s="22"/>
    </row>
    <row r="29" spans="1:7" s="2" customFormat="1" ht="15.75" customHeight="1">
      <c r="D29" s="24" t="str">
        <f>"评估人员："&amp;封面!$P$18</f>
        <v>评估人员：</v>
      </c>
    </row>
    <row r="30" spans="1:7" ht="15.75" customHeight="1"/>
  </sheetData>
  <mergeCells count="5">
    <mergeCell ref="A1:G1"/>
    <mergeCell ref="A2:G2"/>
    <mergeCell ref="F3:G3"/>
    <mergeCell ref="F4:G4"/>
    <mergeCell ref="A27:B27"/>
  </mergeCells>
  <phoneticPr fontId="205" type="noConversion"/>
  <hyperlinks>
    <hyperlink ref="B6" location="'3-1-1现金'!A1" display="现金"/>
    <hyperlink ref="B7" location="'3-1-2银行存款'!A1" display="银行存款"/>
    <hyperlink ref="B8" location="'3-1-3其他货币资金'!A1" display="其他货币资金"/>
    <hyperlink ref="A27:B27" location="'3-流动汇总'!A1" display="合     计"/>
  </hyperlinks>
  <printOptions horizontalCentered="1"/>
  <pageMargins left="0.67" right="0.63" top="0.87" bottom="0.98" header="1.3" footer="0.75"/>
  <pageSetup paperSize="9" orientation="landscape" r:id="rId1"/>
  <headerFooter alignWithMargins="0">
    <oddHeader>&amp;R&amp;"宋体,常规"&amp;10表3-1
共&amp;N页第&amp;P页
金额单位:人民币元</oddHeader>
  </headerFooter>
</worksheet>
</file>

<file path=xl/worksheets/sheet15.xml><?xml version="1.0" encoding="utf-8"?>
<worksheet xmlns="http://schemas.openxmlformats.org/spreadsheetml/2006/main" xmlns:r="http://schemas.openxmlformats.org/officeDocument/2006/relationships">
  <sheetPr>
    <pageSetUpPr fitToPage="1"/>
  </sheetPr>
  <dimension ref="A1:J31"/>
  <sheetViews>
    <sheetView showGridLines="0" workbookViewId="0">
      <selection activeCell="D11" sqref="D11"/>
    </sheetView>
  </sheetViews>
  <sheetFormatPr defaultRowHeight="15.75" customHeight="1"/>
  <cols>
    <col min="1" max="1" width="11.875" style="301" customWidth="1"/>
    <col min="2" max="2" width="22.875" style="301" customWidth="1"/>
    <col min="3" max="3" width="6.875" style="301" customWidth="1"/>
    <col min="4" max="4" width="12.375" style="301" hidden="1" customWidth="1"/>
    <col min="5" max="5" width="15.125" style="302" hidden="1" customWidth="1"/>
    <col min="6" max="7" width="16.375" style="301" customWidth="1"/>
    <col min="8" max="9" width="12.125" style="301" customWidth="1"/>
    <col min="10" max="10" width="9.75" style="301" customWidth="1"/>
    <col min="11" max="16384" width="9" style="301"/>
  </cols>
  <sheetData>
    <row r="1" spans="1:10" s="298" customFormat="1" ht="30" customHeight="1">
      <c r="A1" s="680" t="s">
        <v>570</v>
      </c>
      <c r="B1" s="680"/>
      <c r="C1" s="680"/>
      <c r="D1" s="680"/>
      <c r="E1" s="680"/>
      <c r="F1" s="680"/>
      <c r="G1" s="680"/>
      <c r="H1" s="680"/>
      <c r="I1" s="680"/>
      <c r="J1" s="680"/>
    </row>
    <row r="2" spans="1:10" s="299" customFormat="1" ht="14.1" customHeight="1">
      <c r="A2" s="681" t="str">
        <f>'1-汇总表'!A2:F2</f>
        <v>评估基准日：2018年12月31日</v>
      </c>
      <c r="B2" s="681"/>
      <c r="C2" s="681"/>
      <c r="D2" s="681"/>
      <c r="E2" s="681"/>
      <c r="F2" s="681"/>
      <c r="G2" s="681"/>
      <c r="H2" s="681"/>
      <c r="I2" s="681"/>
      <c r="J2" s="681"/>
    </row>
    <row r="3" spans="1:10" s="299" customFormat="1" ht="14.1" customHeight="1">
      <c r="A3" s="303"/>
      <c r="B3" s="303"/>
      <c r="C3" s="303"/>
      <c r="D3" s="303"/>
      <c r="E3" s="304"/>
      <c r="F3" s="303"/>
      <c r="G3" s="305"/>
      <c r="H3" s="305"/>
      <c r="I3" s="682"/>
      <c r="J3" s="682"/>
    </row>
    <row r="4" spans="1:10" s="299" customFormat="1" ht="15.75" customHeight="1">
      <c r="A4" s="306" t="str">
        <f>'1-汇总表'!A4</f>
        <v>产权持有人名称：阳煤集团青岛恒源化工有限公司</v>
      </c>
      <c r="E4" s="307"/>
      <c r="H4" s="683"/>
      <c r="I4" s="683"/>
      <c r="J4" s="683"/>
    </row>
    <row r="5" spans="1:10" s="300" customFormat="1" ht="15.75" customHeight="1">
      <c r="A5" s="308" t="s">
        <v>487</v>
      </c>
      <c r="B5" s="309" t="s">
        <v>571</v>
      </c>
      <c r="C5" s="308" t="s">
        <v>572</v>
      </c>
      <c r="D5" s="308" t="s">
        <v>573</v>
      </c>
      <c r="E5" s="310" t="s">
        <v>574</v>
      </c>
      <c r="F5" s="308" t="s">
        <v>488</v>
      </c>
      <c r="G5" s="308" t="s">
        <v>489</v>
      </c>
      <c r="H5" s="308" t="s">
        <v>490</v>
      </c>
      <c r="I5" s="308" t="s">
        <v>491</v>
      </c>
      <c r="J5" s="308" t="s">
        <v>562</v>
      </c>
    </row>
    <row r="6" spans="1:10" ht="15.75" customHeight="1">
      <c r="A6" s="194"/>
      <c r="B6" s="149"/>
      <c r="C6" s="150"/>
      <c r="D6" s="223"/>
      <c r="E6" s="311"/>
      <c r="F6" s="223"/>
      <c r="G6" s="296">
        <f>F6</f>
        <v>0</v>
      </c>
      <c r="H6" s="296">
        <f>G6-F6</f>
        <v>0</v>
      </c>
      <c r="I6" s="79">
        <f>ROUND(IF(F6&lt;&gt;0,100*H6/F6,),2)</f>
        <v>0</v>
      </c>
      <c r="J6" s="314"/>
    </row>
    <row r="7" spans="1:10" ht="15.75" customHeight="1">
      <c r="A7" s="308"/>
      <c r="B7" s="312"/>
      <c r="C7" s="313"/>
      <c r="D7" s="296"/>
      <c r="E7" s="310"/>
      <c r="F7" s="296"/>
      <c r="G7" s="296"/>
      <c r="H7" s="296"/>
      <c r="I7" s="79"/>
      <c r="J7" s="314"/>
    </row>
    <row r="8" spans="1:10" ht="15.75" customHeight="1">
      <c r="A8" s="308"/>
      <c r="B8" s="312"/>
      <c r="C8" s="313"/>
      <c r="D8" s="296"/>
      <c r="E8" s="310"/>
      <c r="F8" s="296"/>
      <c r="G8" s="296"/>
      <c r="H8" s="296"/>
      <c r="I8" s="79"/>
      <c r="J8" s="314"/>
    </row>
    <row r="9" spans="1:10" ht="15.75" customHeight="1">
      <c r="A9" s="314"/>
      <c r="B9" s="312"/>
      <c r="C9" s="313"/>
      <c r="D9" s="296"/>
      <c r="E9" s="310"/>
      <c r="F9" s="296"/>
      <c r="G9" s="296"/>
      <c r="H9" s="296"/>
      <c r="I9" s="79"/>
      <c r="J9" s="314"/>
    </row>
    <row r="10" spans="1:10" ht="15.75" customHeight="1">
      <c r="A10" s="314"/>
      <c r="B10" s="312"/>
      <c r="C10" s="313"/>
      <c r="D10" s="296"/>
      <c r="E10" s="310"/>
      <c r="F10" s="296"/>
      <c r="G10" s="296"/>
      <c r="H10" s="296"/>
      <c r="I10" s="79"/>
      <c r="J10" s="314"/>
    </row>
    <row r="11" spans="1:10" ht="15.75" customHeight="1">
      <c r="A11" s="314"/>
      <c r="B11" s="312"/>
      <c r="C11" s="313"/>
      <c r="D11" s="296"/>
      <c r="E11" s="310"/>
      <c r="F11" s="296"/>
      <c r="G11" s="296"/>
      <c r="H11" s="296"/>
      <c r="I11" s="79"/>
      <c r="J11" s="314"/>
    </row>
    <row r="12" spans="1:10" ht="15.75" customHeight="1">
      <c r="A12" s="314"/>
      <c r="B12" s="312"/>
      <c r="C12" s="313"/>
      <c r="D12" s="296"/>
      <c r="E12" s="310"/>
      <c r="F12" s="296"/>
      <c r="G12" s="296"/>
      <c r="H12" s="296"/>
      <c r="I12" s="79"/>
      <c r="J12" s="314"/>
    </row>
    <row r="13" spans="1:10" ht="15.75" customHeight="1">
      <c r="A13" s="314"/>
      <c r="B13" s="312"/>
      <c r="C13" s="313"/>
      <c r="D13" s="296"/>
      <c r="E13" s="310"/>
      <c r="F13" s="296"/>
      <c r="G13" s="296"/>
      <c r="H13" s="296"/>
      <c r="I13" s="79"/>
      <c r="J13" s="314"/>
    </row>
    <row r="14" spans="1:10" ht="15.75" customHeight="1">
      <c r="A14" s="314"/>
      <c r="B14" s="312"/>
      <c r="C14" s="313"/>
      <c r="D14" s="296"/>
      <c r="E14" s="310"/>
      <c r="F14" s="296"/>
      <c r="G14" s="296"/>
      <c r="H14" s="296"/>
      <c r="I14" s="79"/>
      <c r="J14" s="314"/>
    </row>
    <row r="15" spans="1:10" ht="15.75" customHeight="1">
      <c r="A15" s="314"/>
      <c r="B15" s="312"/>
      <c r="C15" s="313"/>
      <c r="D15" s="296"/>
      <c r="E15" s="310"/>
      <c r="F15" s="296"/>
      <c r="G15" s="296"/>
      <c r="H15" s="296"/>
      <c r="I15" s="79"/>
      <c r="J15" s="314"/>
    </row>
    <row r="16" spans="1:10" ht="15.75" customHeight="1">
      <c r="A16" s="314"/>
      <c r="B16" s="312"/>
      <c r="C16" s="313"/>
      <c r="D16" s="296"/>
      <c r="E16" s="310"/>
      <c r="F16" s="296"/>
      <c r="G16" s="296"/>
      <c r="H16" s="296"/>
      <c r="I16" s="79"/>
      <c r="J16" s="314"/>
    </row>
    <row r="17" spans="1:10" ht="15.75" customHeight="1">
      <c r="A17" s="314"/>
      <c r="B17" s="312"/>
      <c r="C17" s="313"/>
      <c r="D17" s="296"/>
      <c r="E17" s="310"/>
      <c r="F17" s="296"/>
      <c r="G17" s="296"/>
      <c r="H17" s="296"/>
      <c r="I17" s="79"/>
      <c r="J17" s="314"/>
    </row>
    <row r="18" spans="1:10" ht="15.75" customHeight="1">
      <c r="A18" s="314"/>
      <c r="B18" s="312"/>
      <c r="C18" s="313"/>
      <c r="D18" s="296"/>
      <c r="E18" s="310"/>
      <c r="F18" s="296"/>
      <c r="G18" s="296"/>
      <c r="H18" s="296"/>
      <c r="I18" s="79"/>
      <c r="J18" s="314"/>
    </row>
    <row r="19" spans="1:10" ht="15.75" customHeight="1">
      <c r="A19" s="314"/>
      <c r="B19" s="312"/>
      <c r="C19" s="313"/>
      <c r="D19" s="296"/>
      <c r="E19" s="310"/>
      <c r="F19" s="296"/>
      <c r="G19" s="296"/>
      <c r="H19" s="296"/>
      <c r="I19" s="79"/>
      <c r="J19" s="314"/>
    </row>
    <row r="20" spans="1:10" ht="15.75" customHeight="1">
      <c r="A20" s="314"/>
      <c r="B20" s="312"/>
      <c r="C20" s="313"/>
      <c r="D20" s="296"/>
      <c r="E20" s="310"/>
      <c r="F20" s="296"/>
      <c r="G20" s="296"/>
      <c r="H20" s="296"/>
      <c r="I20" s="79"/>
      <c r="J20" s="314"/>
    </row>
    <row r="21" spans="1:10" ht="15.75" customHeight="1">
      <c r="A21" s="314"/>
      <c r="B21" s="312"/>
      <c r="C21" s="313"/>
      <c r="D21" s="296"/>
      <c r="E21" s="310"/>
      <c r="F21" s="296"/>
      <c r="G21" s="296"/>
      <c r="H21" s="296"/>
      <c r="I21" s="79"/>
      <c r="J21" s="314"/>
    </row>
    <row r="22" spans="1:10" ht="15.75" customHeight="1">
      <c r="A22" s="314"/>
      <c r="B22" s="312"/>
      <c r="C22" s="313"/>
      <c r="D22" s="296"/>
      <c r="E22" s="310"/>
      <c r="F22" s="296"/>
      <c r="G22" s="296"/>
      <c r="H22" s="296"/>
      <c r="I22" s="79"/>
      <c r="J22" s="314"/>
    </row>
    <row r="23" spans="1:10" ht="15.75" customHeight="1">
      <c r="A23" s="314"/>
      <c r="B23" s="312"/>
      <c r="C23" s="313"/>
      <c r="D23" s="296"/>
      <c r="E23" s="310"/>
      <c r="F23" s="296"/>
      <c r="G23" s="296"/>
      <c r="H23" s="296"/>
      <c r="I23" s="79"/>
      <c r="J23" s="314"/>
    </row>
    <row r="24" spans="1:10" ht="15.75" customHeight="1">
      <c r="A24" s="314"/>
      <c r="B24" s="312"/>
      <c r="C24" s="313"/>
      <c r="D24" s="296"/>
      <c r="E24" s="310"/>
      <c r="F24" s="296"/>
      <c r="G24" s="296"/>
      <c r="H24" s="296"/>
      <c r="I24" s="79"/>
      <c r="J24" s="314"/>
    </row>
    <row r="25" spans="1:10" ht="15.75" customHeight="1">
      <c r="A25" s="314"/>
      <c r="B25" s="312"/>
      <c r="C25" s="313"/>
      <c r="D25" s="296"/>
      <c r="E25" s="310"/>
      <c r="F25" s="296"/>
      <c r="G25" s="296"/>
      <c r="H25" s="296"/>
      <c r="I25" s="79"/>
      <c r="J25" s="314"/>
    </row>
    <row r="26" spans="1:10" ht="15.75" customHeight="1">
      <c r="A26" s="314"/>
      <c r="B26" s="312"/>
      <c r="C26" s="313"/>
      <c r="D26" s="296"/>
      <c r="E26" s="310"/>
      <c r="F26" s="296"/>
      <c r="G26" s="296"/>
      <c r="H26" s="296"/>
      <c r="I26" s="79"/>
      <c r="J26" s="314"/>
    </row>
    <row r="27" spans="1:10" ht="15.75" customHeight="1">
      <c r="A27" s="314"/>
      <c r="B27" s="312"/>
      <c r="C27" s="313"/>
      <c r="D27" s="296"/>
      <c r="E27" s="310"/>
      <c r="F27" s="296"/>
      <c r="G27" s="296"/>
      <c r="H27" s="296"/>
      <c r="I27" s="79"/>
      <c r="J27" s="314"/>
    </row>
    <row r="28" spans="1:10" ht="15.75" customHeight="1">
      <c r="A28" s="677" t="s">
        <v>575</v>
      </c>
      <c r="B28" s="677"/>
      <c r="C28" s="314"/>
      <c r="D28" s="296"/>
      <c r="E28" s="310"/>
      <c r="F28" s="296">
        <f>SUM(F6:F27)</f>
        <v>0</v>
      </c>
      <c r="G28" s="296">
        <f>SUM(G6:G27)</f>
        <v>0</v>
      </c>
      <c r="H28" s="296">
        <f>G28-F28</f>
        <v>0</v>
      </c>
      <c r="I28" s="79">
        <f>ROUND(IF(F28&lt;&gt;0,100*H28/F28,),2)</f>
        <v>0</v>
      </c>
      <c r="J28" s="314"/>
    </row>
    <row r="29" spans="1:10" s="2" customFormat="1" ht="15.75" customHeight="1">
      <c r="A29" s="2" t="str">
        <f>封面!B$10&amp;封面!D$10</f>
        <v>产权持有单位填表人：杨庆华</v>
      </c>
      <c r="C29" s="22"/>
      <c r="D29" s="22"/>
      <c r="E29" s="58"/>
    </row>
    <row r="30" spans="1:10" s="2" customFormat="1" ht="15.75" customHeight="1">
      <c r="A30" s="2" t="str">
        <f>封面!B$12&amp;封面!D$12&amp;封面!E$12&amp;封面!F$12&amp;封面!G$12&amp;封面!H$12&amp;封面!I$12</f>
        <v>填表日期：2019年1月24日</v>
      </c>
      <c r="E30" s="55"/>
      <c r="G30" s="24" t="str">
        <f>"评估人员："&amp;封面!$P$18</f>
        <v>评估人员：</v>
      </c>
    </row>
    <row r="31" spans="1:10" s="299" customFormat="1" ht="15.75" customHeight="1">
      <c r="E31" s="307"/>
    </row>
  </sheetData>
  <mergeCells count="5">
    <mergeCell ref="A1:J1"/>
    <mergeCell ref="A2:J2"/>
    <mergeCell ref="I3:J3"/>
    <mergeCell ref="H4:J4"/>
    <mergeCell ref="A28:B28"/>
  </mergeCells>
  <phoneticPr fontId="205" type="noConversion"/>
  <hyperlinks>
    <hyperlink ref="A28:B28" location="'表3-1货币汇总表'!A1" display="合         计"/>
  </hyperlinks>
  <printOptions horizontalCentered="1"/>
  <pageMargins left="0.63" right="0.59" top="0.87" bottom="0.87" header="1.3" footer="0.75"/>
  <pageSetup paperSize="9" fitToHeight="0" orientation="landscape" horizontalDpi="4294967292" r:id="rId1"/>
  <headerFooter scaleWithDoc="0">
    <oddHeader>&amp;R&amp;"宋体,常规"&amp;10表3-1-1
共&amp;N页第&amp;P页
金额单位:人民币元</oddHeader>
  </headerFooter>
</worksheet>
</file>

<file path=xl/worksheets/sheet16.xml><?xml version="1.0" encoding="utf-8"?>
<worksheet xmlns="http://schemas.openxmlformats.org/spreadsheetml/2006/main" xmlns:r="http://schemas.openxmlformats.org/officeDocument/2006/relationships">
  <sheetPr>
    <pageSetUpPr fitToPage="1"/>
  </sheetPr>
  <dimension ref="A1:K30"/>
  <sheetViews>
    <sheetView showGridLines="0" workbookViewId="0">
      <selection activeCell="D11" sqref="D11"/>
    </sheetView>
  </sheetViews>
  <sheetFormatPr defaultRowHeight="15.75" customHeight="1"/>
  <cols>
    <col min="1" max="1" width="4.75" style="4" customWidth="1"/>
    <col min="2" max="2" width="21.875" style="4" customWidth="1"/>
    <col min="3" max="3" width="17" style="4" customWidth="1"/>
    <col min="4" max="4" width="6.75" style="4" customWidth="1"/>
    <col min="5" max="5" width="13" style="4" hidden="1" customWidth="1"/>
    <col min="6" max="6" width="13.5" style="49" hidden="1" customWidth="1"/>
    <col min="7" max="8" width="17.125" style="4" customWidth="1"/>
    <col min="9" max="10" width="11.125" style="4" customWidth="1"/>
    <col min="11" max="11" width="8.25" style="4" customWidth="1"/>
    <col min="12" max="16384" width="9" style="4"/>
  </cols>
  <sheetData>
    <row r="1" spans="1:11" s="1" customFormat="1" ht="30" customHeight="1">
      <c r="A1" s="675" t="s">
        <v>576</v>
      </c>
      <c r="B1" s="675"/>
      <c r="C1" s="675"/>
      <c r="D1" s="675"/>
      <c r="E1" s="675"/>
      <c r="F1" s="675"/>
      <c r="G1" s="675"/>
      <c r="H1" s="675"/>
      <c r="I1" s="675"/>
      <c r="J1" s="675"/>
      <c r="K1" s="675"/>
    </row>
    <row r="2" spans="1:11" s="2" customFormat="1" ht="14.1" customHeight="1">
      <c r="A2" s="676" t="str">
        <f>'1-汇总表'!A2:F2</f>
        <v>评估基准日：2018年12月31日</v>
      </c>
      <c r="B2" s="676"/>
      <c r="C2" s="676"/>
      <c r="D2" s="676"/>
      <c r="E2" s="676"/>
      <c r="F2" s="676"/>
      <c r="G2" s="676"/>
      <c r="H2" s="684"/>
      <c r="I2" s="684"/>
      <c r="J2" s="684"/>
    </row>
    <row r="3" spans="1:11" s="2" customFormat="1" ht="14.1" customHeight="1">
      <c r="A3" s="7"/>
      <c r="B3" s="7"/>
      <c r="C3" s="7"/>
      <c r="D3" s="7"/>
      <c r="E3" s="7"/>
      <c r="F3" s="62"/>
      <c r="G3" s="7"/>
      <c r="H3" s="8"/>
      <c r="I3" s="8"/>
      <c r="J3" s="685"/>
      <c r="K3" s="685"/>
    </row>
    <row r="4" spans="1:11" s="2" customFormat="1" ht="15.75" customHeight="1">
      <c r="A4" s="54" t="str">
        <f>'1-汇总表'!A4</f>
        <v>产权持有人名称：阳煤集团青岛恒源化工有限公司</v>
      </c>
      <c r="F4" s="55"/>
      <c r="J4" s="686"/>
      <c r="K4" s="686"/>
    </row>
    <row r="5" spans="1:11" s="3" customFormat="1" ht="15.75" customHeight="1">
      <c r="A5" s="13" t="s">
        <v>487</v>
      </c>
      <c r="B5" s="13" t="s">
        <v>577</v>
      </c>
      <c r="C5" s="13" t="s">
        <v>578</v>
      </c>
      <c r="D5" s="13" t="s">
        <v>572</v>
      </c>
      <c r="E5" s="13" t="s">
        <v>573</v>
      </c>
      <c r="F5" s="56" t="s">
        <v>574</v>
      </c>
      <c r="G5" s="13" t="s">
        <v>488</v>
      </c>
      <c r="H5" s="13" t="s">
        <v>489</v>
      </c>
      <c r="I5" s="13" t="s">
        <v>490</v>
      </c>
      <c r="J5" s="13" t="s">
        <v>491</v>
      </c>
      <c r="K5" s="13" t="s">
        <v>562</v>
      </c>
    </row>
    <row r="6" spans="1:11" ht="15.75" customHeight="1">
      <c r="A6" s="194"/>
      <c r="B6" s="149"/>
      <c r="C6" s="225"/>
      <c r="D6" s="149"/>
      <c r="E6" s="192"/>
      <c r="F6" s="297"/>
      <c r="G6" s="223"/>
      <c r="H6" s="296">
        <f t="shared" ref="H6:H11" si="0">G6</f>
        <v>0</v>
      </c>
      <c r="I6" s="296">
        <f t="shared" ref="I6:I11" si="1">H6-G6</f>
        <v>0</v>
      </c>
      <c r="J6" s="79">
        <f t="shared" ref="J6:J11" si="2">ROUND(IF(G6&lt;&gt;0,100*I6/G6,),2)</f>
        <v>0</v>
      </c>
      <c r="K6" s="20"/>
    </row>
    <row r="7" spans="1:11" ht="15.75" customHeight="1">
      <c r="A7" s="194"/>
      <c r="B7" s="149"/>
      <c r="C7" s="225"/>
      <c r="D7" s="149"/>
      <c r="E7" s="192"/>
      <c r="F7" s="297"/>
      <c r="G7" s="192"/>
      <c r="H7" s="296">
        <f t="shared" si="0"/>
        <v>0</v>
      </c>
      <c r="I7" s="296">
        <f t="shared" si="1"/>
        <v>0</v>
      </c>
      <c r="J7" s="79">
        <f t="shared" si="2"/>
        <v>0</v>
      </c>
      <c r="K7" s="20"/>
    </row>
    <row r="8" spans="1:11" ht="15.75" customHeight="1">
      <c r="A8" s="194"/>
      <c r="B8" s="149"/>
      <c r="C8" s="295"/>
      <c r="D8" s="149"/>
      <c r="E8" s="192"/>
      <c r="F8" s="297"/>
      <c r="G8" s="192"/>
      <c r="H8" s="296">
        <f t="shared" si="0"/>
        <v>0</v>
      </c>
      <c r="I8" s="296">
        <f t="shared" si="1"/>
        <v>0</v>
      </c>
      <c r="J8" s="79">
        <f t="shared" si="2"/>
        <v>0</v>
      </c>
      <c r="K8" s="20"/>
    </row>
    <row r="9" spans="1:11" ht="15.75" customHeight="1">
      <c r="A9" s="194"/>
      <c r="B9" s="149"/>
      <c r="C9" s="295"/>
      <c r="D9" s="149"/>
      <c r="E9" s="192"/>
      <c r="F9" s="297"/>
      <c r="G9" s="192"/>
      <c r="H9" s="296">
        <f t="shared" si="0"/>
        <v>0</v>
      </c>
      <c r="I9" s="296">
        <f t="shared" si="1"/>
        <v>0</v>
      </c>
      <c r="J9" s="79">
        <f t="shared" si="2"/>
        <v>0</v>
      </c>
      <c r="K9" s="20"/>
    </row>
    <row r="10" spans="1:11" ht="15.75" customHeight="1">
      <c r="A10" s="194"/>
      <c r="B10" s="149"/>
      <c r="C10" s="295"/>
      <c r="D10" s="149"/>
      <c r="E10" s="192"/>
      <c r="F10" s="297"/>
      <c r="G10" s="192"/>
      <c r="H10" s="296">
        <f t="shared" si="0"/>
        <v>0</v>
      </c>
      <c r="I10" s="296">
        <f t="shared" si="1"/>
        <v>0</v>
      </c>
      <c r="J10" s="79">
        <f t="shared" si="2"/>
        <v>0</v>
      </c>
      <c r="K10" s="20"/>
    </row>
    <row r="11" spans="1:11" ht="15.75" customHeight="1">
      <c r="A11" s="194"/>
      <c r="B11" s="149"/>
      <c r="C11" s="295"/>
      <c r="D11" s="149"/>
      <c r="E11" s="192"/>
      <c r="F11" s="297"/>
      <c r="G11" s="192"/>
      <c r="H11" s="296">
        <f t="shared" si="0"/>
        <v>0</v>
      </c>
      <c r="I11" s="296">
        <f t="shared" si="1"/>
        <v>0</v>
      </c>
      <c r="J11" s="79">
        <f t="shared" si="2"/>
        <v>0</v>
      </c>
      <c r="K11" s="20"/>
    </row>
    <row r="12" spans="1:11" ht="15.75" customHeight="1">
      <c r="A12" s="13"/>
      <c r="B12" s="149"/>
      <c r="C12" s="130"/>
      <c r="D12" s="149"/>
      <c r="E12" s="19"/>
      <c r="F12" s="56"/>
      <c r="G12" s="296"/>
      <c r="H12" s="296"/>
      <c r="I12" s="296"/>
      <c r="J12" s="79"/>
      <c r="K12" s="20"/>
    </row>
    <row r="13" spans="1:11" ht="15.75" customHeight="1">
      <c r="A13" s="13"/>
      <c r="B13" s="149"/>
      <c r="C13" s="130"/>
      <c r="D13" s="149"/>
      <c r="E13" s="19"/>
      <c r="F13" s="56"/>
      <c r="G13" s="296"/>
      <c r="H13" s="296"/>
      <c r="I13" s="296"/>
      <c r="J13" s="79"/>
      <c r="K13" s="20"/>
    </row>
    <row r="14" spans="1:11" ht="15.75" customHeight="1">
      <c r="A14" s="13"/>
      <c r="B14" s="149"/>
      <c r="C14" s="130"/>
      <c r="D14" s="149"/>
      <c r="E14" s="19"/>
      <c r="F14" s="56"/>
      <c r="G14" s="296"/>
      <c r="H14" s="296"/>
      <c r="I14" s="296"/>
      <c r="J14" s="79"/>
      <c r="K14" s="20"/>
    </row>
    <row r="15" spans="1:11" ht="15.75" customHeight="1">
      <c r="A15" s="13"/>
      <c r="B15" s="149"/>
      <c r="C15" s="130"/>
      <c r="D15" s="149"/>
      <c r="E15" s="19"/>
      <c r="F15" s="56"/>
      <c r="G15" s="296"/>
      <c r="H15" s="296"/>
      <c r="I15" s="296"/>
      <c r="J15" s="79"/>
      <c r="K15" s="20"/>
    </row>
    <row r="16" spans="1:11" ht="15.75" customHeight="1">
      <c r="A16" s="13"/>
      <c r="B16" s="149"/>
      <c r="C16" s="130"/>
      <c r="D16" s="149"/>
      <c r="E16" s="19"/>
      <c r="F16" s="56"/>
      <c r="G16" s="296"/>
      <c r="H16" s="296"/>
      <c r="I16" s="296"/>
      <c r="J16" s="79"/>
      <c r="K16" s="20"/>
    </row>
    <row r="17" spans="1:11" ht="15.75" customHeight="1">
      <c r="A17" s="13"/>
      <c r="B17" s="149"/>
      <c r="C17" s="130"/>
      <c r="D17" s="149"/>
      <c r="E17" s="19"/>
      <c r="F17" s="56"/>
      <c r="G17" s="296"/>
      <c r="H17" s="296"/>
      <c r="I17" s="296"/>
      <c r="J17" s="79"/>
      <c r="K17" s="20"/>
    </row>
    <row r="18" spans="1:11" ht="15.75" customHeight="1">
      <c r="A18" s="13"/>
      <c r="B18" s="149"/>
      <c r="C18" s="130"/>
      <c r="D18" s="149"/>
      <c r="E18" s="19"/>
      <c r="F18" s="56"/>
      <c r="G18" s="296"/>
      <c r="H18" s="296"/>
      <c r="I18" s="296"/>
      <c r="J18" s="79"/>
      <c r="K18" s="20"/>
    </row>
    <row r="19" spans="1:11" ht="15.75" customHeight="1">
      <c r="A19" s="13"/>
      <c r="B19" s="149"/>
      <c r="C19" s="130"/>
      <c r="D19" s="149"/>
      <c r="E19" s="19"/>
      <c r="F19" s="56"/>
      <c r="G19" s="296"/>
      <c r="H19" s="296"/>
      <c r="I19" s="296"/>
      <c r="J19" s="79"/>
      <c r="K19" s="20"/>
    </row>
    <row r="20" spans="1:11" ht="15.75" customHeight="1">
      <c r="A20" s="13"/>
      <c r="B20" s="149"/>
      <c r="C20" s="130"/>
      <c r="D20" s="149"/>
      <c r="E20" s="19"/>
      <c r="F20" s="56"/>
      <c r="G20" s="296"/>
      <c r="H20" s="296"/>
      <c r="I20" s="296"/>
      <c r="J20" s="79"/>
      <c r="K20" s="20"/>
    </row>
    <row r="21" spans="1:11" ht="15.75" customHeight="1">
      <c r="A21" s="13"/>
      <c r="B21" s="149"/>
      <c r="C21" s="130"/>
      <c r="D21" s="149"/>
      <c r="E21" s="19"/>
      <c r="F21" s="56"/>
      <c r="G21" s="296"/>
      <c r="H21" s="296"/>
      <c r="I21" s="296"/>
      <c r="J21" s="79"/>
      <c r="K21" s="20"/>
    </row>
    <row r="22" spans="1:11" ht="15.75" customHeight="1">
      <c r="A22" s="13"/>
      <c r="B22" s="149"/>
      <c r="C22" s="130"/>
      <c r="D22" s="149"/>
      <c r="E22" s="19"/>
      <c r="F22" s="56"/>
      <c r="G22" s="296"/>
      <c r="H22" s="296"/>
      <c r="I22" s="296"/>
      <c r="J22" s="79"/>
      <c r="K22" s="20"/>
    </row>
    <row r="23" spans="1:11" ht="15.75" customHeight="1">
      <c r="A23" s="13"/>
      <c r="B23" s="149"/>
      <c r="C23" s="130"/>
      <c r="D23" s="149"/>
      <c r="E23" s="19"/>
      <c r="F23" s="56"/>
      <c r="G23" s="296"/>
      <c r="H23" s="296"/>
      <c r="I23" s="296"/>
      <c r="J23" s="79"/>
      <c r="K23" s="20"/>
    </row>
    <row r="24" spans="1:11" ht="15.75" customHeight="1">
      <c r="A24" s="13"/>
      <c r="B24" s="149"/>
      <c r="C24" s="130"/>
      <c r="D24" s="149"/>
      <c r="E24" s="19"/>
      <c r="F24" s="56"/>
      <c r="G24" s="296"/>
      <c r="H24" s="296"/>
      <c r="I24" s="296"/>
      <c r="J24" s="79"/>
      <c r="K24" s="20"/>
    </row>
    <row r="25" spans="1:11" ht="15.75" customHeight="1">
      <c r="A25" s="13"/>
      <c r="B25" s="149"/>
      <c r="C25" s="130"/>
      <c r="D25" s="149"/>
      <c r="E25" s="19"/>
      <c r="F25" s="56"/>
      <c r="G25" s="296"/>
      <c r="H25" s="296"/>
      <c r="I25" s="296"/>
      <c r="J25" s="79"/>
      <c r="K25" s="20"/>
    </row>
    <row r="26" spans="1:11" ht="15.75" customHeight="1">
      <c r="A26" s="13"/>
      <c r="B26" s="149"/>
      <c r="C26" s="130"/>
      <c r="D26" s="149"/>
      <c r="E26" s="19"/>
      <c r="F26" s="56"/>
      <c r="G26" s="296"/>
      <c r="H26" s="296"/>
      <c r="I26" s="296"/>
      <c r="J26" s="79"/>
      <c r="K26" s="20"/>
    </row>
    <row r="27" spans="1:11" ht="15.75" customHeight="1">
      <c r="A27" s="13"/>
      <c r="B27" s="149"/>
      <c r="C27" s="130"/>
      <c r="D27" s="149"/>
      <c r="E27" s="19"/>
      <c r="F27" s="56"/>
      <c r="G27" s="296"/>
      <c r="H27" s="296"/>
      <c r="I27" s="296"/>
      <c r="J27" s="79"/>
      <c r="K27" s="20"/>
    </row>
    <row r="28" spans="1:11" ht="15.75" customHeight="1">
      <c r="A28" s="677" t="s">
        <v>579</v>
      </c>
      <c r="B28" s="677"/>
      <c r="C28" s="20"/>
      <c r="D28" s="20"/>
      <c r="E28" s="19"/>
      <c r="F28" s="56"/>
      <c r="G28" s="19">
        <f>SUM(G6:G27)</f>
        <v>0</v>
      </c>
      <c r="H28" s="19">
        <f>SUM(H6:H27)</f>
        <v>0</v>
      </c>
      <c r="I28" s="296">
        <f>H28-G28</f>
        <v>0</v>
      </c>
      <c r="J28" s="79">
        <f>ROUND(IF(G28&lt;&gt;0,100*I28/G28,),2)</f>
        <v>0</v>
      </c>
      <c r="K28" s="20"/>
    </row>
    <row r="29" spans="1:11" s="2" customFormat="1" ht="15.75" customHeight="1">
      <c r="A29" s="2" t="str">
        <f>封面!B$10&amp;封面!D$10</f>
        <v>产权持有单位填表人：杨庆华</v>
      </c>
      <c r="C29" s="22"/>
      <c r="D29" s="22"/>
      <c r="E29" s="22"/>
      <c r="F29" s="55"/>
    </row>
    <row r="30" spans="1:11" s="2" customFormat="1" ht="15.75" customHeight="1">
      <c r="A30" s="2" t="str">
        <f>封面!B$12&amp;封面!D$12&amp;封面!E$12&amp;封面!F$12&amp;封面!G$12&amp;封面!H$12&amp;封面!I$12</f>
        <v>填表日期：2019年1月24日</v>
      </c>
      <c r="F30" s="55"/>
      <c r="H30" s="24" t="str">
        <f>"评估人员："&amp;封面!$P$18</f>
        <v>评估人员：</v>
      </c>
    </row>
  </sheetData>
  <mergeCells count="5">
    <mergeCell ref="A1:K1"/>
    <mergeCell ref="A2:J2"/>
    <mergeCell ref="J3:K3"/>
    <mergeCell ref="J4:K4"/>
    <mergeCell ref="A28:B28"/>
  </mergeCells>
  <phoneticPr fontId="205" type="noConversion"/>
  <hyperlinks>
    <hyperlink ref="A28:B28" location="'表3-1货币汇总表'!A1" display="合             计"/>
  </hyperlinks>
  <printOptions horizontalCentered="1"/>
  <pageMargins left="0.74" right="0.73" top="0.87" bottom="0.81" header="1.27" footer="0.67"/>
  <pageSetup paperSize="9" fitToHeight="0" orientation="landscape" horizontalDpi="4294967292" r:id="rId1"/>
  <headerFooter scaleWithDoc="0">
    <oddHeader>&amp;R&amp;"宋体,常规"&amp;10表3-1-2
共&amp;N页第&amp;P页
金额单位:人民币元</oddHeader>
  </headerFooter>
</worksheet>
</file>

<file path=xl/worksheets/sheet17.xml><?xml version="1.0" encoding="utf-8"?>
<worksheet xmlns="http://schemas.openxmlformats.org/spreadsheetml/2006/main" xmlns:r="http://schemas.openxmlformats.org/officeDocument/2006/relationships">
  <sheetPr>
    <pageSetUpPr fitToPage="1"/>
  </sheetPr>
  <dimension ref="A1:K31"/>
  <sheetViews>
    <sheetView showGridLines="0" workbookViewId="0">
      <selection activeCell="D11" sqref="D11"/>
    </sheetView>
  </sheetViews>
  <sheetFormatPr defaultRowHeight="15.75" customHeight="1"/>
  <cols>
    <col min="1" max="1" width="5.375" style="4" customWidth="1"/>
    <col min="2" max="2" width="17.5" style="4" customWidth="1"/>
    <col min="3" max="3" width="14.875" style="4" customWidth="1"/>
    <col min="4" max="4" width="6.75" style="4" customWidth="1"/>
    <col min="5" max="5" width="11.25" style="4" hidden="1" customWidth="1"/>
    <col min="6" max="6" width="12.25" style="49" hidden="1" customWidth="1"/>
    <col min="7" max="10" width="15.75" style="4" customWidth="1"/>
    <col min="11" max="16384" width="9" style="4"/>
  </cols>
  <sheetData>
    <row r="1" spans="1:11" s="1" customFormat="1" ht="30" customHeight="1">
      <c r="A1" s="675" t="s">
        <v>580</v>
      </c>
      <c r="B1" s="675"/>
      <c r="C1" s="675"/>
      <c r="D1" s="675"/>
      <c r="E1" s="675"/>
      <c r="F1" s="675"/>
      <c r="G1" s="675"/>
      <c r="H1" s="675"/>
      <c r="I1" s="675"/>
      <c r="J1" s="675"/>
      <c r="K1" s="675"/>
    </row>
    <row r="2" spans="1:11" s="2" customFormat="1" ht="14.1" customHeight="1">
      <c r="A2" s="676" t="str">
        <f>'1-汇总表'!A2:F2</f>
        <v>评估基准日：2018年12月31日</v>
      </c>
      <c r="B2" s="676"/>
      <c r="C2" s="676"/>
      <c r="D2" s="676"/>
      <c r="E2" s="676"/>
      <c r="F2" s="676"/>
      <c r="G2" s="676"/>
      <c r="H2" s="684"/>
      <c r="I2" s="684"/>
      <c r="J2" s="684"/>
      <c r="K2" s="684"/>
    </row>
    <row r="3" spans="1:11" s="2" customFormat="1" ht="14.1" customHeight="1">
      <c r="A3" s="7"/>
      <c r="B3" s="7"/>
      <c r="C3" s="7"/>
      <c r="D3" s="7"/>
      <c r="E3" s="7"/>
      <c r="F3" s="62"/>
      <c r="G3" s="7"/>
      <c r="H3" s="8"/>
      <c r="I3" s="8"/>
      <c r="J3" s="8"/>
      <c r="K3" s="10"/>
    </row>
    <row r="4" spans="1:11" s="2" customFormat="1" ht="15.75" customHeight="1">
      <c r="A4" s="54" t="str">
        <f>'1-汇总表'!A4</f>
        <v>产权持有人名称：阳煤集团青岛恒源化工有限公司</v>
      </c>
      <c r="F4" s="55"/>
      <c r="K4" s="12"/>
    </row>
    <row r="5" spans="1:11" s="3" customFormat="1" ht="15.75" customHeight="1">
      <c r="A5" s="13" t="s">
        <v>487</v>
      </c>
      <c r="B5" s="13" t="s">
        <v>581</v>
      </c>
      <c r="C5" s="13" t="s">
        <v>582</v>
      </c>
      <c r="D5" s="13" t="s">
        <v>572</v>
      </c>
      <c r="E5" s="13" t="s">
        <v>573</v>
      </c>
      <c r="F5" s="56" t="s">
        <v>574</v>
      </c>
      <c r="G5" s="13" t="s">
        <v>488</v>
      </c>
      <c r="H5" s="13" t="s">
        <v>489</v>
      </c>
      <c r="I5" s="13" t="s">
        <v>490</v>
      </c>
      <c r="J5" s="13" t="s">
        <v>491</v>
      </c>
      <c r="K5" s="13" t="s">
        <v>562</v>
      </c>
    </row>
    <row r="6" spans="1:11" ht="15.75" customHeight="1">
      <c r="A6" s="13"/>
      <c r="B6" s="17"/>
      <c r="C6" s="17"/>
      <c r="D6" s="17"/>
      <c r="E6" s="19"/>
      <c r="F6" s="56"/>
      <c r="G6" s="296"/>
      <c r="H6" s="296">
        <f>G6</f>
        <v>0</v>
      </c>
      <c r="I6" s="296">
        <f>H6-G6</f>
        <v>0</v>
      </c>
      <c r="J6" s="79">
        <f>ROUND(IF(G6&lt;&gt;0,100*I6/G6,),2)</f>
        <v>0</v>
      </c>
      <c r="K6" s="20"/>
    </row>
    <row r="7" spans="1:11" ht="15.75" customHeight="1">
      <c r="A7" s="13"/>
      <c r="B7" s="17"/>
      <c r="C7" s="17"/>
      <c r="D7" s="17"/>
      <c r="E7" s="19"/>
      <c r="F7" s="56"/>
      <c r="G7" s="296"/>
      <c r="H7" s="296">
        <f>G7</f>
        <v>0</v>
      </c>
      <c r="I7" s="296">
        <f>H7-G7</f>
        <v>0</v>
      </c>
      <c r="J7" s="79">
        <f>ROUND(IF(G7&lt;&gt;0,100*I7/G7,),2)</f>
        <v>0</v>
      </c>
      <c r="K7" s="20"/>
    </row>
    <row r="8" spans="1:11" ht="15.75" customHeight="1">
      <c r="A8" s="13"/>
      <c r="B8" s="17"/>
      <c r="C8" s="17"/>
      <c r="D8" s="17"/>
      <c r="E8" s="19"/>
      <c r="F8" s="56"/>
      <c r="G8" s="296"/>
      <c r="H8" s="296"/>
      <c r="I8" s="296"/>
      <c r="J8" s="79"/>
      <c r="K8" s="20"/>
    </row>
    <row r="9" spans="1:11" ht="15.75" customHeight="1">
      <c r="A9" s="13"/>
      <c r="B9" s="17"/>
      <c r="C9" s="17"/>
      <c r="D9" s="17"/>
      <c r="E9" s="19"/>
      <c r="F9" s="56"/>
      <c r="G9" s="296"/>
      <c r="H9" s="296"/>
      <c r="I9" s="296"/>
      <c r="J9" s="79"/>
      <c r="K9" s="20"/>
    </row>
    <row r="10" spans="1:11" ht="15.75" customHeight="1">
      <c r="A10" s="13"/>
      <c r="B10" s="17"/>
      <c r="C10" s="17"/>
      <c r="D10" s="17"/>
      <c r="E10" s="19"/>
      <c r="F10" s="56"/>
      <c r="G10" s="296"/>
      <c r="H10" s="296"/>
      <c r="I10" s="296"/>
      <c r="J10" s="79"/>
      <c r="K10" s="20"/>
    </row>
    <row r="11" spans="1:11" ht="15.75" customHeight="1">
      <c r="A11" s="13"/>
      <c r="B11" s="17"/>
      <c r="C11" s="17"/>
      <c r="D11" s="17"/>
      <c r="E11" s="19"/>
      <c r="F11" s="56"/>
      <c r="G11" s="296"/>
      <c r="H11" s="296"/>
      <c r="I11" s="296"/>
      <c r="J11" s="79"/>
      <c r="K11" s="20"/>
    </row>
    <row r="12" spans="1:11" ht="15.75" customHeight="1">
      <c r="A12" s="13"/>
      <c r="B12" s="17"/>
      <c r="C12" s="17"/>
      <c r="D12" s="17"/>
      <c r="E12" s="19"/>
      <c r="F12" s="56"/>
      <c r="G12" s="296"/>
      <c r="H12" s="296"/>
      <c r="I12" s="296"/>
      <c r="J12" s="79"/>
      <c r="K12" s="20"/>
    </row>
    <row r="13" spans="1:11" ht="15.75" customHeight="1">
      <c r="A13" s="13"/>
      <c r="B13" s="17"/>
      <c r="C13" s="17"/>
      <c r="D13" s="17"/>
      <c r="E13" s="19"/>
      <c r="F13" s="56"/>
      <c r="G13" s="296"/>
      <c r="H13" s="296"/>
      <c r="I13" s="296"/>
      <c r="J13" s="79"/>
      <c r="K13" s="20"/>
    </row>
    <row r="14" spans="1:11" ht="15.75" customHeight="1">
      <c r="A14" s="13"/>
      <c r="B14" s="17"/>
      <c r="C14" s="17"/>
      <c r="D14" s="17"/>
      <c r="E14" s="19"/>
      <c r="F14" s="56"/>
      <c r="G14" s="296"/>
      <c r="H14" s="296"/>
      <c r="I14" s="296"/>
      <c r="J14" s="79"/>
      <c r="K14" s="20"/>
    </row>
    <row r="15" spans="1:11" ht="15.75" customHeight="1">
      <c r="A15" s="13"/>
      <c r="B15" s="17"/>
      <c r="C15" s="17"/>
      <c r="D15" s="17"/>
      <c r="E15" s="19"/>
      <c r="F15" s="56"/>
      <c r="G15" s="296"/>
      <c r="H15" s="296"/>
      <c r="I15" s="296"/>
      <c r="J15" s="79"/>
      <c r="K15" s="20"/>
    </row>
    <row r="16" spans="1:11" ht="15.75" customHeight="1">
      <c r="A16" s="13"/>
      <c r="B16" s="17"/>
      <c r="C16" s="17"/>
      <c r="D16" s="17"/>
      <c r="E16" s="19"/>
      <c r="F16" s="56"/>
      <c r="G16" s="296"/>
      <c r="H16" s="296"/>
      <c r="I16" s="296"/>
      <c r="J16" s="79"/>
      <c r="K16" s="20"/>
    </row>
    <row r="17" spans="1:11" ht="15.75" customHeight="1">
      <c r="A17" s="13"/>
      <c r="B17" s="17"/>
      <c r="C17" s="17"/>
      <c r="D17" s="17"/>
      <c r="E17" s="19"/>
      <c r="F17" s="56"/>
      <c r="G17" s="296"/>
      <c r="H17" s="296"/>
      <c r="I17" s="296"/>
      <c r="J17" s="79"/>
      <c r="K17" s="20"/>
    </row>
    <row r="18" spans="1:11" ht="15.75" customHeight="1">
      <c r="A18" s="13"/>
      <c r="B18" s="17"/>
      <c r="C18" s="17"/>
      <c r="D18" s="17"/>
      <c r="E18" s="19"/>
      <c r="F18" s="56"/>
      <c r="G18" s="296"/>
      <c r="H18" s="296"/>
      <c r="I18" s="296"/>
      <c r="J18" s="79"/>
      <c r="K18" s="20"/>
    </row>
    <row r="19" spans="1:11" ht="15.75" customHeight="1">
      <c r="A19" s="13"/>
      <c r="B19" s="17"/>
      <c r="C19" s="17"/>
      <c r="D19" s="17"/>
      <c r="E19" s="19"/>
      <c r="F19" s="56"/>
      <c r="G19" s="296"/>
      <c r="H19" s="296"/>
      <c r="I19" s="296"/>
      <c r="J19" s="79"/>
      <c r="K19" s="20"/>
    </row>
    <row r="20" spans="1:11" ht="15.75" customHeight="1">
      <c r="A20" s="13"/>
      <c r="B20" s="17"/>
      <c r="C20" s="17"/>
      <c r="D20" s="17"/>
      <c r="E20" s="19"/>
      <c r="F20" s="56"/>
      <c r="G20" s="296"/>
      <c r="H20" s="296"/>
      <c r="I20" s="296"/>
      <c r="J20" s="79"/>
      <c r="K20" s="20"/>
    </row>
    <row r="21" spans="1:11" ht="15.75" customHeight="1">
      <c r="A21" s="13"/>
      <c r="B21" s="17"/>
      <c r="C21" s="17"/>
      <c r="D21" s="17"/>
      <c r="E21" s="19"/>
      <c r="F21" s="56"/>
      <c r="G21" s="296"/>
      <c r="H21" s="296"/>
      <c r="I21" s="296"/>
      <c r="J21" s="79"/>
      <c r="K21" s="20"/>
    </row>
    <row r="22" spans="1:11" ht="15.75" customHeight="1">
      <c r="A22" s="13"/>
      <c r="B22" s="17"/>
      <c r="C22" s="17"/>
      <c r="D22" s="17"/>
      <c r="E22" s="19"/>
      <c r="F22" s="56"/>
      <c r="G22" s="296"/>
      <c r="H22" s="296"/>
      <c r="I22" s="296"/>
      <c r="J22" s="79"/>
      <c r="K22" s="20"/>
    </row>
    <row r="23" spans="1:11" ht="15.75" customHeight="1">
      <c r="A23" s="13"/>
      <c r="B23" s="17"/>
      <c r="C23" s="17"/>
      <c r="D23" s="17"/>
      <c r="E23" s="19"/>
      <c r="F23" s="56"/>
      <c r="G23" s="296"/>
      <c r="H23" s="296"/>
      <c r="I23" s="296"/>
      <c r="J23" s="79"/>
      <c r="K23" s="20"/>
    </row>
    <row r="24" spans="1:11" ht="15.75" customHeight="1">
      <c r="A24" s="13"/>
      <c r="B24" s="17"/>
      <c r="C24" s="17"/>
      <c r="D24" s="17"/>
      <c r="E24" s="19"/>
      <c r="F24" s="56"/>
      <c r="G24" s="296"/>
      <c r="H24" s="296"/>
      <c r="I24" s="296"/>
      <c r="J24" s="79"/>
      <c r="K24" s="20"/>
    </row>
    <row r="25" spans="1:11" ht="15.75" customHeight="1">
      <c r="A25" s="13"/>
      <c r="B25" s="17"/>
      <c r="C25" s="17"/>
      <c r="D25" s="17"/>
      <c r="E25" s="19"/>
      <c r="F25" s="56"/>
      <c r="G25" s="296"/>
      <c r="H25" s="296"/>
      <c r="I25" s="296"/>
      <c r="J25" s="79"/>
      <c r="K25" s="20"/>
    </row>
    <row r="26" spans="1:11" ht="15.75" customHeight="1">
      <c r="A26" s="13"/>
      <c r="B26" s="17"/>
      <c r="C26" s="17"/>
      <c r="D26" s="17"/>
      <c r="E26" s="19"/>
      <c r="F26" s="56"/>
      <c r="G26" s="296"/>
      <c r="H26" s="296"/>
      <c r="I26" s="296"/>
      <c r="J26" s="79"/>
      <c r="K26" s="20"/>
    </row>
    <row r="27" spans="1:11" ht="15.75" customHeight="1">
      <c r="A27" s="13"/>
      <c r="B27" s="17"/>
      <c r="C27" s="17"/>
      <c r="D27" s="17"/>
      <c r="E27" s="19"/>
      <c r="F27" s="56"/>
      <c r="G27" s="296"/>
      <c r="H27" s="296"/>
      <c r="I27" s="296"/>
      <c r="J27" s="79"/>
      <c r="K27" s="20"/>
    </row>
    <row r="28" spans="1:11" ht="15.75" customHeight="1">
      <c r="A28" s="13"/>
      <c r="B28" s="17"/>
      <c r="C28" s="17"/>
      <c r="D28" s="17"/>
      <c r="E28" s="19"/>
      <c r="F28" s="56"/>
      <c r="G28" s="296"/>
      <c r="H28" s="296"/>
      <c r="I28" s="296"/>
      <c r="J28" s="79"/>
      <c r="K28" s="20"/>
    </row>
    <row r="29" spans="1:11" ht="15.75" customHeight="1">
      <c r="A29" s="677" t="s">
        <v>579</v>
      </c>
      <c r="B29" s="677"/>
      <c r="C29" s="20"/>
      <c r="D29" s="20"/>
      <c r="E29" s="19"/>
      <c r="F29" s="57"/>
      <c r="G29" s="19">
        <f>SUM(G6:G28)</f>
        <v>0</v>
      </c>
      <c r="H29" s="19">
        <f>SUM(H6:H28)</f>
        <v>0</v>
      </c>
      <c r="I29" s="296">
        <f>H29-G29</f>
        <v>0</v>
      </c>
      <c r="J29" s="79">
        <f>ROUND(IF(G29&lt;&gt;0,100*I29/G29,),2)</f>
        <v>0</v>
      </c>
      <c r="K29" s="20"/>
    </row>
    <row r="30" spans="1:11" s="2" customFormat="1" ht="15.75" customHeight="1">
      <c r="A30" s="2" t="str">
        <f>封面!B$10&amp;封面!D$10</f>
        <v>产权持有单位填表人：杨庆华</v>
      </c>
      <c r="C30" s="22"/>
      <c r="D30" s="22"/>
      <c r="E30" s="22"/>
      <c r="F30" s="55"/>
    </row>
    <row r="31" spans="1:11" s="2" customFormat="1" ht="15.75" customHeight="1">
      <c r="A31" s="2" t="str">
        <f>封面!B$12&amp;封面!D$12&amp;封面!E$12&amp;封面!F$12&amp;封面!G$12&amp;封面!H$12&amp;封面!I$12</f>
        <v>填表日期：2019年1月24日</v>
      </c>
      <c r="F31" s="55"/>
      <c r="H31" s="24" t="str">
        <f>"评估人员："&amp;封面!$P$18</f>
        <v>评估人员：</v>
      </c>
    </row>
  </sheetData>
  <mergeCells count="3">
    <mergeCell ref="A1:K1"/>
    <mergeCell ref="A2:K2"/>
    <mergeCell ref="A29:B29"/>
  </mergeCells>
  <phoneticPr fontId="205" type="noConversion"/>
  <hyperlinks>
    <hyperlink ref="A29:B29" location="'表3-1货币汇总表'!A1" display="合             计"/>
  </hyperlinks>
  <printOptions horizontalCentered="1"/>
  <pageMargins left="0.72" right="0.75" top="0.87" bottom="0.69" header="1.27" footer="0.59"/>
  <pageSetup paperSize="9" fitToHeight="0" orientation="landscape" horizontalDpi="4294967292" r:id="rId1"/>
  <headerFooter scaleWithDoc="0">
    <oddHeader>&amp;R&amp;"宋体,常规"&amp;10表3-1-3
共&amp;N页第&amp;P页
金额单位:人民币元</oddHeader>
  </headerFooter>
</worksheet>
</file>

<file path=xl/worksheets/sheet18.xml><?xml version="1.0" encoding="utf-8"?>
<worksheet xmlns="http://schemas.openxmlformats.org/spreadsheetml/2006/main" xmlns:r="http://schemas.openxmlformats.org/officeDocument/2006/relationships">
  <sheetPr>
    <pageSetUpPr fitToPage="1"/>
  </sheetPr>
  <dimension ref="A1:F30"/>
  <sheetViews>
    <sheetView showZeros="0" workbookViewId="0">
      <selection activeCell="C28" sqref="C28:D28"/>
    </sheetView>
  </sheetViews>
  <sheetFormatPr defaultRowHeight="15.75" customHeight="1"/>
  <cols>
    <col min="1" max="1" width="17.125" style="90" customWidth="1"/>
    <col min="2" max="2" width="31.75" style="90" customWidth="1"/>
    <col min="3" max="3" width="20.25" style="90" customWidth="1"/>
    <col min="4" max="5" width="19.125" style="90" customWidth="1"/>
    <col min="6" max="6" width="14.375" style="90" customWidth="1"/>
    <col min="7" max="16384" width="9" style="90"/>
  </cols>
  <sheetData>
    <row r="1" spans="1:6" s="88" customFormat="1" ht="30" customHeight="1">
      <c r="A1" s="687" t="s">
        <v>583</v>
      </c>
      <c r="B1" s="688"/>
      <c r="C1" s="688"/>
      <c r="D1" s="688"/>
      <c r="E1" s="688"/>
      <c r="F1" s="688"/>
    </row>
    <row r="2" spans="1:6" ht="14.1" customHeight="1">
      <c r="A2" s="689" t="str">
        <f>'1-汇总表'!A2:F2</f>
        <v>评估基准日：2018年12月31日</v>
      </c>
      <c r="B2" s="690"/>
      <c r="C2" s="690"/>
      <c r="D2" s="690"/>
      <c r="E2" s="690"/>
      <c r="F2" s="690"/>
    </row>
    <row r="3" spans="1:6" ht="14.1" customHeight="1">
      <c r="A3" s="92"/>
      <c r="B3" s="92"/>
      <c r="C3" s="92"/>
      <c r="D3" s="92"/>
      <c r="E3" s="92"/>
      <c r="F3" s="231"/>
    </row>
    <row r="4" spans="1:6" ht="15.75" customHeight="1">
      <c r="A4" s="691" t="str">
        <f>'1-汇总表'!A4</f>
        <v>产权持有人名称：阳煤集团青岛恒源化工有限公司</v>
      </c>
      <c r="B4" s="691"/>
      <c r="C4" s="691"/>
      <c r="F4" s="267"/>
    </row>
    <row r="5" spans="1:6" s="180" customFormat="1" ht="15.75" customHeight="1">
      <c r="A5" s="259" t="s">
        <v>584</v>
      </c>
      <c r="B5" s="259" t="s">
        <v>585</v>
      </c>
      <c r="C5" s="259" t="s">
        <v>586</v>
      </c>
      <c r="D5" s="259" t="s">
        <v>587</v>
      </c>
      <c r="E5" s="258" t="s">
        <v>588</v>
      </c>
      <c r="F5" s="259" t="s">
        <v>589</v>
      </c>
    </row>
    <row r="6" spans="1:6" ht="15.75" customHeight="1">
      <c r="A6" s="258" t="s">
        <v>590</v>
      </c>
      <c r="B6" s="261" t="s">
        <v>591</v>
      </c>
      <c r="C6" s="48">
        <f>INDEX('3-2-1交易性-股票'!$A$1:$Z$10000,MATCH("*合*计*",'3-2-1交易性-股票'!$A$1:$A$10000,0),7)</f>
        <v>0</v>
      </c>
      <c r="D6" s="48">
        <f>INDEX('3-2-1交易性-股票'!$A$1:$Z$10000,MATCH("*合*计*",'3-2-1交易性-股票'!$A$1:$A$10000,0),9)</f>
        <v>0</v>
      </c>
      <c r="E6" s="48">
        <f>D6-C6</f>
        <v>0</v>
      </c>
      <c r="F6" s="269">
        <f>ROUND(IF(C6&lt;&gt;0,100*E6/C6,),2)</f>
        <v>0</v>
      </c>
    </row>
    <row r="7" spans="1:6" ht="15.75" customHeight="1">
      <c r="A7" s="258" t="s">
        <v>592</v>
      </c>
      <c r="B7" s="261" t="s">
        <v>593</v>
      </c>
      <c r="C7" s="48">
        <f>INDEX('3-2-2交易性-债券'!$A$1:$Z$10001,MATCH("*合*计*",'3-2-2交易性-债券'!$A$1:$A$10001,0),8)</f>
        <v>0</v>
      </c>
      <c r="D7" s="48">
        <f>INDEX('3-2-2交易性-债券'!$A$1:$Z$10001,MATCH("*合*计*",'3-2-2交易性-债券'!$A$1:$A$10001,0),9)</f>
        <v>0</v>
      </c>
      <c r="E7" s="48">
        <f>D7-C7</f>
        <v>0</v>
      </c>
      <c r="F7" s="269">
        <f>ROUND(IF(C7&lt;&gt;0,100*E7/C7,),2)</f>
        <v>0</v>
      </c>
    </row>
    <row r="8" spans="1:6" ht="15.75" customHeight="1">
      <c r="A8" s="258" t="s">
        <v>594</v>
      </c>
      <c r="B8" s="261" t="s">
        <v>595</v>
      </c>
      <c r="C8" s="48">
        <f>INDEX('3-2-3交易性-基金'!$A$1:$Z$10000,MATCH("*合*计*",'3-2-3交易性-基金'!$A$1:$A$10000,0),7)</f>
        <v>0</v>
      </c>
      <c r="D8" s="48">
        <f>INDEX('3-2-3交易性-基金'!$A$1:$Z$10000,MATCH("*合*计*",'3-2-3交易性-基金'!$A$1:$A$10000,0),9)</f>
        <v>0</v>
      </c>
      <c r="E8" s="48">
        <f>D8-C8</f>
        <v>0</v>
      </c>
      <c r="F8" s="269">
        <f>ROUND(IF(C8&lt;&gt;0,100*E8/C8,),2)</f>
        <v>0</v>
      </c>
    </row>
    <row r="9" spans="1:6" ht="15.75" customHeight="1">
      <c r="A9" s="259"/>
      <c r="B9" s="259"/>
      <c r="C9" s="102"/>
      <c r="D9" s="102"/>
      <c r="E9" s="102"/>
      <c r="F9" s="102"/>
    </row>
    <row r="10" spans="1:6" ht="15.75" customHeight="1">
      <c r="A10" s="99"/>
      <c r="B10" s="103"/>
      <c r="C10" s="102"/>
      <c r="D10" s="102"/>
      <c r="E10" s="102"/>
      <c r="F10" s="102"/>
    </row>
    <row r="11" spans="1:6" ht="15.75" customHeight="1">
      <c r="A11" s="99"/>
      <c r="B11" s="103"/>
      <c r="C11" s="102"/>
      <c r="D11" s="102"/>
      <c r="E11" s="102"/>
      <c r="F11" s="102"/>
    </row>
    <row r="12" spans="1:6" ht="15.75" customHeight="1">
      <c r="A12" s="99"/>
      <c r="B12" s="103"/>
      <c r="C12" s="102"/>
      <c r="D12" s="102"/>
      <c r="E12" s="102"/>
      <c r="F12" s="102"/>
    </row>
    <row r="13" spans="1:6" ht="15.75" customHeight="1">
      <c r="A13" s="99"/>
      <c r="B13" s="103"/>
      <c r="C13" s="102"/>
      <c r="D13" s="102"/>
      <c r="E13" s="102"/>
      <c r="F13" s="102"/>
    </row>
    <row r="14" spans="1:6" ht="15.75" customHeight="1">
      <c r="A14" s="99"/>
      <c r="B14" s="103"/>
      <c r="C14" s="102"/>
      <c r="D14" s="102"/>
      <c r="E14" s="102"/>
      <c r="F14" s="102"/>
    </row>
    <row r="15" spans="1:6" ht="15.75" customHeight="1">
      <c r="A15" s="99"/>
      <c r="B15" s="103"/>
      <c r="C15" s="102"/>
      <c r="D15" s="102"/>
      <c r="E15" s="102"/>
      <c r="F15" s="102"/>
    </row>
    <row r="16" spans="1:6" ht="15.75" customHeight="1">
      <c r="A16" s="99"/>
      <c r="B16" s="103"/>
      <c r="C16" s="102"/>
      <c r="D16" s="102"/>
      <c r="E16" s="102"/>
      <c r="F16" s="102"/>
    </row>
    <row r="17" spans="1:6" ht="15.75" customHeight="1">
      <c r="A17" s="99"/>
      <c r="B17" s="103"/>
      <c r="C17" s="102"/>
      <c r="D17" s="102"/>
      <c r="E17" s="102"/>
      <c r="F17" s="102"/>
    </row>
    <row r="18" spans="1:6" ht="15.75" customHeight="1">
      <c r="A18" s="99"/>
      <c r="B18" s="103"/>
      <c r="C18" s="102"/>
      <c r="D18" s="102"/>
      <c r="E18" s="102"/>
      <c r="F18" s="102"/>
    </row>
    <row r="19" spans="1:6" ht="15.75" customHeight="1">
      <c r="A19" s="99"/>
      <c r="B19" s="103"/>
      <c r="C19" s="102"/>
      <c r="D19" s="102"/>
      <c r="E19" s="102"/>
      <c r="F19" s="102"/>
    </row>
    <row r="20" spans="1:6" ht="15.75" customHeight="1">
      <c r="A20" s="99"/>
      <c r="B20" s="103"/>
      <c r="C20" s="102"/>
      <c r="D20" s="102"/>
      <c r="E20" s="102"/>
      <c r="F20" s="102"/>
    </row>
    <row r="21" spans="1:6" ht="15.75" customHeight="1">
      <c r="A21" s="99"/>
      <c r="B21" s="103"/>
      <c r="C21" s="102"/>
      <c r="D21" s="102"/>
      <c r="E21" s="102"/>
      <c r="F21" s="102"/>
    </row>
    <row r="22" spans="1:6" ht="15.75" customHeight="1">
      <c r="A22" s="99"/>
      <c r="B22" s="103"/>
      <c r="C22" s="102"/>
      <c r="D22" s="102"/>
      <c r="E22" s="102"/>
      <c r="F22" s="102"/>
    </row>
    <row r="23" spans="1:6" ht="15.75" customHeight="1">
      <c r="A23" s="99"/>
      <c r="B23" s="103"/>
      <c r="C23" s="102"/>
      <c r="D23" s="102"/>
      <c r="E23" s="102"/>
      <c r="F23" s="102"/>
    </row>
    <row r="24" spans="1:6" ht="15.75" customHeight="1">
      <c r="A24" s="99"/>
      <c r="B24" s="103"/>
      <c r="C24" s="102"/>
      <c r="D24" s="102"/>
      <c r="E24" s="102"/>
      <c r="F24" s="102"/>
    </row>
    <row r="25" spans="1:6" ht="15.75" customHeight="1">
      <c r="A25" s="99"/>
      <c r="B25" s="103"/>
      <c r="C25" s="102"/>
      <c r="D25" s="102"/>
      <c r="E25" s="102"/>
      <c r="F25" s="102"/>
    </row>
    <row r="26" spans="1:6" ht="15.75" customHeight="1">
      <c r="A26" s="99"/>
      <c r="B26" s="103"/>
      <c r="C26" s="102"/>
      <c r="D26" s="102"/>
      <c r="E26" s="102"/>
      <c r="F26" s="102"/>
    </row>
    <row r="27" spans="1:6" ht="15.75" customHeight="1">
      <c r="A27" s="99"/>
      <c r="B27" s="103"/>
      <c r="C27" s="102"/>
      <c r="D27" s="102"/>
      <c r="E27" s="102"/>
      <c r="F27" s="102"/>
    </row>
    <row r="28" spans="1:6" ht="15.75" customHeight="1">
      <c r="A28" s="692" t="s">
        <v>596</v>
      </c>
      <c r="B28" s="692"/>
      <c r="C28" s="48">
        <f>SUM(C6:C8)</f>
        <v>0</v>
      </c>
      <c r="D28" s="48">
        <f>SUM(D6:D8)</f>
        <v>0</v>
      </c>
      <c r="E28" s="48">
        <f>D28-C28</f>
        <v>0</v>
      </c>
      <c r="F28" s="269">
        <f>ROUND(IF(C28&lt;&gt;0,100*E28/C28,),2)</f>
        <v>0</v>
      </c>
    </row>
    <row r="29" spans="1:6" ht="15.75" customHeight="1">
      <c r="C29" s="105"/>
      <c r="D29" s="105"/>
      <c r="E29" s="105"/>
    </row>
    <row r="30" spans="1:6" ht="15.75" customHeight="1">
      <c r="D30" s="89" t="str">
        <f>"评估人员："&amp;封面!$P$18</f>
        <v>评估人员：</v>
      </c>
    </row>
  </sheetData>
  <mergeCells count="4">
    <mergeCell ref="A1:F1"/>
    <mergeCell ref="A2:F2"/>
    <mergeCell ref="A4:C4"/>
    <mergeCell ref="A28:B28"/>
  </mergeCells>
  <phoneticPr fontId="205" type="noConversion"/>
  <hyperlinks>
    <hyperlink ref="B6" location="'3-2-1交易性-股票'!A1" display="交易性金融资产-股票投资"/>
    <hyperlink ref="B7" location="'3-2-2交易性-债券'!A1" display="交易性金融资产-债券投资"/>
    <hyperlink ref="B8" location="'3-2-3交易性-基金'!A1" display="交易性金融资产-基金投资"/>
    <hyperlink ref="A28:B28" location="'3-流动汇总'!A1" display="合      计"/>
  </hyperlinks>
  <printOptions horizontalCentered="1"/>
  <pageMargins left="0.7" right="0.65" top="0.87" bottom="0.87" header="1.29" footer="0.56000000000000005"/>
  <pageSetup paperSize="9" fitToHeight="0" orientation="landscape" horizontalDpi="4294967292" r:id="rId1"/>
  <headerFooter scaleWithDoc="0">
    <oddHeader>&amp;R&amp;"宋体,常规"&amp;10表3-2
共&amp;N页第&amp;P页
金额单位:人民币元</oddHeader>
  </headerFooter>
</worksheet>
</file>

<file path=xl/worksheets/sheet19.xml><?xml version="1.0" encoding="utf-8"?>
<worksheet xmlns="http://schemas.openxmlformats.org/spreadsheetml/2006/main" xmlns:r="http://schemas.openxmlformats.org/officeDocument/2006/relationships">
  <sheetPr>
    <pageSetUpPr fitToPage="1"/>
  </sheetPr>
  <dimension ref="A1:L29"/>
  <sheetViews>
    <sheetView showZeros="0" topLeftCell="A11" workbookViewId="0">
      <selection activeCell="C28" sqref="C28:D28"/>
    </sheetView>
  </sheetViews>
  <sheetFormatPr defaultRowHeight="15.75" customHeight="1"/>
  <cols>
    <col min="1" max="1" width="5.875" style="90" customWidth="1"/>
    <col min="2" max="2" width="16.375" style="90" customWidth="1"/>
    <col min="3" max="3" width="9" style="90"/>
    <col min="4" max="4" width="7.25" style="91" customWidth="1"/>
    <col min="5" max="5" width="7.875" style="90" customWidth="1"/>
    <col min="6" max="6" width="8.125" style="90" customWidth="1"/>
    <col min="7" max="7" width="12.625" style="90" customWidth="1"/>
    <col min="8" max="8" width="14.75" style="90" customWidth="1"/>
    <col min="9" max="9" width="13.125" style="90" customWidth="1"/>
    <col min="10" max="10" width="8.875" style="90" customWidth="1"/>
    <col min="11" max="11" width="8.5" style="90" customWidth="1"/>
    <col min="12" max="16384" width="9" style="90"/>
  </cols>
  <sheetData>
    <row r="1" spans="1:12" s="88" customFormat="1" ht="30" customHeight="1">
      <c r="A1" s="687" t="s">
        <v>597</v>
      </c>
      <c r="B1" s="687"/>
      <c r="C1" s="687"/>
      <c r="D1" s="687"/>
      <c r="E1" s="687"/>
      <c r="F1" s="687"/>
      <c r="G1" s="687"/>
      <c r="H1" s="687"/>
      <c r="I1" s="687"/>
      <c r="J1" s="687"/>
      <c r="K1" s="687"/>
      <c r="L1" s="687"/>
    </row>
    <row r="2" spans="1:12" ht="14.1" customHeight="1">
      <c r="A2" s="689" t="str">
        <f>'1-汇总表'!A2:F2</f>
        <v>评估基准日：2018年12月31日</v>
      </c>
      <c r="B2" s="690"/>
      <c r="C2" s="690"/>
      <c r="D2" s="690"/>
      <c r="E2" s="690"/>
      <c r="F2" s="690"/>
      <c r="G2" s="690"/>
      <c r="H2" s="690"/>
      <c r="I2" s="690"/>
      <c r="J2" s="690"/>
      <c r="K2" s="690"/>
      <c r="L2" s="690"/>
    </row>
    <row r="3" spans="1:12" ht="14.1" customHeight="1">
      <c r="A3" s="92"/>
      <c r="B3" s="92"/>
      <c r="C3" s="92"/>
      <c r="D3" s="94"/>
      <c r="E3" s="92"/>
      <c r="F3" s="92"/>
      <c r="G3" s="92"/>
      <c r="H3" s="93"/>
      <c r="I3" s="93"/>
      <c r="J3" s="93"/>
      <c r="K3" s="693"/>
      <c r="L3" s="693"/>
    </row>
    <row r="4" spans="1:12" ht="15.75" customHeight="1">
      <c r="A4" s="111" t="str">
        <f>'1-汇总表'!A4</f>
        <v>产权持有人名称：阳煤集团青岛恒源化工有限公司</v>
      </c>
      <c r="K4" s="694"/>
      <c r="L4" s="694"/>
    </row>
    <row r="5" spans="1:12" s="89" customFormat="1" ht="15.75" customHeight="1">
      <c r="A5" s="46" t="s">
        <v>5</v>
      </c>
      <c r="B5" s="46" t="s">
        <v>598</v>
      </c>
      <c r="C5" s="46" t="s">
        <v>599</v>
      </c>
      <c r="D5" s="97" t="s">
        <v>600</v>
      </c>
      <c r="E5" s="46" t="s">
        <v>601</v>
      </c>
      <c r="F5" s="46" t="s">
        <v>602</v>
      </c>
      <c r="G5" s="46" t="s">
        <v>586</v>
      </c>
      <c r="H5" s="46" t="s">
        <v>603</v>
      </c>
      <c r="I5" s="46" t="s">
        <v>587</v>
      </c>
      <c r="J5" s="46" t="s">
        <v>588</v>
      </c>
      <c r="K5" s="46" t="s">
        <v>604</v>
      </c>
      <c r="L5" s="46" t="s">
        <v>8</v>
      </c>
    </row>
    <row r="6" spans="1:12" ht="15.75" customHeight="1">
      <c r="A6" s="99"/>
      <c r="B6" s="100"/>
      <c r="C6" s="99"/>
      <c r="D6" s="101"/>
      <c r="E6" s="230"/>
      <c r="F6" s="99"/>
      <c r="G6" s="102"/>
      <c r="H6" s="102"/>
      <c r="I6" s="48">
        <f>ROUND(H6*E6,2)</f>
        <v>0</v>
      </c>
      <c r="J6" s="48">
        <f>I6-G6</f>
        <v>0</v>
      </c>
      <c r="K6" s="263">
        <f>IF(G6&lt;&gt;0,ROUND(100*J6/ABS(G6),2),0)</f>
        <v>0</v>
      </c>
      <c r="L6" s="103"/>
    </row>
    <row r="7" spans="1:12" ht="15.75" customHeight="1">
      <c r="A7" s="99"/>
      <c r="B7" s="100"/>
      <c r="C7" s="99"/>
      <c r="D7" s="101"/>
      <c r="E7" s="230"/>
      <c r="F7" s="99"/>
      <c r="G7" s="102"/>
      <c r="H7" s="102"/>
      <c r="I7" s="48">
        <f t="shared" ref="I7:I26" si="0">ROUND(H7*E7,2)</f>
        <v>0</v>
      </c>
      <c r="J7" s="48">
        <f t="shared" ref="J7:J27" si="1">I7-G7</f>
        <v>0</v>
      </c>
      <c r="K7" s="263">
        <f t="shared" ref="K7:K27" si="2">IF(G7&lt;&gt;0,ROUND(100*J7/ABS(G7),2),0)</f>
        <v>0</v>
      </c>
      <c r="L7" s="103"/>
    </row>
    <row r="8" spans="1:12" ht="15.75" customHeight="1">
      <c r="A8" s="99"/>
      <c r="B8" s="100"/>
      <c r="C8" s="99"/>
      <c r="D8" s="101"/>
      <c r="E8" s="230"/>
      <c r="F8" s="99"/>
      <c r="G8" s="102"/>
      <c r="H8" s="102"/>
      <c r="I8" s="48">
        <f t="shared" si="0"/>
        <v>0</v>
      </c>
      <c r="J8" s="48">
        <f t="shared" si="1"/>
        <v>0</v>
      </c>
      <c r="K8" s="263">
        <f t="shared" si="2"/>
        <v>0</v>
      </c>
      <c r="L8" s="103"/>
    </row>
    <row r="9" spans="1:12" ht="15.75" customHeight="1">
      <c r="A9" s="99"/>
      <c r="B9" s="100"/>
      <c r="C9" s="99"/>
      <c r="D9" s="101"/>
      <c r="E9" s="230"/>
      <c r="F9" s="99"/>
      <c r="G9" s="102"/>
      <c r="H9" s="102"/>
      <c r="I9" s="48">
        <f t="shared" si="0"/>
        <v>0</v>
      </c>
      <c r="J9" s="48">
        <f t="shared" si="1"/>
        <v>0</v>
      </c>
      <c r="K9" s="263">
        <f t="shared" si="2"/>
        <v>0</v>
      </c>
      <c r="L9" s="103"/>
    </row>
    <row r="10" spans="1:12" ht="15.75" customHeight="1">
      <c r="A10" s="99"/>
      <c r="B10" s="100"/>
      <c r="C10" s="99"/>
      <c r="D10" s="101"/>
      <c r="E10" s="230"/>
      <c r="F10" s="99"/>
      <c r="G10" s="102"/>
      <c r="H10" s="102"/>
      <c r="I10" s="48">
        <f t="shared" si="0"/>
        <v>0</v>
      </c>
      <c r="J10" s="48">
        <f t="shared" si="1"/>
        <v>0</v>
      </c>
      <c r="K10" s="263">
        <f t="shared" si="2"/>
        <v>0</v>
      </c>
      <c r="L10" s="103"/>
    </row>
    <row r="11" spans="1:12" ht="15.75" customHeight="1">
      <c r="A11" s="99"/>
      <c r="B11" s="100"/>
      <c r="C11" s="99"/>
      <c r="D11" s="101"/>
      <c r="E11" s="230"/>
      <c r="F11" s="99"/>
      <c r="G11" s="102"/>
      <c r="H11" s="102"/>
      <c r="I11" s="48">
        <f t="shared" si="0"/>
        <v>0</v>
      </c>
      <c r="J11" s="48">
        <f t="shared" si="1"/>
        <v>0</v>
      </c>
      <c r="K11" s="263">
        <f t="shared" si="2"/>
        <v>0</v>
      </c>
      <c r="L11" s="103"/>
    </row>
    <row r="12" spans="1:12" ht="15.75" customHeight="1">
      <c r="A12" s="99"/>
      <c r="B12" s="100"/>
      <c r="C12" s="99"/>
      <c r="D12" s="101"/>
      <c r="E12" s="230"/>
      <c r="F12" s="99"/>
      <c r="G12" s="102"/>
      <c r="H12" s="102"/>
      <c r="I12" s="48">
        <f t="shared" si="0"/>
        <v>0</v>
      </c>
      <c r="J12" s="48">
        <f t="shared" si="1"/>
        <v>0</v>
      </c>
      <c r="K12" s="263">
        <f t="shared" si="2"/>
        <v>0</v>
      </c>
      <c r="L12" s="103"/>
    </row>
    <row r="13" spans="1:12" ht="15.75" customHeight="1">
      <c r="A13" s="99"/>
      <c r="B13" s="100"/>
      <c r="C13" s="99"/>
      <c r="D13" s="101"/>
      <c r="E13" s="230"/>
      <c r="F13" s="99"/>
      <c r="G13" s="102"/>
      <c r="H13" s="102"/>
      <c r="I13" s="48">
        <f t="shared" si="0"/>
        <v>0</v>
      </c>
      <c r="J13" s="48">
        <f t="shared" si="1"/>
        <v>0</v>
      </c>
      <c r="K13" s="263">
        <f t="shared" si="2"/>
        <v>0</v>
      </c>
      <c r="L13" s="103"/>
    </row>
    <row r="14" spans="1:12" ht="15.75" customHeight="1">
      <c r="A14" s="99"/>
      <c r="B14" s="100"/>
      <c r="C14" s="99"/>
      <c r="D14" s="101"/>
      <c r="E14" s="230"/>
      <c r="F14" s="99"/>
      <c r="G14" s="102"/>
      <c r="H14" s="102"/>
      <c r="I14" s="48">
        <f t="shared" si="0"/>
        <v>0</v>
      </c>
      <c r="J14" s="48">
        <f t="shared" si="1"/>
        <v>0</v>
      </c>
      <c r="K14" s="263">
        <f t="shared" si="2"/>
        <v>0</v>
      </c>
      <c r="L14" s="103"/>
    </row>
    <row r="15" spans="1:12" ht="15.75" customHeight="1">
      <c r="A15" s="99"/>
      <c r="B15" s="100"/>
      <c r="C15" s="99"/>
      <c r="D15" s="101"/>
      <c r="E15" s="230"/>
      <c r="F15" s="99"/>
      <c r="G15" s="102"/>
      <c r="H15" s="102"/>
      <c r="I15" s="48">
        <f t="shared" si="0"/>
        <v>0</v>
      </c>
      <c r="J15" s="48">
        <f t="shared" si="1"/>
        <v>0</v>
      </c>
      <c r="K15" s="263">
        <f t="shared" si="2"/>
        <v>0</v>
      </c>
      <c r="L15" s="103"/>
    </row>
    <row r="16" spans="1:12" ht="15.75" customHeight="1">
      <c r="A16" s="99"/>
      <c r="B16" s="100"/>
      <c r="C16" s="99"/>
      <c r="D16" s="101"/>
      <c r="E16" s="230"/>
      <c r="F16" s="99"/>
      <c r="G16" s="102"/>
      <c r="H16" s="102"/>
      <c r="I16" s="48">
        <f t="shared" si="0"/>
        <v>0</v>
      </c>
      <c r="J16" s="48">
        <f t="shared" si="1"/>
        <v>0</v>
      </c>
      <c r="K16" s="263">
        <f t="shared" si="2"/>
        <v>0</v>
      </c>
      <c r="L16" s="103"/>
    </row>
    <row r="17" spans="1:12" ht="15.75" customHeight="1">
      <c r="A17" s="99"/>
      <c r="B17" s="100"/>
      <c r="C17" s="99"/>
      <c r="D17" s="101"/>
      <c r="E17" s="230"/>
      <c r="F17" s="99"/>
      <c r="G17" s="102"/>
      <c r="H17" s="102"/>
      <c r="I17" s="48">
        <f t="shared" si="0"/>
        <v>0</v>
      </c>
      <c r="J17" s="48">
        <f t="shared" si="1"/>
        <v>0</v>
      </c>
      <c r="K17" s="263">
        <f t="shared" si="2"/>
        <v>0</v>
      </c>
      <c r="L17" s="103"/>
    </row>
    <row r="18" spans="1:12" ht="15.75" customHeight="1">
      <c r="A18" s="99"/>
      <c r="B18" s="100"/>
      <c r="C18" s="99"/>
      <c r="D18" s="101"/>
      <c r="E18" s="230"/>
      <c r="F18" s="99"/>
      <c r="G18" s="102"/>
      <c r="H18" s="102"/>
      <c r="I18" s="48">
        <f t="shared" si="0"/>
        <v>0</v>
      </c>
      <c r="J18" s="48">
        <f t="shared" si="1"/>
        <v>0</v>
      </c>
      <c r="K18" s="263">
        <f t="shared" si="2"/>
        <v>0</v>
      </c>
      <c r="L18" s="103"/>
    </row>
    <row r="19" spans="1:12" ht="15.75" customHeight="1">
      <c r="A19" s="99"/>
      <c r="B19" s="100"/>
      <c r="C19" s="99"/>
      <c r="D19" s="101"/>
      <c r="E19" s="230"/>
      <c r="F19" s="99"/>
      <c r="G19" s="102"/>
      <c r="H19" s="102"/>
      <c r="I19" s="48">
        <f t="shared" si="0"/>
        <v>0</v>
      </c>
      <c r="J19" s="48">
        <f t="shared" si="1"/>
        <v>0</v>
      </c>
      <c r="K19" s="263">
        <f t="shared" si="2"/>
        <v>0</v>
      </c>
      <c r="L19" s="103"/>
    </row>
    <row r="20" spans="1:12" ht="15.75" customHeight="1">
      <c r="A20" s="99"/>
      <c r="B20" s="100"/>
      <c r="C20" s="99"/>
      <c r="D20" s="101"/>
      <c r="E20" s="230"/>
      <c r="F20" s="99"/>
      <c r="G20" s="102"/>
      <c r="H20" s="102"/>
      <c r="I20" s="48">
        <f t="shared" si="0"/>
        <v>0</v>
      </c>
      <c r="J20" s="48">
        <f t="shared" si="1"/>
        <v>0</v>
      </c>
      <c r="K20" s="263">
        <f t="shared" si="2"/>
        <v>0</v>
      </c>
      <c r="L20" s="103"/>
    </row>
    <row r="21" spans="1:12" ht="15.75" customHeight="1">
      <c r="A21" s="99"/>
      <c r="B21" s="100"/>
      <c r="C21" s="99"/>
      <c r="D21" s="101"/>
      <c r="E21" s="230"/>
      <c r="F21" s="99"/>
      <c r="G21" s="102"/>
      <c r="H21" s="102"/>
      <c r="I21" s="48">
        <f t="shared" si="0"/>
        <v>0</v>
      </c>
      <c r="J21" s="48">
        <f t="shared" si="1"/>
        <v>0</v>
      </c>
      <c r="K21" s="263">
        <f t="shared" si="2"/>
        <v>0</v>
      </c>
      <c r="L21" s="103"/>
    </row>
    <row r="22" spans="1:12" ht="15.75" customHeight="1">
      <c r="A22" s="99"/>
      <c r="B22" s="100"/>
      <c r="C22" s="99"/>
      <c r="D22" s="101"/>
      <c r="E22" s="230"/>
      <c r="F22" s="99"/>
      <c r="G22" s="102"/>
      <c r="H22" s="102"/>
      <c r="I22" s="48">
        <f t="shared" si="0"/>
        <v>0</v>
      </c>
      <c r="J22" s="48">
        <f t="shared" si="1"/>
        <v>0</v>
      </c>
      <c r="K22" s="263">
        <f t="shared" si="2"/>
        <v>0</v>
      </c>
      <c r="L22" s="103"/>
    </row>
    <row r="23" spans="1:12" ht="15.75" customHeight="1">
      <c r="A23" s="99"/>
      <c r="B23" s="100"/>
      <c r="C23" s="99"/>
      <c r="D23" s="101"/>
      <c r="E23" s="230"/>
      <c r="F23" s="99"/>
      <c r="G23" s="102"/>
      <c r="H23" s="102"/>
      <c r="I23" s="48">
        <f t="shared" si="0"/>
        <v>0</v>
      </c>
      <c r="J23" s="48">
        <f t="shared" si="1"/>
        <v>0</v>
      </c>
      <c r="K23" s="263">
        <f t="shared" si="2"/>
        <v>0</v>
      </c>
      <c r="L23" s="103"/>
    </row>
    <row r="24" spans="1:12" ht="15.75" customHeight="1">
      <c r="A24" s="99"/>
      <c r="B24" s="100"/>
      <c r="C24" s="99"/>
      <c r="D24" s="101"/>
      <c r="E24" s="230"/>
      <c r="F24" s="99"/>
      <c r="G24" s="102"/>
      <c r="H24" s="102"/>
      <c r="I24" s="48">
        <f t="shared" si="0"/>
        <v>0</v>
      </c>
      <c r="J24" s="48">
        <f t="shared" si="1"/>
        <v>0</v>
      </c>
      <c r="K24" s="263">
        <f t="shared" si="2"/>
        <v>0</v>
      </c>
      <c r="L24" s="103"/>
    </row>
    <row r="25" spans="1:12" ht="15.75" customHeight="1">
      <c r="A25" s="99"/>
      <c r="B25" s="100"/>
      <c r="C25" s="99"/>
      <c r="D25" s="101"/>
      <c r="E25" s="230"/>
      <c r="F25" s="99"/>
      <c r="G25" s="102"/>
      <c r="H25" s="102"/>
      <c r="I25" s="48">
        <f t="shared" si="0"/>
        <v>0</v>
      </c>
      <c r="J25" s="48">
        <f t="shared" si="1"/>
        <v>0</v>
      </c>
      <c r="K25" s="263">
        <f t="shared" si="2"/>
        <v>0</v>
      </c>
      <c r="L25" s="103"/>
    </row>
    <row r="26" spans="1:12" ht="15.75" customHeight="1">
      <c r="A26" s="99"/>
      <c r="B26" s="100"/>
      <c r="C26" s="99"/>
      <c r="D26" s="101"/>
      <c r="E26" s="230"/>
      <c r="F26" s="99"/>
      <c r="G26" s="102"/>
      <c r="H26" s="102"/>
      <c r="I26" s="48">
        <f t="shared" si="0"/>
        <v>0</v>
      </c>
      <c r="J26" s="48">
        <f t="shared" si="1"/>
        <v>0</v>
      </c>
      <c r="K26" s="263">
        <f t="shared" si="2"/>
        <v>0</v>
      </c>
      <c r="L26" s="103"/>
    </row>
    <row r="27" spans="1:12" ht="15.75" customHeight="1">
      <c r="A27" s="695" t="s">
        <v>605</v>
      </c>
      <c r="B27" s="695"/>
      <c r="C27" s="103"/>
      <c r="D27" s="101"/>
      <c r="E27" s="103"/>
      <c r="F27" s="103"/>
      <c r="G27" s="48">
        <f>SUM(G6:G26)</f>
        <v>0</v>
      </c>
      <c r="H27" s="102"/>
      <c r="I27" s="48">
        <f>SUM(I6:I26)</f>
        <v>0</v>
      </c>
      <c r="J27" s="48">
        <f t="shared" si="1"/>
        <v>0</v>
      </c>
      <c r="K27" s="263">
        <f t="shared" si="2"/>
        <v>0</v>
      </c>
      <c r="L27" s="103"/>
    </row>
    <row r="28" spans="1:12" ht="15.75" customHeight="1">
      <c r="A28" s="90" t="str">
        <f>封面!B$10&amp;封面!D$10</f>
        <v>产权持有单位填表人：杨庆华</v>
      </c>
      <c r="C28" s="105"/>
      <c r="D28" s="104"/>
      <c r="E28" s="105"/>
    </row>
    <row r="29" spans="1:12" ht="15.75" customHeight="1">
      <c r="A29" s="90" t="str">
        <f>封面!B$12&amp;封面!D$12&amp;封面!E$12&amp;封面!F$12&amp;封面!G$12&amp;封面!H$12&amp;封面!I$12</f>
        <v>填表日期：2019年1月24日</v>
      </c>
      <c r="I29" s="89" t="str">
        <f>"评估人员："&amp;封面!$P$18</f>
        <v>评估人员：</v>
      </c>
    </row>
  </sheetData>
  <mergeCells count="5">
    <mergeCell ref="A1:L1"/>
    <mergeCell ref="A2:L2"/>
    <mergeCell ref="K3:L3"/>
    <mergeCell ref="K4:L4"/>
    <mergeCell ref="A27:B27"/>
  </mergeCells>
  <phoneticPr fontId="205" type="noConversion"/>
  <hyperlinks>
    <hyperlink ref="A27:B27" location="'3-2交易性金融资产汇总'!A1" display="合          计"/>
  </hyperlinks>
  <printOptions horizontalCentered="1"/>
  <pageMargins left="0.6" right="0.56000000000000005" top="1.01" bottom="0.87" header="1.43" footer="0.82"/>
  <pageSetup paperSize="9" fitToHeight="0" orientation="landscape" horizontalDpi="4294967292" r:id="rId1"/>
  <headerFooter scaleWithDoc="0">
    <oddHeader>&amp;R&amp;"宋体,常规"&amp;10表3-2-1
共&amp;N页第&amp;P页
金额单位:人民币元</oddHeader>
  </headerFooter>
</worksheet>
</file>

<file path=xl/worksheets/sheet20.xml><?xml version="1.0" encoding="utf-8"?>
<worksheet xmlns="http://schemas.openxmlformats.org/spreadsheetml/2006/main" xmlns:r="http://schemas.openxmlformats.org/officeDocument/2006/relationships">
  <sheetPr>
    <pageSetUpPr fitToPage="1"/>
  </sheetPr>
  <dimension ref="A1:L30"/>
  <sheetViews>
    <sheetView showZeros="0" workbookViewId="0">
      <selection activeCell="C28" sqref="C28:D28"/>
    </sheetView>
  </sheetViews>
  <sheetFormatPr defaultRowHeight="15.75" customHeight="1"/>
  <cols>
    <col min="1" max="1" width="6.375" style="90" customWidth="1"/>
    <col min="2" max="2" width="20.5" style="90" customWidth="1"/>
    <col min="3" max="3" width="9" style="90"/>
    <col min="4" max="5" width="8.25" style="91" customWidth="1"/>
    <col min="6" max="6" width="9" style="90"/>
    <col min="7" max="7" width="7.375" style="90" customWidth="1"/>
    <col min="8" max="8" width="13" style="90" customWidth="1"/>
    <col min="9" max="9" width="10.875" style="90" customWidth="1"/>
    <col min="10" max="10" width="10.625" style="90" customWidth="1"/>
    <col min="11" max="11" width="10.5" style="90" customWidth="1"/>
    <col min="12" max="12" width="7.75" style="90" customWidth="1"/>
    <col min="13" max="16384" width="9" style="90"/>
  </cols>
  <sheetData>
    <row r="1" spans="1:12" s="88" customFormat="1" ht="30" customHeight="1">
      <c r="A1" s="687" t="s">
        <v>606</v>
      </c>
      <c r="B1" s="688"/>
      <c r="C1" s="688"/>
      <c r="D1" s="688"/>
      <c r="E1" s="688"/>
      <c r="F1" s="688"/>
      <c r="G1" s="688"/>
      <c r="H1" s="688"/>
      <c r="I1" s="688"/>
      <c r="J1" s="688"/>
      <c r="K1" s="688"/>
    </row>
    <row r="2" spans="1:12" ht="14.1" customHeight="1">
      <c r="A2" s="689" t="str">
        <f>'1-汇总表'!A2:F2</f>
        <v>评估基准日：2018年12月31日</v>
      </c>
      <c r="B2" s="690"/>
      <c r="C2" s="690"/>
      <c r="D2" s="690"/>
      <c r="E2" s="690"/>
      <c r="F2" s="690"/>
      <c r="G2" s="690"/>
      <c r="H2" s="690"/>
      <c r="I2" s="696"/>
      <c r="J2" s="696"/>
      <c r="K2" s="696"/>
    </row>
    <row r="3" spans="1:12" ht="14.1" customHeight="1">
      <c r="A3" s="92"/>
      <c r="B3" s="92"/>
      <c r="C3" s="92"/>
      <c r="D3" s="94"/>
      <c r="E3" s="94"/>
      <c r="F3" s="92"/>
      <c r="G3" s="92"/>
      <c r="H3" s="92"/>
      <c r="I3" s="93"/>
      <c r="J3" s="93"/>
      <c r="K3" s="693"/>
      <c r="L3" s="693"/>
    </row>
    <row r="4" spans="1:12" ht="15.75" customHeight="1">
      <c r="A4" s="111" t="str">
        <f>'1-汇总表'!A4</f>
        <v>产权持有人名称：阳煤集团青岛恒源化工有限公司</v>
      </c>
      <c r="K4" s="694"/>
      <c r="L4" s="694"/>
    </row>
    <row r="5" spans="1:12" s="89" customFormat="1" ht="15.75" customHeight="1">
      <c r="A5" s="46" t="s">
        <v>5</v>
      </c>
      <c r="B5" s="46" t="s">
        <v>598</v>
      </c>
      <c r="C5" s="46" t="s">
        <v>607</v>
      </c>
      <c r="D5" s="97" t="s">
        <v>608</v>
      </c>
      <c r="E5" s="97" t="s">
        <v>600</v>
      </c>
      <c r="F5" s="46" t="s">
        <v>609</v>
      </c>
      <c r="G5" s="46" t="s">
        <v>610</v>
      </c>
      <c r="H5" s="46" t="s">
        <v>586</v>
      </c>
      <c r="I5" s="46" t="s">
        <v>587</v>
      </c>
      <c r="J5" s="46" t="s">
        <v>588</v>
      </c>
      <c r="K5" s="46" t="s">
        <v>604</v>
      </c>
      <c r="L5" s="46" t="s">
        <v>8</v>
      </c>
    </row>
    <row r="6" spans="1:12" ht="15.75" customHeight="1">
      <c r="A6" s="99"/>
      <c r="B6" s="100"/>
      <c r="C6" s="99"/>
      <c r="D6" s="101"/>
      <c r="E6" s="101"/>
      <c r="F6" s="99"/>
      <c r="G6" s="99"/>
      <c r="H6" s="102"/>
      <c r="I6" s="263">
        <f>H6</f>
        <v>0</v>
      </c>
      <c r="J6" s="263">
        <f>I6-H6</f>
        <v>0</v>
      </c>
      <c r="K6" s="263">
        <f>IF(H6&lt;&gt;0,ROUND(100*J6/ABS(H6),2),0)</f>
        <v>0</v>
      </c>
      <c r="L6" s="103"/>
    </row>
    <row r="7" spans="1:12" ht="15.75" customHeight="1">
      <c r="A7" s="99"/>
      <c r="B7" s="100"/>
      <c r="C7" s="99"/>
      <c r="D7" s="101"/>
      <c r="E7" s="101"/>
      <c r="F7" s="99"/>
      <c r="G7" s="99"/>
      <c r="H7" s="102"/>
      <c r="I7" s="263">
        <f t="shared" ref="I7:I27" si="0">H7</f>
        <v>0</v>
      </c>
      <c r="J7" s="263">
        <f t="shared" ref="J7:J28" si="1">I7-H7</f>
        <v>0</v>
      </c>
      <c r="K7" s="263">
        <f t="shared" ref="K7:K28" si="2">IF(H7&lt;&gt;0,ROUND(100*J7/ABS(H7),2),0)</f>
        <v>0</v>
      </c>
      <c r="L7" s="103"/>
    </row>
    <row r="8" spans="1:12" ht="15.75" customHeight="1">
      <c r="A8" s="99"/>
      <c r="B8" s="100"/>
      <c r="C8" s="99"/>
      <c r="D8" s="101"/>
      <c r="E8" s="101"/>
      <c r="F8" s="99"/>
      <c r="G8" s="99"/>
      <c r="H8" s="102"/>
      <c r="I8" s="263">
        <f t="shared" si="0"/>
        <v>0</v>
      </c>
      <c r="J8" s="263">
        <f t="shared" si="1"/>
        <v>0</v>
      </c>
      <c r="K8" s="263">
        <f t="shared" si="2"/>
        <v>0</v>
      </c>
      <c r="L8" s="103"/>
    </row>
    <row r="9" spans="1:12" ht="15.75" customHeight="1">
      <c r="A9" s="99"/>
      <c r="B9" s="100"/>
      <c r="C9" s="99"/>
      <c r="D9" s="101"/>
      <c r="E9" s="101"/>
      <c r="F9" s="99"/>
      <c r="G9" s="99"/>
      <c r="H9" s="102"/>
      <c r="I9" s="263">
        <f t="shared" si="0"/>
        <v>0</v>
      </c>
      <c r="J9" s="263">
        <f t="shared" si="1"/>
        <v>0</v>
      </c>
      <c r="K9" s="263">
        <f t="shared" si="2"/>
        <v>0</v>
      </c>
      <c r="L9" s="103"/>
    </row>
    <row r="10" spans="1:12" ht="15.75" customHeight="1">
      <c r="A10" s="99"/>
      <c r="B10" s="100"/>
      <c r="C10" s="99"/>
      <c r="D10" s="101"/>
      <c r="E10" s="101"/>
      <c r="F10" s="99"/>
      <c r="G10" s="99"/>
      <c r="H10" s="102"/>
      <c r="I10" s="263">
        <f t="shared" si="0"/>
        <v>0</v>
      </c>
      <c r="J10" s="263">
        <f t="shared" si="1"/>
        <v>0</v>
      </c>
      <c r="K10" s="263">
        <f t="shared" si="2"/>
        <v>0</v>
      </c>
      <c r="L10" s="103"/>
    </row>
    <row r="11" spans="1:12" ht="15.75" customHeight="1">
      <c r="A11" s="99"/>
      <c r="B11" s="100"/>
      <c r="C11" s="99"/>
      <c r="D11" s="101"/>
      <c r="E11" s="101"/>
      <c r="F11" s="99"/>
      <c r="G11" s="99"/>
      <c r="H11" s="102"/>
      <c r="I11" s="263">
        <f t="shared" si="0"/>
        <v>0</v>
      </c>
      <c r="J11" s="263">
        <f t="shared" si="1"/>
        <v>0</v>
      </c>
      <c r="K11" s="263">
        <f t="shared" si="2"/>
        <v>0</v>
      </c>
      <c r="L11" s="103"/>
    </row>
    <row r="12" spans="1:12" ht="15.75" customHeight="1">
      <c r="A12" s="99"/>
      <c r="B12" s="100"/>
      <c r="C12" s="99"/>
      <c r="D12" s="101"/>
      <c r="E12" s="101"/>
      <c r="F12" s="99"/>
      <c r="G12" s="99"/>
      <c r="H12" s="102"/>
      <c r="I12" s="263">
        <f t="shared" si="0"/>
        <v>0</v>
      </c>
      <c r="J12" s="263">
        <f t="shared" si="1"/>
        <v>0</v>
      </c>
      <c r="K12" s="263">
        <f t="shared" si="2"/>
        <v>0</v>
      </c>
      <c r="L12" s="103"/>
    </row>
    <row r="13" spans="1:12" ht="15.75" customHeight="1">
      <c r="A13" s="99"/>
      <c r="B13" s="100"/>
      <c r="C13" s="99"/>
      <c r="D13" s="101"/>
      <c r="E13" s="101"/>
      <c r="F13" s="99"/>
      <c r="G13" s="99"/>
      <c r="H13" s="102"/>
      <c r="I13" s="263">
        <f t="shared" si="0"/>
        <v>0</v>
      </c>
      <c r="J13" s="263">
        <f t="shared" si="1"/>
        <v>0</v>
      </c>
      <c r="K13" s="263">
        <f t="shared" si="2"/>
        <v>0</v>
      </c>
      <c r="L13" s="103"/>
    </row>
    <row r="14" spans="1:12" ht="15.75" customHeight="1">
      <c r="A14" s="99"/>
      <c r="B14" s="100"/>
      <c r="C14" s="99"/>
      <c r="D14" s="101"/>
      <c r="E14" s="101"/>
      <c r="F14" s="99"/>
      <c r="G14" s="99"/>
      <c r="H14" s="102"/>
      <c r="I14" s="263"/>
      <c r="J14" s="263"/>
      <c r="K14" s="263"/>
      <c r="L14" s="103"/>
    </row>
    <row r="15" spans="1:12" ht="15.75" customHeight="1">
      <c r="A15" s="99"/>
      <c r="B15" s="100"/>
      <c r="C15" s="99"/>
      <c r="D15" s="101"/>
      <c r="E15" s="101"/>
      <c r="F15" s="99"/>
      <c r="G15" s="99"/>
      <c r="H15" s="102"/>
      <c r="I15" s="263"/>
      <c r="J15" s="263"/>
      <c r="K15" s="263"/>
      <c r="L15" s="103"/>
    </row>
    <row r="16" spans="1:12" ht="15.75" customHeight="1">
      <c r="A16" s="99"/>
      <c r="B16" s="100"/>
      <c r="C16" s="99"/>
      <c r="D16" s="101"/>
      <c r="E16" s="101"/>
      <c r="F16" s="99"/>
      <c r="G16" s="99"/>
      <c r="H16" s="102"/>
      <c r="I16" s="263">
        <f t="shared" si="0"/>
        <v>0</v>
      </c>
      <c r="J16" s="263">
        <f t="shared" si="1"/>
        <v>0</v>
      </c>
      <c r="K16" s="263">
        <f t="shared" si="2"/>
        <v>0</v>
      </c>
      <c r="L16" s="103"/>
    </row>
    <row r="17" spans="1:12" ht="15.75" customHeight="1">
      <c r="A17" s="99"/>
      <c r="B17" s="100"/>
      <c r="C17" s="99"/>
      <c r="D17" s="101"/>
      <c r="E17" s="101"/>
      <c r="F17" s="99"/>
      <c r="G17" s="99"/>
      <c r="H17" s="102"/>
      <c r="I17" s="263">
        <f t="shared" si="0"/>
        <v>0</v>
      </c>
      <c r="J17" s="263">
        <f t="shared" si="1"/>
        <v>0</v>
      </c>
      <c r="K17" s="263">
        <f t="shared" si="2"/>
        <v>0</v>
      </c>
      <c r="L17" s="103"/>
    </row>
    <row r="18" spans="1:12" ht="15.75" customHeight="1">
      <c r="A18" s="99"/>
      <c r="B18" s="100"/>
      <c r="C18" s="99"/>
      <c r="D18" s="101"/>
      <c r="E18" s="101"/>
      <c r="F18" s="99"/>
      <c r="G18" s="99"/>
      <c r="H18" s="102"/>
      <c r="I18" s="263">
        <f t="shared" si="0"/>
        <v>0</v>
      </c>
      <c r="J18" s="263">
        <f t="shared" si="1"/>
        <v>0</v>
      </c>
      <c r="K18" s="263">
        <f t="shared" si="2"/>
        <v>0</v>
      </c>
      <c r="L18" s="103"/>
    </row>
    <row r="19" spans="1:12" ht="15.75" customHeight="1">
      <c r="A19" s="99"/>
      <c r="B19" s="100"/>
      <c r="C19" s="99"/>
      <c r="D19" s="101"/>
      <c r="E19" s="101"/>
      <c r="F19" s="99"/>
      <c r="G19" s="99"/>
      <c r="H19" s="102"/>
      <c r="I19" s="263">
        <f t="shared" si="0"/>
        <v>0</v>
      </c>
      <c r="J19" s="263">
        <f t="shared" si="1"/>
        <v>0</v>
      </c>
      <c r="K19" s="263">
        <f t="shared" si="2"/>
        <v>0</v>
      </c>
      <c r="L19" s="103"/>
    </row>
    <row r="20" spans="1:12" ht="15.75" customHeight="1">
      <c r="A20" s="99"/>
      <c r="B20" s="100"/>
      <c r="C20" s="99"/>
      <c r="D20" s="101"/>
      <c r="E20" s="101"/>
      <c r="F20" s="99"/>
      <c r="G20" s="99"/>
      <c r="H20" s="102"/>
      <c r="I20" s="263">
        <f t="shared" si="0"/>
        <v>0</v>
      </c>
      <c r="J20" s="263">
        <f t="shared" si="1"/>
        <v>0</v>
      </c>
      <c r="K20" s="263">
        <f t="shared" si="2"/>
        <v>0</v>
      </c>
      <c r="L20" s="103"/>
    </row>
    <row r="21" spans="1:12" ht="15.75" customHeight="1">
      <c r="A21" s="99"/>
      <c r="B21" s="100"/>
      <c r="C21" s="99"/>
      <c r="D21" s="101"/>
      <c r="E21" s="101"/>
      <c r="F21" s="99"/>
      <c r="G21" s="99"/>
      <c r="H21" s="102"/>
      <c r="I21" s="263">
        <f t="shared" si="0"/>
        <v>0</v>
      </c>
      <c r="J21" s="263">
        <f t="shared" si="1"/>
        <v>0</v>
      </c>
      <c r="K21" s="263">
        <f t="shared" si="2"/>
        <v>0</v>
      </c>
      <c r="L21" s="103"/>
    </row>
    <row r="22" spans="1:12" ht="15.75" customHeight="1">
      <c r="A22" s="99"/>
      <c r="B22" s="100"/>
      <c r="C22" s="99"/>
      <c r="D22" s="101"/>
      <c r="E22" s="101"/>
      <c r="F22" s="99"/>
      <c r="G22" s="99"/>
      <c r="H22" s="102"/>
      <c r="I22" s="263">
        <f t="shared" si="0"/>
        <v>0</v>
      </c>
      <c r="J22" s="263">
        <f t="shared" si="1"/>
        <v>0</v>
      </c>
      <c r="K22" s="263">
        <f t="shared" si="2"/>
        <v>0</v>
      </c>
      <c r="L22" s="103"/>
    </row>
    <row r="23" spans="1:12" ht="15.75" customHeight="1">
      <c r="A23" s="99"/>
      <c r="B23" s="100"/>
      <c r="C23" s="99"/>
      <c r="D23" s="101"/>
      <c r="E23" s="101"/>
      <c r="F23" s="99"/>
      <c r="G23" s="99"/>
      <c r="H23" s="102"/>
      <c r="I23" s="263">
        <f t="shared" si="0"/>
        <v>0</v>
      </c>
      <c r="J23" s="263">
        <f t="shared" si="1"/>
        <v>0</v>
      </c>
      <c r="K23" s="263">
        <f t="shared" si="2"/>
        <v>0</v>
      </c>
      <c r="L23" s="103"/>
    </row>
    <row r="24" spans="1:12" ht="15.75" customHeight="1">
      <c r="A24" s="99"/>
      <c r="B24" s="100"/>
      <c r="C24" s="99"/>
      <c r="D24" s="101"/>
      <c r="E24" s="101"/>
      <c r="F24" s="99"/>
      <c r="G24" s="99"/>
      <c r="H24" s="102"/>
      <c r="I24" s="263">
        <f t="shared" si="0"/>
        <v>0</v>
      </c>
      <c r="J24" s="263">
        <f t="shared" si="1"/>
        <v>0</v>
      </c>
      <c r="K24" s="263">
        <f t="shared" si="2"/>
        <v>0</v>
      </c>
      <c r="L24" s="103"/>
    </row>
    <row r="25" spans="1:12" ht="15.75" customHeight="1">
      <c r="A25" s="99"/>
      <c r="B25" s="100"/>
      <c r="C25" s="99"/>
      <c r="D25" s="101"/>
      <c r="E25" s="101"/>
      <c r="F25" s="99"/>
      <c r="G25" s="99"/>
      <c r="H25" s="102"/>
      <c r="I25" s="263">
        <f t="shared" si="0"/>
        <v>0</v>
      </c>
      <c r="J25" s="263">
        <f t="shared" si="1"/>
        <v>0</v>
      </c>
      <c r="K25" s="263">
        <f t="shared" si="2"/>
        <v>0</v>
      </c>
      <c r="L25" s="103"/>
    </row>
    <row r="26" spans="1:12" ht="15.75" customHeight="1">
      <c r="A26" s="99"/>
      <c r="B26" s="100"/>
      <c r="C26" s="99"/>
      <c r="D26" s="101"/>
      <c r="E26" s="101"/>
      <c r="F26" s="99"/>
      <c r="G26" s="99"/>
      <c r="H26" s="102"/>
      <c r="I26" s="263">
        <f t="shared" si="0"/>
        <v>0</v>
      </c>
      <c r="J26" s="263">
        <f t="shared" si="1"/>
        <v>0</v>
      </c>
      <c r="K26" s="263">
        <f t="shared" si="2"/>
        <v>0</v>
      </c>
      <c r="L26" s="103"/>
    </row>
    <row r="27" spans="1:12" ht="15.75" customHeight="1">
      <c r="A27" s="99"/>
      <c r="B27" s="100"/>
      <c r="C27" s="99"/>
      <c r="D27" s="101"/>
      <c r="E27" s="101"/>
      <c r="F27" s="99"/>
      <c r="G27" s="99"/>
      <c r="H27" s="102"/>
      <c r="I27" s="263">
        <f t="shared" si="0"/>
        <v>0</v>
      </c>
      <c r="J27" s="263">
        <f t="shared" si="1"/>
        <v>0</v>
      </c>
      <c r="K27" s="263">
        <f t="shared" si="2"/>
        <v>0</v>
      </c>
      <c r="L27" s="103"/>
    </row>
    <row r="28" spans="1:12" ht="15.75" customHeight="1">
      <c r="A28" s="695" t="s">
        <v>605</v>
      </c>
      <c r="B28" s="695"/>
      <c r="C28" s="103"/>
      <c r="D28" s="101"/>
      <c r="E28" s="101"/>
      <c r="F28" s="103"/>
      <c r="G28" s="48">
        <f>SUM(G6:G27)</f>
        <v>0</v>
      </c>
      <c r="H28" s="48">
        <f>SUM(H6:H27)</f>
        <v>0</v>
      </c>
      <c r="I28" s="48">
        <f>SUM(I6:I27)</f>
        <v>0</v>
      </c>
      <c r="J28" s="263">
        <f t="shared" si="1"/>
        <v>0</v>
      </c>
      <c r="K28" s="263">
        <f t="shared" si="2"/>
        <v>0</v>
      </c>
      <c r="L28" s="103"/>
    </row>
    <row r="29" spans="1:12" ht="15.75" customHeight="1">
      <c r="A29" s="90" t="str">
        <f>封面!B$10&amp;封面!D$10</f>
        <v>产权持有单位填表人：杨庆华</v>
      </c>
      <c r="C29" s="105"/>
      <c r="D29" s="104"/>
      <c r="E29" s="104"/>
    </row>
    <row r="30" spans="1:12" ht="15.75" customHeight="1">
      <c r="A30" s="90" t="str">
        <f>封面!B$12&amp;封面!D$12&amp;封面!E$12&amp;封面!F$12&amp;封面!G$12&amp;封面!H$12&amp;封面!I$12</f>
        <v>填表日期：2019年1月24日</v>
      </c>
      <c r="I30" s="89" t="str">
        <f>"评估人员："&amp;封面!$P$18</f>
        <v>评估人员：</v>
      </c>
    </row>
  </sheetData>
  <mergeCells count="5">
    <mergeCell ref="A1:K1"/>
    <mergeCell ref="A2:K2"/>
    <mergeCell ref="K3:L3"/>
    <mergeCell ref="K4:L4"/>
    <mergeCell ref="A28:B28"/>
  </mergeCells>
  <phoneticPr fontId="205" type="noConversion"/>
  <hyperlinks>
    <hyperlink ref="A28:B28" location="'3-2交易性金融资产汇总'!A1" display="合          计"/>
  </hyperlinks>
  <printOptions horizontalCentered="1"/>
  <pageMargins left="0.71" right="0.65" top="0.87" bottom="0.87" header="1.27" footer="0.73"/>
  <pageSetup paperSize="9" fitToHeight="0" orientation="landscape" horizontalDpi="4294967292" r:id="rId1"/>
  <headerFooter scaleWithDoc="0">
    <oddHeader>&amp;R&amp;"宋体,常规"&amp;10表3-2-2
共&amp;N页第&amp;P页
金额单位:人民币元</oddHeader>
  </headerFooter>
  <legacyDrawing r:id="rId2"/>
</worksheet>
</file>

<file path=xl/worksheets/sheet21.xml><?xml version="1.0" encoding="utf-8"?>
<worksheet xmlns="http://schemas.openxmlformats.org/spreadsheetml/2006/main" xmlns:r="http://schemas.openxmlformats.org/officeDocument/2006/relationships">
  <sheetPr>
    <pageSetUpPr fitToPage="1"/>
  </sheetPr>
  <dimension ref="A1:L29"/>
  <sheetViews>
    <sheetView showZeros="0" topLeftCell="A5" workbookViewId="0">
      <selection activeCell="C28" sqref="C28:D28"/>
    </sheetView>
  </sheetViews>
  <sheetFormatPr defaultRowHeight="15.75" customHeight="1"/>
  <cols>
    <col min="1" max="1" width="5.75" style="90" customWidth="1"/>
    <col min="2" max="2" width="18.125" style="90" customWidth="1"/>
    <col min="3" max="3" width="10.875" style="90" customWidth="1"/>
    <col min="4" max="4" width="8.125" style="90" customWidth="1"/>
    <col min="5" max="5" width="7.375" style="91" customWidth="1"/>
    <col min="6" max="6" width="9.375" style="90" bestFit="1" customWidth="1"/>
    <col min="7" max="7" width="11.75" style="90" customWidth="1"/>
    <col min="8" max="8" width="12.875" style="90" customWidth="1"/>
    <col min="9" max="9" width="12.125" style="90" customWidth="1"/>
    <col min="10" max="10" width="8.75" style="90" customWidth="1"/>
    <col min="11" max="11" width="8.125" style="90" customWidth="1"/>
    <col min="12" max="16384" width="9" style="90"/>
  </cols>
  <sheetData>
    <row r="1" spans="1:12" s="88" customFormat="1" ht="30" customHeight="1">
      <c r="A1" s="687" t="s">
        <v>611</v>
      </c>
      <c r="B1" s="687"/>
      <c r="C1" s="687"/>
      <c r="D1" s="687"/>
      <c r="E1" s="687"/>
      <c r="F1" s="687"/>
      <c r="G1" s="687"/>
      <c r="H1" s="687"/>
      <c r="I1" s="687"/>
      <c r="J1" s="687"/>
      <c r="K1" s="687"/>
      <c r="L1" s="687"/>
    </row>
    <row r="2" spans="1:12" ht="14.1" customHeight="1">
      <c r="A2" s="689" t="str">
        <f>'1-汇总表'!A2:F2</f>
        <v>评估基准日：2018年12月31日</v>
      </c>
      <c r="B2" s="690"/>
      <c r="C2" s="690"/>
      <c r="D2" s="690"/>
      <c r="E2" s="690"/>
      <c r="F2" s="690"/>
      <c r="G2" s="690"/>
      <c r="H2" s="690"/>
      <c r="I2" s="690"/>
      <c r="J2" s="690"/>
      <c r="K2" s="690"/>
      <c r="L2" s="690"/>
    </row>
    <row r="3" spans="1:12" ht="14.1" customHeight="1">
      <c r="A3" s="92"/>
      <c r="B3" s="92"/>
      <c r="C3" s="92"/>
      <c r="D3" s="92"/>
      <c r="E3" s="94"/>
      <c r="F3" s="92"/>
      <c r="G3" s="92"/>
      <c r="H3" s="93"/>
      <c r="I3" s="93"/>
      <c r="J3" s="93"/>
      <c r="K3" s="693"/>
      <c r="L3" s="693"/>
    </row>
    <row r="4" spans="1:12" ht="15.75" customHeight="1">
      <c r="A4" s="111" t="str">
        <f>'1-汇总表'!A4</f>
        <v>产权持有人名称：阳煤集团青岛恒源化工有限公司</v>
      </c>
      <c r="K4" s="694"/>
      <c r="L4" s="694"/>
    </row>
    <row r="5" spans="1:12" s="89" customFormat="1" ht="15.75" customHeight="1">
      <c r="A5" s="46" t="s">
        <v>5</v>
      </c>
      <c r="B5" s="46" t="s">
        <v>612</v>
      </c>
      <c r="C5" s="46" t="s">
        <v>613</v>
      </c>
      <c r="D5" s="46" t="s">
        <v>614</v>
      </c>
      <c r="E5" s="97" t="s">
        <v>600</v>
      </c>
      <c r="F5" s="46" t="s">
        <v>610</v>
      </c>
      <c r="G5" s="46" t="s">
        <v>586</v>
      </c>
      <c r="H5" s="46" t="s">
        <v>615</v>
      </c>
      <c r="I5" s="46" t="s">
        <v>587</v>
      </c>
      <c r="J5" s="46" t="s">
        <v>588</v>
      </c>
      <c r="K5" s="46" t="s">
        <v>604</v>
      </c>
      <c r="L5" s="46" t="s">
        <v>8</v>
      </c>
    </row>
    <row r="6" spans="1:12" ht="15.75" customHeight="1">
      <c r="A6" s="99"/>
      <c r="B6" s="100"/>
      <c r="C6" s="99"/>
      <c r="D6" s="229"/>
      <c r="E6" s="101"/>
      <c r="F6" s="99"/>
      <c r="G6" s="102"/>
      <c r="H6" s="102"/>
      <c r="I6" s="48">
        <f>ROUND(H6*F6,2)</f>
        <v>0</v>
      </c>
      <c r="J6" s="48">
        <f>I6-G6</f>
        <v>0</v>
      </c>
      <c r="K6" s="263">
        <f>IF(G6&lt;&gt;0,ROUND(100*J6/ABS(G6),2),0)</f>
        <v>0</v>
      </c>
      <c r="L6" s="103"/>
    </row>
    <row r="7" spans="1:12" ht="15.75" customHeight="1">
      <c r="A7" s="99"/>
      <c r="B7" s="100"/>
      <c r="C7" s="99"/>
      <c r="D7" s="229"/>
      <c r="E7" s="260"/>
      <c r="F7" s="99"/>
      <c r="G7" s="102"/>
      <c r="H7" s="102"/>
      <c r="I7" s="48">
        <f t="shared" ref="I7:I26" si="0">ROUND(H7*F7,2)</f>
        <v>0</v>
      </c>
      <c r="J7" s="48">
        <f t="shared" ref="J7:J27" si="1">I7-G7</f>
        <v>0</v>
      </c>
      <c r="K7" s="263">
        <f t="shared" ref="K7:K27" si="2">IF(G7&lt;&gt;0,ROUND(100*J7/ABS(G7),2),0)</f>
        <v>0</v>
      </c>
      <c r="L7" s="103"/>
    </row>
    <row r="8" spans="1:12" ht="15.75" customHeight="1">
      <c r="A8" s="99"/>
      <c r="B8" s="100"/>
      <c r="C8" s="99"/>
      <c r="D8" s="229"/>
      <c r="E8" s="260"/>
      <c r="F8" s="99"/>
      <c r="G8" s="102"/>
      <c r="H8" s="102"/>
      <c r="I8" s="48">
        <f t="shared" si="0"/>
        <v>0</v>
      </c>
      <c r="J8" s="48">
        <f t="shared" si="1"/>
        <v>0</v>
      </c>
      <c r="K8" s="263">
        <f t="shared" si="2"/>
        <v>0</v>
      </c>
      <c r="L8" s="103"/>
    </row>
    <row r="9" spans="1:12" ht="15.75" customHeight="1">
      <c r="A9" s="99"/>
      <c r="B9" s="100"/>
      <c r="C9" s="99"/>
      <c r="D9" s="229"/>
      <c r="E9" s="260"/>
      <c r="F9" s="99"/>
      <c r="G9" s="102"/>
      <c r="H9" s="102"/>
      <c r="I9" s="48">
        <f t="shared" si="0"/>
        <v>0</v>
      </c>
      <c r="J9" s="48">
        <f t="shared" si="1"/>
        <v>0</v>
      </c>
      <c r="K9" s="263">
        <f t="shared" si="2"/>
        <v>0</v>
      </c>
      <c r="L9" s="103"/>
    </row>
    <row r="10" spans="1:12" ht="15.75" customHeight="1">
      <c r="A10" s="99"/>
      <c r="B10" s="100"/>
      <c r="C10" s="99"/>
      <c r="D10" s="229"/>
      <c r="E10" s="260"/>
      <c r="F10" s="99"/>
      <c r="G10" s="102"/>
      <c r="H10" s="102"/>
      <c r="I10" s="48">
        <f t="shared" si="0"/>
        <v>0</v>
      </c>
      <c r="J10" s="48">
        <f t="shared" si="1"/>
        <v>0</v>
      </c>
      <c r="K10" s="263">
        <f t="shared" si="2"/>
        <v>0</v>
      </c>
      <c r="L10" s="103"/>
    </row>
    <row r="11" spans="1:12" ht="15.75" customHeight="1">
      <c r="A11" s="99"/>
      <c r="B11" s="100"/>
      <c r="C11" s="99"/>
      <c r="D11" s="229"/>
      <c r="E11" s="260"/>
      <c r="F11" s="99"/>
      <c r="G11" s="102"/>
      <c r="H11" s="102"/>
      <c r="I11" s="48">
        <f t="shared" si="0"/>
        <v>0</v>
      </c>
      <c r="J11" s="48">
        <f t="shared" si="1"/>
        <v>0</v>
      </c>
      <c r="K11" s="263">
        <f t="shared" si="2"/>
        <v>0</v>
      </c>
      <c r="L11" s="103"/>
    </row>
    <row r="12" spans="1:12" ht="15.75" customHeight="1">
      <c r="A12" s="99"/>
      <c r="B12" s="100"/>
      <c r="C12" s="99"/>
      <c r="D12" s="229"/>
      <c r="E12" s="260"/>
      <c r="F12" s="99"/>
      <c r="G12" s="102"/>
      <c r="H12" s="102"/>
      <c r="I12" s="48">
        <f t="shared" si="0"/>
        <v>0</v>
      </c>
      <c r="J12" s="48">
        <f t="shared" si="1"/>
        <v>0</v>
      </c>
      <c r="K12" s="263">
        <f t="shared" si="2"/>
        <v>0</v>
      </c>
      <c r="L12" s="103"/>
    </row>
    <row r="13" spans="1:12" ht="15.75" customHeight="1">
      <c r="A13" s="99"/>
      <c r="B13" s="100"/>
      <c r="C13" s="99"/>
      <c r="D13" s="229"/>
      <c r="E13" s="260"/>
      <c r="F13" s="99"/>
      <c r="G13" s="102"/>
      <c r="H13" s="102"/>
      <c r="I13" s="48">
        <f t="shared" si="0"/>
        <v>0</v>
      </c>
      <c r="J13" s="48">
        <f t="shared" si="1"/>
        <v>0</v>
      </c>
      <c r="K13" s="263">
        <f t="shared" si="2"/>
        <v>0</v>
      </c>
      <c r="L13" s="103"/>
    </row>
    <row r="14" spans="1:12" ht="15.75" customHeight="1">
      <c r="A14" s="99"/>
      <c r="B14" s="100"/>
      <c r="C14" s="99"/>
      <c r="D14" s="229"/>
      <c r="E14" s="260"/>
      <c r="F14" s="99"/>
      <c r="G14" s="102"/>
      <c r="H14" s="102"/>
      <c r="I14" s="48">
        <f t="shared" si="0"/>
        <v>0</v>
      </c>
      <c r="J14" s="48">
        <f t="shared" si="1"/>
        <v>0</v>
      </c>
      <c r="K14" s="263">
        <f t="shared" si="2"/>
        <v>0</v>
      </c>
      <c r="L14" s="103"/>
    </row>
    <row r="15" spans="1:12" ht="15.75" customHeight="1">
      <c r="A15" s="99"/>
      <c r="B15" s="100"/>
      <c r="C15" s="99"/>
      <c r="D15" s="229"/>
      <c r="E15" s="260"/>
      <c r="F15" s="99"/>
      <c r="G15" s="102"/>
      <c r="H15" s="102"/>
      <c r="I15" s="48">
        <f t="shared" si="0"/>
        <v>0</v>
      </c>
      <c r="J15" s="48">
        <f t="shared" si="1"/>
        <v>0</v>
      </c>
      <c r="K15" s="263">
        <f t="shared" si="2"/>
        <v>0</v>
      </c>
      <c r="L15" s="103"/>
    </row>
    <row r="16" spans="1:12" ht="15.75" customHeight="1">
      <c r="A16" s="99"/>
      <c r="B16" s="100"/>
      <c r="C16" s="99"/>
      <c r="D16" s="229"/>
      <c r="E16" s="260"/>
      <c r="F16" s="99"/>
      <c r="G16" s="102"/>
      <c r="H16" s="102"/>
      <c r="I16" s="48">
        <f t="shared" si="0"/>
        <v>0</v>
      </c>
      <c r="J16" s="48">
        <f t="shared" si="1"/>
        <v>0</v>
      </c>
      <c r="K16" s="263">
        <f t="shared" si="2"/>
        <v>0</v>
      </c>
      <c r="L16" s="103"/>
    </row>
    <row r="17" spans="1:12" ht="15.75" customHeight="1">
      <c r="A17" s="99"/>
      <c r="B17" s="100"/>
      <c r="C17" s="99"/>
      <c r="D17" s="229"/>
      <c r="E17" s="260"/>
      <c r="F17" s="99"/>
      <c r="G17" s="102"/>
      <c r="H17" s="102"/>
      <c r="I17" s="48">
        <f t="shared" si="0"/>
        <v>0</v>
      </c>
      <c r="J17" s="48">
        <f t="shared" si="1"/>
        <v>0</v>
      </c>
      <c r="K17" s="263">
        <f t="shared" si="2"/>
        <v>0</v>
      </c>
      <c r="L17" s="103"/>
    </row>
    <row r="18" spans="1:12" ht="15.75" customHeight="1">
      <c r="A18" s="99"/>
      <c r="B18" s="100"/>
      <c r="C18" s="99"/>
      <c r="D18" s="229"/>
      <c r="E18" s="260"/>
      <c r="F18" s="99"/>
      <c r="G18" s="102"/>
      <c r="H18" s="102"/>
      <c r="I18" s="48">
        <f t="shared" si="0"/>
        <v>0</v>
      </c>
      <c r="J18" s="48">
        <f t="shared" si="1"/>
        <v>0</v>
      </c>
      <c r="K18" s="263">
        <f t="shared" si="2"/>
        <v>0</v>
      </c>
      <c r="L18" s="103"/>
    </row>
    <row r="19" spans="1:12" ht="15.75" customHeight="1">
      <c r="A19" s="99"/>
      <c r="B19" s="100"/>
      <c r="C19" s="99"/>
      <c r="D19" s="229"/>
      <c r="E19" s="260"/>
      <c r="F19" s="99"/>
      <c r="G19" s="102"/>
      <c r="H19" s="102"/>
      <c r="I19" s="48">
        <f t="shared" si="0"/>
        <v>0</v>
      </c>
      <c r="J19" s="48">
        <f t="shared" si="1"/>
        <v>0</v>
      </c>
      <c r="K19" s="263">
        <f t="shared" si="2"/>
        <v>0</v>
      </c>
      <c r="L19" s="103"/>
    </row>
    <row r="20" spans="1:12" ht="15.75" customHeight="1">
      <c r="A20" s="99"/>
      <c r="B20" s="100"/>
      <c r="C20" s="99"/>
      <c r="D20" s="229"/>
      <c r="E20" s="260"/>
      <c r="F20" s="99"/>
      <c r="G20" s="102"/>
      <c r="H20" s="102"/>
      <c r="I20" s="48">
        <f t="shared" si="0"/>
        <v>0</v>
      </c>
      <c r="J20" s="48">
        <f t="shared" si="1"/>
        <v>0</v>
      </c>
      <c r="K20" s="263">
        <f t="shared" si="2"/>
        <v>0</v>
      </c>
      <c r="L20" s="103"/>
    </row>
    <row r="21" spans="1:12" ht="15.75" customHeight="1">
      <c r="A21" s="99"/>
      <c r="B21" s="100"/>
      <c r="C21" s="99"/>
      <c r="D21" s="229"/>
      <c r="E21" s="260"/>
      <c r="F21" s="99"/>
      <c r="G21" s="102"/>
      <c r="H21" s="102"/>
      <c r="I21" s="48">
        <f t="shared" si="0"/>
        <v>0</v>
      </c>
      <c r="J21" s="48">
        <f t="shared" si="1"/>
        <v>0</v>
      </c>
      <c r="K21" s="263">
        <f t="shared" si="2"/>
        <v>0</v>
      </c>
      <c r="L21" s="103"/>
    </row>
    <row r="22" spans="1:12" ht="15.75" customHeight="1">
      <c r="A22" s="99"/>
      <c r="B22" s="100"/>
      <c r="C22" s="99"/>
      <c r="D22" s="229"/>
      <c r="E22" s="260"/>
      <c r="F22" s="99"/>
      <c r="G22" s="102"/>
      <c r="H22" s="102"/>
      <c r="I22" s="48">
        <f t="shared" si="0"/>
        <v>0</v>
      </c>
      <c r="J22" s="48">
        <f t="shared" si="1"/>
        <v>0</v>
      </c>
      <c r="K22" s="263">
        <f t="shared" si="2"/>
        <v>0</v>
      </c>
      <c r="L22" s="103"/>
    </row>
    <row r="23" spans="1:12" ht="15.75" customHeight="1">
      <c r="A23" s="99"/>
      <c r="B23" s="100"/>
      <c r="C23" s="99"/>
      <c r="D23" s="229"/>
      <c r="E23" s="260"/>
      <c r="F23" s="99"/>
      <c r="G23" s="102"/>
      <c r="H23" s="102"/>
      <c r="I23" s="48">
        <f t="shared" si="0"/>
        <v>0</v>
      </c>
      <c r="J23" s="48">
        <f t="shared" si="1"/>
        <v>0</v>
      </c>
      <c r="K23" s="263">
        <f t="shared" si="2"/>
        <v>0</v>
      </c>
      <c r="L23" s="103"/>
    </row>
    <row r="24" spans="1:12" ht="15.75" customHeight="1">
      <c r="A24" s="99"/>
      <c r="B24" s="100"/>
      <c r="C24" s="99"/>
      <c r="D24" s="229"/>
      <c r="E24" s="260"/>
      <c r="F24" s="99"/>
      <c r="G24" s="102"/>
      <c r="H24" s="102"/>
      <c r="I24" s="48">
        <f t="shared" si="0"/>
        <v>0</v>
      </c>
      <c r="J24" s="48">
        <f t="shared" si="1"/>
        <v>0</v>
      </c>
      <c r="K24" s="263">
        <f t="shared" si="2"/>
        <v>0</v>
      </c>
      <c r="L24" s="103"/>
    </row>
    <row r="25" spans="1:12" ht="15.75" customHeight="1">
      <c r="A25" s="99"/>
      <c r="B25" s="100"/>
      <c r="C25" s="99"/>
      <c r="D25" s="229"/>
      <c r="E25" s="260"/>
      <c r="F25" s="99"/>
      <c r="G25" s="102"/>
      <c r="H25" s="102"/>
      <c r="I25" s="48">
        <f t="shared" si="0"/>
        <v>0</v>
      </c>
      <c r="J25" s="48">
        <f t="shared" si="1"/>
        <v>0</v>
      </c>
      <c r="K25" s="263">
        <f t="shared" si="2"/>
        <v>0</v>
      </c>
      <c r="L25" s="103"/>
    </row>
    <row r="26" spans="1:12" ht="15.75" customHeight="1">
      <c r="A26" s="99"/>
      <c r="B26" s="100"/>
      <c r="C26" s="99"/>
      <c r="D26" s="229"/>
      <c r="E26" s="260"/>
      <c r="F26" s="99"/>
      <c r="G26" s="102"/>
      <c r="H26" s="102"/>
      <c r="I26" s="48">
        <f t="shared" si="0"/>
        <v>0</v>
      </c>
      <c r="J26" s="48">
        <f t="shared" si="1"/>
        <v>0</v>
      </c>
      <c r="K26" s="263">
        <f t="shared" si="2"/>
        <v>0</v>
      </c>
      <c r="L26" s="103"/>
    </row>
    <row r="27" spans="1:12" ht="15.75" customHeight="1">
      <c r="A27" s="695" t="s">
        <v>605</v>
      </c>
      <c r="B27" s="695"/>
      <c r="C27" s="103"/>
      <c r="D27" s="229"/>
      <c r="E27" s="264"/>
      <c r="F27" s="103"/>
      <c r="G27" s="48">
        <f>SUM(G6:G26)</f>
        <v>0</v>
      </c>
      <c r="H27" s="48"/>
      <c r="I27" s="48">
        <f>SUM(I6:I26)</f>
        <v>0</v>
      </c>
      <c r="J27" s="48">
        <f t="shared" si="1"/>
        <v>0</v>
      </c>
      <c r="K27" s="263">
        <f t="shared" si="2"/>
        <v>0</v>
      </c>
      <c r="L27" s="103"/>
    </row>
    <row r="28" spans="1:12" ht="15.75" customHeight="1">
      <c r="A28" s="90" t="str">
        <f>封面!B$10&amp;封面!D$10</f>
        <v>产权持有单位填表人：杨庆华</v>
      </c>
      <c r="C28" s="105"/>
      <c r="D28" s="105"/>
      <c r="E28" s="104"/>
    </row>
    <row r="29" spans="1:12" ht="15.75" customHeight="1">
      <c r="A29" s="90" t="str">
        <f>封面!B$12&amp;封面!D$12&amp;封面!E$12&amp;封面!F$12&amp;封面!G$12&amp;封面!H$12&amp;封面!I$12</f>
        <v>填表日期：2019年1月24日</v>
      </c>
      <c r="I29" s="89" t="str">
        <f>"评估人员："&amp;封面!$P$18</f>
        <v>评估人员：</v>
      </c>
    </row>
  </sheetData>
  <mergeCells count="5">
    <mergeCell ref="A1:L1"/>
    <mergeCell ref="A2:L2"/>
    <mergeCell ref="K3:L3"/>
    <mergeCell ref="K4:L4"/>
    <mergeCell ref="A27:B27"/>
  </mergeCells>
  <phoneticPr fontId="205" type="noConversion"/>
  <hyperlinks>
    <hyperlink ref="A27:B27" location="'3-2交易性金融资产汇总'!A1" display="合          计"/>
  </hyperlinks>
  <printOptions horizontalCentered="1"/>
  <pageMargins left="0.72" right="0.63" top="0.99" bottom="0.87" header="1.39" footer="0.82"/>
  <pageSetup paperSize="9" fitToHeight="0" orientation="landscape" horizontalDpi="4294967292" r:id="rId1"/>
  <headerFooter scaleWithDoc="0">
    <oddHeader>&amp;R&amp;"宋体,常规"&amp;10表3-2-3
共&amp;N页第&amp;P页
金额单位:人民币元</oddHeader>
  </headerFooter>
  <legacyDrawing r:id="rId2"/>
</worksheet>
</file>

<file path=xl/worksheets/sheet22.xml><?xml version="1.0" encoding="utf-8"?>
<worksheet xmlns="http://schemas.openxmlformats.org/spreadsheetml/2006/main" xmlns:r="http://schemas.openxmlformats.org/officeDocument/2006/relationships">
  <sheetPr>
    <pageSetUpPr fitToPage="1"/>
  </sheetPr>
  <dimension ref="A1:J31"/>
  <sheetViews>
    <sheetView showGridLines="0" workbookViewId="0">
      <selection activeCell="D11" sqref="D11"/>
    </sheetView>
  </sheetViews>
  <sheetFormatPr defaultRowHeight="15.75" customHeight="1"/>
  <cols>
    <col min="1" max="1" width="7" style="4" customWidth="1"/>
    <col min="2" max="2" width="23.75" style="4" customWidth="1"/>
    <col min="3" max="3" width="7.625" style="49" customWidth="1"/>
    <col min="4" max="4" width="7.75" style="49" customWidth="1"/>
    <col min="5" max="5" width="9" style="4"/>
    <col min="6" max="6" width="13.125" style="285" bestFit="1" customWidth="1"/>
    <col min="7" max="7" width="14.625" style="285" customWidth="1"/>
    <col min="8" max="8" width="11.375" style="285" customWidth="1"/>
    <col min="9" max="9" width="11.75" style="285" customWidth="1"/>
    <col min="10" max="10" width="14.625" style="4" customWidth="1"/>
    <col min="11" max="16384" width="9" style="4"/>
  </cols>
  <sheetData>
    <row r="1" spans="1:10" s="1" customFormat="1" ht="30" customHeight="1">
      <c r="A1" s="675" t="s">
        <v>616</v>
      </c>
      <c r="B1" s="675"/>
      <c r="C1" s="675"/>
      <c r="D1" s="675"/>
      <c r="E1" s="675"/>
      <c r="F1" s="675"/>
      <c r="G1" s="675"/>
      <c r="H1" s="675"/>
      <c r="I1" s="675"/>
      <c r="J1" s="675"/>
    </row>
    <row r="2" spans="1:10" s="2" customFormat="1" ht="14.1" customHeight="1">
      <c r="A2" s="676" t="str">
        <f>'1-汇总表'!A2:F2</f>
        <v>评估基准日：2018年12月31日</v>
      </c>
      <c r="B2" s="676"/>
      <c r="C2" s="676"/>
      <c r="D2" s="676"/>
      <c r="E2" s="676"/>
      <c r="F2" s="676"/>
      <c r="G2" s="684"/>
      <c r="H2" s="684"/>
      <c r="I2" s="684"/>
      <c r="J2" s="684"/>
    </row>
    <row r="3" spans="1:10" s="2" customFormat="1" ht="14.1" customHeight="1">
      <c r="A3" s="7"/>
      <c r="B3" s="7"/>
      <c r="C3" s="62"/>
      <c r="D3" s="62"/>
      <c r="E3" s="7"/>
      <c r="F3" s="7"/>
      <c r="G3" s="8"/>
      <c r="H3" s="8"/>
      <c r="I3" s="8"/>
      <c r="J3" s="10"/>
    </row>
    <row r="4" spans="1:10" s="2" customFormat="1" ht="15.75" customHeight="1">
      <c r="A4" s="54" t="str">
        <f>'1-汇总表'!A4</f>
        <v>产权持有人名称：阳煤集团青岛恒源化工有限公司</v>
      </c>
      <c r="C4" s="55"/>
      <c r="D4" s="55"/>
      <c r="F4" s="286"/>
      <c r="G4" s="286"/>
      <c r="H4" s="286"/>
      <c r="I4" s="286"/>
      <c r="J4" s="12"/>
    </row>
    <row r="5" spans="1:10" s="3" customFormat="1" ht="15.75" customHeight="1">
      <c r="A5" s="13" t="s">
        <v>487</v>
      </c>
      <c r="B5" s="14" t="s">
        <v>617</v>
      </c>
      <c r="C5" s="56" t="s">
        <v>618</v>
      </c>
      <c r="D5" s="56" t="s">
        <v>619</v>
      </c>
      <c r="E5" s="13" t="s">
        <v>620</v>
      </c>
      <c r="F5" s="13" t="s">
        <v>488</v>
      </c>
      <c r="G5" s="126" t="s">
        <v>489</v>
      </c>
      <c r="H5" s="126" t="s">
        <v>490</v>
      </c>
      <c r="I5" s="126" t="s">
        <v>491</v>
      </c>
      <c r="J5" s="13" t="s">
        <v>562</v>
      </c>
    </row>
    <row r="6" spans="1:10" ht="15.75" customHeight="1">
      <c r="A6" s="13"/>
      <c r="B6" s="17"/>
      <c r="C6" s="56"/>
      <c r="D6" s="56"/>
      <c r="E6" s="20"/>
      <c r="F6" s="19"/>
      <c r="G6" s="19">
        <f t="shared" ref="G6:G18" si="0">F6</f>
        <v>0</v>
      </c>
      <c r="H6" s="19">
        <f>G6-F6</f>
        <v>0</v>
      </c>
      <c r="I6" s="226">
        <f>IF(F6&lt;&gt;0,ROUND(100*H6/ABS(F6),2),0)</f>
        <v>0</v>
      </c>
      <c r="J6" s="20"/>
    </row>
    <row r="7" spans="1:10" ht="15.75" customHeight="1">
      <c r="A7" s="13"/>
      <c r="B7" s="17"/>
      <c r="C7" s="56"/>
      <c r="D7" s="56"/>
      <c r="E7" s="20"/>
      <c r="F7" s="19"/>
      <c r="G7" s="19">
        <f t="shared" si="0"/>
        <v>0</v>
      </c>
      <c r="H7" s="19">
        <f t="shared" ref="H7:H18" si="1">G7-F7</f>
        <v>0</v>
      </c>
      <c r="I7" s="226">
        <f t="shared" ref="I7:I18" si="2">IF(F7&lt;&gt;0,ROUND(100*H7/ABS(F7),2),0)</f>
        <v>0</v>
      </c>
      <c r="J7" s="20"/>
    </row>
    <row r="8" spans="1:10" ht="15.75" customHeight="1">
      <c r="A8" s="13"/>
      <c r="B8" s="17"/>
      <c r="C8" s="56"/>
      <c r="D8" s="56"/>
      <c r="E8" s="20"/>
      <c r="F8" s="19"/>
      <c r="G8" s="19">
        <f t="shared" si="0"/>
        <v>0</v>
      </c>
      <c r="H8" s="19">
        <f t="shared" si="1"/>
        <v>0</v>
      </c>
      <c r="I8" s="226">
        <f t="shared" si="2"/>
        <v>0</v>
      </c>
      <c r="J8" s="20"/>
    </row>
    <row r="9" spans="1:10" ht="15.75" customHeight="1">
      <c r="A9" s="13"/>
      <c r="B9" s="17"/>
      <c r="C9" s="56"/>
      <c r="D9" s="56"/>
      <c r="E9" s="20"/>
      <c r="F9" s="19"/>
      <c r="G9" s="19">
        <f t="shared" si="0"/>
        <v>0</v>
      </c>
      <c r="H9" s="19">
        <f t="shared" si="1"/>
        <v>0</v>
      </c>
      <c r="I9" s="226">
        <f t="shared" si="2"/>
        <v>0</v>
      </c>
      <c r="J9" s="20"/>
    </row>
    <row r="10" spans="1:10" ht="15.75" customHeight="1">
      <c r="A10" s="13"/>
      <c r="B10" s="17" t="s">
        <v>621</v>
      </c>
      <c r="C10" s="56"/>
      <c r="D10" s="56"/>
      <c r="E10" s="20"/>
      <c r="F10" s="19"/>
      <c r="G10" s="19">
        <f t="shared" si="0"/>
        <v>0</v>
      </c>
      <c r="H10" s="19">
        <f t="shared" si="1"/>
        <v>0</v>
      </c>
      <c r="I10" s="226">
        <f t="shared" si="2"/>
        <v>0</v>
      </c>
      <c r="J10" s="20"/>
    </row>
    <row r="11" spans="1:10" ht="15.75" customHeight="1">
      <c r="A11" s="13"/>
      <c r="B11" s="17"/>
      <c r="C11" s="56"/>
      <c r="D11" s="56"/>
      <c r="E11" s="20"/>
      <c r="F11" s="19"/>
      <c r="G11" s="19">
        <f t="shared" si="0"/>
        <v>0</v>
      </c>
      <c r="H11" s="19">
        <f t="shared" si="1"/>
        <v>0</v>
      </c>
      <c r="I11" s="226">
        <f t="shared" si="2"/>
        <v>0</v>
      </c>
      <c r="J11" s="20"/>
    </row>
    <row r="12" spans="1:10" ht="15.75" customHeight="1">
      <c r="A12" s="13"/>
      <c r="B12" s="17"/>
      <c r="C12" s="56"/>
      <c r="D12" s="56"/>
      <c r="E12" s="20"/>
      <c r="F12" s="19"/>
      <c r="G12" s="19">
        <f t="shared" si="0"/>
        <v>0</v>
      </c>
      <c r="H12" s="19">
        <f t="shared" si="1"/>
        <v>0</v>
      </c>
      <c r="I12" s="226">
        <f t="shared" si="2"/>
        <v>0</v>
      </c>
      <c r="J12" s="20"/>
    </row>
    <row r="13" spans="1:10" ht="15.75" customHeight="1">
      <c r="A13" s="13"/>
      <c r="B13" s="17"/>
      <c r="C13" s="56"/>
      <c r="D13" s="56"/>
      <c r="E13" s="20"/>
      <c r="F13" s="19"/>
      <c r="G13" s="19">
        <f t="shared" si="0"/>
        <v>0</v>
      </c>
      <c r="H13" s="19">
        <f t="shared" si="1"/>
        <v>0</v>
      </c>
      <c r="I13" s="226">
        <f t="shared" si="2"/>
        <v>0</v>
      </c>
      <c r="J13" s="20"/>
    </row>
    <row r="14" spans="1:10" ht="15.75" customHeight="1">
      <c r="A14" s="13"/>
      <c r="B14" s="17"/>
      <c r="C14" s="56"/>
      <c r="D14" s="56"/>
      <c r="E14" s="20"/>
      <c r="F14" s="19"/>
      <c r="G14" s="19">
        <f t="shared" si="0"/>
        <v>0</v>
      </c>
      <c r="H14" s="19">
        <f t="shared" si="1"/>
        <v>0</v>
      </c>
      <c r="I14" s="226">
        <f t="shared" si="2"/>
        <v>0</v>
      </c>
      <c r="J14" s="20"/>
    </row>
    <row r="15" spans="1:10" ht="15.75" customHeight="1">
      <c r="A15" s="13"/>
      <c r="B15" s="17"/>
      <c r="C15" s="56"/>
      <c r="D15" s="56"/>
      <c r="E15" s="20"/>
      <c r="F15" s="19"/>
      <c r="G15" s="19">
        <f t="shared" si="0"/>
        <v>0</v>
      </c>
      <c r="H15" s="19">
        <f t="shared" si="1"/>
        <v>0</v>
      </c>
      <c r="I15" s="226">
        <f t="shared" si="2"/>
        <v>0</v>
      </c>
      <c r="J15" s="20"/>
    </row>
    <row r="16" spans="1:10" ht="15.75" customHeight="1">
      <c r="A16" s="13"/>
      <c r="B16" s="17"/>
      <c r="C16" s="56"/>
      <c r="D16" s="56"/>
      <c r="E16" s="20"/>
      <c r="F16" s="19"/>
      <c r="G16" s="19">
        <f t="shared" si="0"/>
        <v>0</v>
      </c>
      <c r="H16" s="19">
        <f t="shared" si="1"/>
        <v>0</v>
      </c>
      <c r="I16" s="226">
        <f t="shared" si="2"/>
        <v>0</v>
      </c>
      <c r="J16" s="20"/>
    </row>
    <row r="17" spans="1:10" ht="15.75" customHeight="1">
      <c r="A17" s="13"/>
      <c r="B17" s="17"/>
      <c r="C17" s="56"/>
      <c r="D17" s="56"/>
      <c r="E17" s="20"/>
      <c r="F17" s="19"/>
      <c r="G17" s="19">
        <f t="shared" si="0"/>
        <v>0</v>
      </c>
      <c r="H17" s="19">
        <f t="shared" si="1"/>
        <v>0</v>
      </c>
      <c r="I17" s="226">
        <f t="shared" si="2"/>
        <v>0</v>
      </c>
      <c r="J17" s="20"/>
    </row>
    <row r="18" spans="1:10" ht="15.75" customHeight="1">
      <c r="A18" s="13"/>
      <c r="B18" s="17"/>
      <c r="C18" s="56"/>
      <c r="D18" s="56"/>
      <c r="E18" s="20"/>
      <c r="F18" s="19"/>
      <c r="G18" s="19">
        <f t="shared" si="0"/>
        <v>0</v>
      </c>
      <c r="H18" s="19">
        <f t="shared" si="1"/>
        <v>0</v>
      </c>
      <c r="I18" s="226">
        <f t="shared" si="2"/>
        <v>0</v>
      </c>
      <c r="J18" s="20"/>
    </row>
    <row r="19" spans="1:10" ht="15.75" customHeight="1">
      <c r="A19" s="13"/>
      <c r="B19" s="17"/>
      <c r="C19" s="56"/>
      <c r="D19" s="56"/>
      <c r="E19" s="20"/>
      <c r="F19" s="19"/>
      <c r="G19" s="19"/>
      <c r="H19" s="19"/>
      <c r="I19" s="226"/>
      <c r="J19" s="20"/>
    </row>
    <row r="20" spans="1:10" ht="15.75" customHeight="1">
      <c r="A20" s="13"/>
      <c r="B20" s="17"/>
      <c r="C20" s="56"/>
      <c r="D20" s="56"/>
      <c r="E20" s="20"/>
      <c r="F20" s="19"/>
      <c r="G20" s="19"/>
      <c r="H20" s="19"/>
      <c r="I20" s="226"/>
      <c r="J20" s="20"/>
    </row>
    <row r="21" spans="1:10" ht="15.75" customHeight="1">
      <c r="A21" s="13"/>
      <c r="B21" s="17"/>
      <c r="C21" s="56"/>
      <c r="D21" s="56"/>
      <c r="E21" s="20"/>
      <c r="F21" s="19"/>
      <c r="G21" s="19"/>
      <c r="H21" s="19"/>
      <c r="I21" s="226"/>
      <c r="J21" s="20"/>
    </row>
    <row r="22" spans="1:10" ht="15.75" customHeight="1">
      <c r="A22" s="13"/>
      <c r="B22" s="17"/>
      <c r="C22" s="56"/>
      <c r="D22" s="56"/>
      <c r="E22" s="20"/>
      <c r="F22" s="19"/>
      <c r="G22" s="19"/>
      <c r="H22" s="19"/>
      <c r="I22" s="226"/>
      <c r="J22" s="20"/>
    </row>
    <row r="23" spans="1:10" ht="15.75" customHeight="1">
      <c r="A23" s="13"/>
      <c r="B23" s="17"/>
      <c r="C23" s="56"/>
      <c r="D23" s="56"/>
      <c r="E23" s="20"/>
      <c r="F23" s="19"/>
      <c r="G23" s="19"/>
      <c r="H23" s="19"/>
      <c r="I23" s="226"/>
      <c r="J23" s="20"/>
    </row>
    <row r="24" spans="1:10" ht="15.75" customHeight="1">
      <c r="A24" s="13"/>
      <c r="B24" s="17"/>
      <c r="C24" s="56"/>
      <c r="D24" s="56"/>
      <c r="E24" s="20"/>
      <c r="F24" s="19"/>
      <c r="G24" s="19"/>
      <c r="H24" s="19"/>
      <c r="I24" s="226"/>
      <c r="J24" s="20"/>
    </row>
    <row r="25" spans="1:10" ht="15.75" customHeight="1">
      <c r="A25" s="13"/>
      <c r="B25" s="17"/>
      <c r="C25" s="56"/>
      <c r="D25" s="56"/>
      <c r="E25" s="20"/>
      <c r="F25" s="19"/>
      <c r="G25" s="19"/>
      <c r="H25" s="19"/>
      <c r="I25" s="226"/>
      <c r="J25" s="20"/>
    </row>
    <row r="26" spans="1:10" ht="15.75" customHeight="1">
      <c r="A26" s="697" t="s">
        <v>622</v>
      </c>
      <c r="B26" s="697"/>
      <c r="C26" s="56"/>
      <c r="D26" s="56"/>
      <c r="E26" s="13"/>
      <c r="F26" s="19">
        <f>SUM(F6:F25)</f>
        <v>0</v>
      </c>
      <c r="G26" s="19">
        <f>SUM(G6:G25)</f>
        <v>0</v>
      </c>
      <c r="H26" s="19">
        <f>G26-F26</f>
        <v>0</v>
      </c>
      <c r="I26" s="226">
        <f>IF(F26&lt;&gt;0,ROUND(100*H26/ABS(F26),2),0)</f>
        <v>0</v>
      </c>
      <c r="J26" s="20"/>
    </row>
    <row r="27" spans="1:10" ht="15.75" customHeight="1">
      <c r="A27" s="697" t="s">
        <v>623</v>
      </c>
      <c r="B27" s="697"/>
      <c r="C27" s="56"/>
      <c r="D27" s="56"/>
      <c r="E27" s="13"/>
      <c r="F27" s="19"/>
      <c r="G27" s="19"/>
      <c r="H27" s="19"/>
      <c r="I27" s="79" t="s">
        <v>554</v>
      </c>
      <c r="J27" s="20"/>
    </row>
    <row r="28" spans="1:10" ht="15.75" customHeight="1">
      <c r="A28" s="677" t="s">
        <v>569</v>
      </c>
      <c r="B28" s="677"/>
      <c r="C28" s="57"/>
      <c r="D28" s="57"/>
      <c r="E28" s="20"/>
      <c r="F28" s="19">
        <f>F26-ABS(F27)</f>
        <v>0</v>
      </c>
      <c r="G28" s="19">
        <f>G26-ABS(G27)</f>
        <v>0</v>
      </c>
      <c r="H28" s="19">
        <f>G28-F28</f>
        <v>0</v>
      </c>
      <c r="I28" s="226">
        <f>IF(F28&lt;&gt;0,ROUND(100*H28/ABS(F28),2),0)</f>
        <v>0</v>
      </c>
      <c r="J28" s="20"/>
    </row>
    <row r="29" spans="1:10" s="2" customFormat="1" ht="15.75" customHeight="1">
      <c r="A29" s="2" t="str">
        <f>封面!B$10&amp;封面!D$10</f>
        <v>产权持有单位填表人：杨庆华</v>
      </c>
      <c r="C29" s="58"/>
      <c r="D29" s="58"/>
      <c r="E29" s="22"/>
    </row>
    <row r="30" spans="1:10" s="2" customFormat="1" ht="15.75" customHeight="1">
      <c r="A30" s="2" t="str">
        <f>封面!B$12&amp;封面!D$12&amp;封面!E$12&amp;封面!F$12&amp;封面!G$12&amp;封面!H$12&amp;封面!I$12</f>
        <v>填表日期：2019年1月24日</v>
      </c>
      <c r="C30" s="55"/>
      <c r="D30" s="55"/>
      <c r="G30" s="24" t="str">
        <f>"评估人员："&amp;封面!$P$18</f>
        <v>评估人员：</v>
      </c>
    </row>
    <row r="31" spans="1:10" s="2" customFormat="1" ht="15.75" customHeight="1">
      <c r="C31" s="55"/>
      <c r="D31" s="55"/>
      <c r="F31" s="286"/>
      <c r="G31" s="286"/>
      <c r="H31" s="286"/>
      <c r="I31" s="286"/>
    </row>
  </sheetData>
  <mergeCells count="5">
    <mergeCell ref="A1:J1"/>
    <mergeCell ref="A2:J2"/>
    <mergeCell ref="A26:B26"/>
    <mergeCell ref="A27:B27"/>
    <mergeCell ref="A28:B28"/>
  </mergeCells>
  <phoneticPr fontId="205" type="noConversion"/>
  <hyperlinks>
    <hyperlink ref="A28:B28" location="'3-流动汇总'!A1" display="合     计"/>
  </hyperlinks>
  <printOptions horizontalCentered="1"/>
  <pageMargins left="0.7" right="0.71" top="0.87" bottom="0.87" header="1.26" footer="0.76"/>
  <pageSetup paperSize="9" fitToHeight="0" orientation="landscape" horizontalDpi="4294967292" r:id="rId1"/>
  <headerFooter scaleWithDoc="0">
    <oddHeader>&amp;R&amp;"宋体,常规"&amp;10表3-3
共&amp;N页第&amp;P页
金额单位:人民币元</oddHeader>
  </headerFooter>
</worksheet>
</file>

<file path=xl/worksheets/sheet23.xml><?xml version="1.0" encoding="utf-8"?>
<worksheet xmlns="http://schemas.openxmlformats.org/spreadsheetml/2006/main" xmlns:r="http://schemas.openxmlformats.org/officeDocument/2006/relationships">
  <sheetPr>
    <pageSetUpPr fitToPage="1"/>
  </sheetPr>
  <dimension ref="A1:P29"/>
  <sheetViews>
    <sheetView showGridLines="0" workbookViewId="0">
      <selection activeCell="D11" sqref="D11"/>
    </sheetView>
  </sheetViews>
  <sheetFormatPr defaultRowHeight="15.75" customHeight="1"/>
  <cols>
    <col min="1" max="1" width="6.375" style="4" customWidth="1"/>
    <col min="2" max="2" width="27.125" style="4" customWidth="1"/>
    <col min="3" max="3" width="11.25" style="4" customWidth="1"/>
    <col min="4" max="4" width="10.25" style="49" customWidth="1"/>
    <col min="5" max="12" width="8.625" style="4" customWidth="1"/>
    <col min="13" max="13" width="12.875" style="4" customWidth="1"/>
    <col min="14" max="14" width="10.875" style="4" customWidth="1"/>
    <col min="15" max="15" width="9.125" style="4" customWidth="1"/>
    <col min="16" max="16" width="12" style="4" customWidth="1"/>
    <col min="17" max="16384" width="9" style="4"/>
  </cols>
  <sheetData>
    <row r="1" spans="1:16" s="1" customFormat="1" ht="30" customHeight="1">
      <c r="A1" s="675" t="s">
        <v>624</v>
      </c>
      <c r="B1" s="675"/>
      <c r="C1" s="675"/>
      <c r="D1" s="675"/>
      <c r="E1" s="675"/>
      <c r="F1" s="675"/>
      <c r="G1" s="675"/>
      <c r="H1" s="675"/>
      <c r="I1" s="675"/>
      <c r="J1" s="675"/>
      <c r="K1" s="675"/>
      <c r="L1" s="675"/>
      <c r="M1" s="675"/>
      <c r="N1" s="675"/>
      <c r="O1" s="675"/>
      <c r="P1" s="675"/>
    </row>
    <row r="2" spans="1:16" s="2" customFormat="1" ht="14.1" customHeight="1">
      <c r="A2" s="676" t="str">
        <f>'1-汇总表'!A2:F2</f>
        <v>评估基准日：2018年12月31日</v>
      </c>
      <c r="B2" s="676"/>
      <c r="C2" s="676"/>
      <c r="D2" s="676"/>
      <c r="E2" s="676"/>
      <c r="F2" s="676"/>
      <c r="G2" s="676"/>
      <c r="H2" s="676"/>
      <c r="I2" s="676"/>
      <c r="J2" s="676"/>
      <c r="K2" s="676"/>
      <c r="L2" s="676"/>
      <c r="M2" s="684"/>
      <c r="N2" s="684"/>
      <c r="O2" s="684"/>
      <c r="P2" s="684"/>
    </row>
    <row r="3" spans="1:16" s="2" customFormat="1" ht="14.1" customHeight="1">
      <c r="A3" s="7"/>
      <c r="B3" s="7"/>
      <c r="C3" s="7"/>
      <c r="D3" s="62"/>
      <c r="E3" s="7"/>
      <c r="F3" s="7"/>
      <c r="G3" s="7"/>
      <c r="H3" s="7"/>
      <c r="I3" s="7"/>
      <c r="J3" s="7"/>
      <c r="K3" s="7"/>
      <c r="L3" s="7"/>
      <c r="M3" s="8"/>
      <c r="N3" s="8"/>
      <c r="O3" s="8"/>
      <c r="P3" s="10"/>
    </row>
    <row r="4" spans="1:16" s="2" customFormat="1" ht="15.75" customHeight="1">
      <c r="A4" s="54" t="str">
        <f>'1-汇总表'!A4</f>
        <v>产权持有人名称：阳煤集团青岛恒源化工有限公司</v>
      </c>
      <c r="D4" s="55"/>
      <c r="P4" s="12"/>
    </row>
    <row r="5" spans="1:16" s="3" customFormat="1" ht="15.75" customHeight="1">
      <c r="A5" s="698" t="s">
        <v>487</v>
      </c>
      <c r="B5" s="700" t="s">
        <v>625</v>
      </c>
      <c r="C5" s="698" t="s">
        <v>626</v>
      </c>
      <c r="D5" s="698" t="s">
        <v>627</v>
      </c>
      <c r="E5" s="701" t="s">
        <v>559</v>
      </c>
      <c r="F5" s="702"/>
      <c r="G5" s="702"/>
      <c r="H5" s="702"/>
      <c r="I5" s="703"/>
      <c r="J5" s="701" t="s">
        <v>628</v>
      </c>
      <c r="K5" s="702"/>
      <c r="L5" s="703"/>
      <c r="M5" s="698" t="s">
        <v>489</v>
      </c>
      <c r="N5" s="698" t="s">
        <v>490</v>
      </c>
      <c r="O5" s="698" t="s">
        <v>491</v>
      </c>
      <c r="P5" s="698" t="s">
        <v>562</v>
      </c>
    </row>
    <row r="6" spans="1:16" ht="15.75" customHeight="1">
      <c r="A6" s="699"/>
      <c r="B6" s="699"/>
      <c r="C6" s="699"/>
      <c r="D6" s="699"/>
      <c r="E6" s="13" t="s">
        <v>629</v>
      </c>
      <c r="F6" s="13" t="s">
        <v>630</v>
      </c>
      <c r="G6" s="13" t="s">
        <v>631</v>
      </c>
      <c r="H6" s="13" t="s">
        <v>632</v>
      </c>
      <c r="I6" s="13" t="s">
        <v>633</v>
      </c>
      <c r="J6" s="13" t="s">
        <v>634</v>
      </c>
      <c r="K6" s="13" t="s">
        <v>635</v>
      </c>
      <c r="L6" s="13" t="s">
        <v>636</v>
      </c>
      <c r="M6" s="699" t="e">
        <f>#REF!</f>
        <v>#REF!</v>
      </c>
      <c r="N6" s="699" t="e">
        <f>M6-#REF!</f>
        <v>#REF!</v>
      </c>
      <c r="O6" s="699" t="e">
        <f>IF(#REF!&lt;&gt;0,ROUND(100*N6/ABS(#REF!),2),0)</f>
        <v>#REF!</v>
      </c>
      <c r="P6" s="699"/>
    </row>
    <row r="7" spans="1:16" ht="15.75" customHeight="1">
      <c r="A7" s="194"/>
      <c r="B7" s="149"/>
      <c r="C7" s="149"/>
      <c r="D7" s="56"/>
      <c r="E7" s="187"/>
      <c r="F7" s="187"/>
      <c r="G7" s="187"/>
      <c r="H7" s="187"/>
      <c r="I7" s="187">
        <f>SUM(E7:H7)</f>
        <v>0</v>
      </c>
      <c r="J7" s="187"/>
      <c r="K7" s="187"/>
      <c r="L7" s="187">
        <f>SUM(J7:K7)</f>
        <v>0</v>
      </c>
      <c r="M7" s="79">
        <f>I7-L7</f>
        <v>0</v>
      </c>
      <c r="N7" s="79">
        <f>M7-I7</f>
        <v>0</v>
      </c>
      <c r="O7" s="226">
        <f>IF(I7&lt;&gt;0,ROUND(100*N7/ABS(I7),2),0)</f>
        <v>0</v>
      </c>
      <c r="P7" s="20"/>
    </row>
    <row r="8" spans="1:16" ht="15.75" customHeight="1">
      <c r="A8" s="194"/>
      <c r="B8" s="149"/>
      <c r="C8" s="149"/>
      <c r="D8" s="56"/>
      <c r="E8" s="187"/>
      <c r="F8" s="187"/>
      <c r="G8" s="187"/>
      <c r="H8" s="187"/>
      <c r="I8" s="187">
        <f t="shared" ref="I8:I24" si="0">SUM(E8:H8)</f>
        <v>0</v>
      </c>
      <c r="J8" s="187"/>
      <c r="K8" s="187"/>
      <c r="L8" s="187">
        <f t="shared" ref="L8:L24" si="1">SUM(J8:K8)</f>
        <v>0</v>
      </c>
      <c r="M8" s="79">
        <f t="shared" ref="M8:M24" si="2">I8-L8</f>
        <v>0</v>
      </c>
      <c r="N8" s="79">
        <f t="shared" ref="N8:N27" si="3">M8-I8</f>
        <v>0</v>
      </c>
      <c r="O8" s="226">
        <f t="shared" ref="O8:O27" si="4">IF(I8&lt;&gt;0,ROUND(100*N8/ABS(I8),2),0)</f>
        <v>0</v>
      </c>
      <c r="P8" s="20"/>
    </row>
    <row r="9" spans="1:16" ht="15.75" customHeight="1">
      <c r="A9" s="194"/>
      <c r="B9" s="149"/>
      <c r="C9" s="149"/>
      <c r="D9" s="56"/>
      <c r="E9" s="187"/>
      <c r="F9" s="187"/>
      <c r="G9" s="187"/>
      <c r="H9" s="187"/>
      <c r="I9" s="187">
        <f t="shared" si="0"/>
        <v>0</v>
      </c>
      <c r="J9" s="187"/>
      <c r="K9" s="187"/>
      <c r="L9" s="187">
        <f t="shared" si="1"/>
        <v>0</v>
      </c>
      <c r="M9" s="79">
        <f t="shared" si="2"/>
        <v>0</v>
      </c>
      <c r="N9" s="79">
        <f t="shared" si="3"/>
        <v>0</v>
      </c>
      <c r="O9" s="226">
        <f t="shared" si="4"/>
        <v>0</v>
      </c>
      <c r="P9" s="20"/>
    </row>
    <row r="10" spans="1:16" ht="15.75" customHeight="1">
      <c r="A10" s="194"/>
      <c r="B10" s="149"/>
      <c r="C10" s="149"/>
      <c r="D10" s="56"/>
      <c r="E10" s="187"/>
      <c r="F10" s="187"/>
      <c r="G10" s="187"/>
      <c r="H10" s="187"/>
      <c r="I10" s="187">
        <f t="shared" si="0"/>
        <v>0</v>
      </c>
      <c r="J10" s="187"/>
      <c r="K10" s="187"/>
      <c r="L10" s="187">
        <f t="shared" si="1"/>
        <v>0</v>
      </c>
      <c r="M10" s="79">
        <f t="shared" si="2"/>
        <v>0</v>
      </c>
      <c r="N10" s="79">
        <f t="shared" si="3"/>
        <v>0</v>
      </c>
      <c r="O10" s="226">
        <f t="shared" si="4"/>
        <v>0</v>
      </c>
      <c r="P10" s="20"/>
    </row>
    <row r="11" spans="1:16" ht="15.75" customHeight="1">
      <c r="A11" s="194"/>
      <c r="B11" s="149"/>
      <c r="C11" s="149"/>
      <c r="D11" s="56"/>
      <c r="E11" s="187"/>
      <c r="F11" s="187"/>
      <c r="G11" s="187"/>
      <c r="H11" s="187"/>
      <c r="I11" s="187">
        <f t="shared" si="0"/>
        <v>0</v>
      </c>
      <c r="J11" s="187"/>
      <c r="K11" s="187"/>
      <c r="L11" s="187">
        <f t="shared" si="1"/>
        <v>0</v>
      </c>
      <c r="M11" s="79">
        <f t="shared" si="2"/>
        <v>0</v>
      </c>
      <c r="N11" s="79">
        <f t="shared" si="3"/>
        <v>0</v>
      </c>
      <c r="O11" s="226">
        <f t="shared" si="4"/>
        <v>0</v>
      </c>
      <c r="P11" s="20"/>
    </row>
    <row r="12" spans="1:16" ht="15.75" customHeight="1">
      <c r="A12" s="194"/>
      <c r="B12" s="149"/>
      <c r="C12" s="149"/>
      <c r="D12" s="56"/>
      <c r="E12" s="187"/>
      <c r="F12" s="187"/>
      <c r="G12" s="187"/>
      <c r="H12" s="187"/>
      <c r="I12" s="187">
        <f t="shared" si="0"/>
        <v>0</v>
      </c>
      <c r="J12" s="187"/>
      <c r="K12" s="187"/>
      <c r="L12" s="187">
        <f t="shared" si="1"/>
        <v>0</v>
      </c>
      <c r="M12" s="79">
        <f t="shared" si="2"/>
        <v>0</v>
      </c>
      <c r="N12" s="79">
        <f t="shared" si="3"/>
        <v>0</v>
      </c>
      <c r="O12" s="226">
        <f t="shared" si="4"/>
        <v>0</v>
      </c>
      <c r="P12" s="20"/>
    </row>
    <row r="13" spans="1:16" ht="15.75" customHeight="1">
      <c r="A13" s="194"/>
      <c r="B13" s="149"/>
      <c r="C13" s="149"/>
      <c r="D13" s="56"/>
      <c r="E13" s="187"/>
      <c r="F13" s="187"/>
      <c r="G13" s="187"/>
      <c r="H13" s="187"/>
      <c r="I13" s="187">
        <f t="shared" si="0"/>
        <v>0</v>
      </c>
      <c r="J13" s="187"/>
      <c r="K13" s="187"/>
      <c r="L13" s="187">
        <f t="shared" si="1"/>
        <v>0</v>
      </c>
      <c r="M13" s="79">
        <f t="shared" si="2"/>
        <v>0</v>
      </c>
      <c r="N13" s="79">
        <f t="shared" si="3"/>
        <v>0</v>
      </c>
      <c r="O13" s="226">
        <f t="shared" si="4"/>
        <v>0</v>
      </c>
      <c r="P13" s="20"/>
    </row>
    <row r="14" spans="1:16" ht="15.75" customHeight="1">
      <c r="A14" s="194"/>
      <c r="B14" s="149"/>
      <c r="C14" s="149"/>
      <c r="D14" s="56"/>
      <c r="E14" s="187"/>
      <c r="F14" s="187"/>
      <c r="G14" s="187"/>
      <c r="H14" s="187"/>
      <c r="I14" s="187">
        <f t="shared" si="0"/>
        <v>0</v>
      </c>
      <c r="J14" s="187"/>
      <c r="K14" s="187"/>
      <c r="L14" s="187">
        <f t="shared" si="1"/>
        <v>0</v>
      </c>
      <c r="M14" s="79">
        <f t="shared" si="2"/>
        <v>0</v>
      </c>
      <c r="N14" s="79">
        <f t="shared" si="3"/>
        <v>0</v>
      </c>
      <c r="O14" s="226">
        <f t="shared" si="4"/>
        <v>0</v>
      </c>
      <c r="P14" s="20"/>
    </row>
    <row r="15" spans="1:16" ht="15.75" customHeight="1">
      <c r="A15" s="194"/>
      <c r="B15" s="149"/>
      <c r="C15" s="149"/>
      <c r="D15" s="56"/>
      <c r="E15" s="187"/>
      <c r="F15" s="187"/>
      <c r="G15" s="187"/>
      <c r="H15" s="187"/>
      <c r="I15" s="187">
        <f t="shared" si="0"/>
        <v>0</v>
      </c>
      <c r="J15" s="187"/>
      <c r="K15" s="187"/>
      <c r="L15" s="187">
        <f t="shared" si="1"/>
        <v>0</v>
      </c>
      <c r="M15" s="79">
        <f t="shared" si="2"/>
        <v>0</v>
      </c>
      <c r="N15" s="79">
        <f t="shared" si="3"/>
        <v>0</v>
      </c>
      <c r="O15" s="226">
        <f t="shared" si="4"/>
        <v>0</v>
      </c>
      <c r="P15" s="20"/>
    </row>
    <row r="16" spans="1:16" ht="15.75" customHeight="1">
      <c r="A16" s="194"/>
      <c r="B16" s="149"/>
      <c r="C16" s="149"/>
      <c r="D16" s="56"/>
      <c r="E16" s="187"/>
      <c r="F16" s="187"/>
      <c r="G16" s="187"/>
      <c r="H16" s="187"/>
      <c r="I16" s="187">
        <f t="shared" si="0"/>
        <v>0</v>
      </c>
      <c r="J16" s="187"/>
      <c r="K16" s="187"/>
      <c r="L16" s="187">
        <f t="shared" si="1"/>
        <v>0</v>
      </c>
      <c r="M16" s="79">
        <f t="shared" si="2"/>
        <v>0</v>
      </c>
      <c r="N16" s="79">
        <f t="shared" si="3"/>
        <v>0</v>
      </c>
      <c r="O16" s="226">
        <f t="shared" si="4"/>
        <v>0</v>
      </c>
      <c r="P16" s="20"/>
    </row>
    <row r="17" spans="1:16" ht="15.75" customHeight="1">
      <c r="A17" s="194"/>
      <c r="B17" s="149"/>
      <c r="C17" s="149"/>
      <c r="D17" s="56"/>
      <c r="E17" s="187"/>
      <c r="F17" s="187"/>
      <c r="G17" s="187"/>
      <c r="H17" s="187"/>
      <c r="I17" s="187">
        <f t="shared" si="0"/>
        <v>0</v>
      </c>
      <c r="J17" s="187"/>
      <c r="K17" s="187"/>
      <c r="L17" s="187">
        <f t="shared" si="1"/>
        <v>0</v>
      </c>
      <c r="M17" s="79">
        <f t="shared" si="2"/>
        <v>0</v>
      </c>
      <c r="N17" s="79">
        <f t="shared" si="3"/>
        <v>0</v>
      </c>
      <c r="O17" s="226">
        <f t="shared" si="4"/>
        <v>0</v>
      </c>
      <c r="P17" s="20"/>
    </row>
    <row r="18" spans="1:16" ht="15.75" customHeight="1">
      <c r="A18" s="194"/>
      <c r="B18" s="149"/>
      <c r="C18" s="149"/>
      <c r="D18" s="56"/>
      <c r="E18" s="187"/>
      <c r="F18" s="187"/>
      <c r="G18" s="187"/>
      <c r="H18" s="187"/>
      <c r="I18" s="187">
        <f t="shared" si="0"/>
        <v>0</v>
      </c>
      <c r="J18" s="187"/>
      <c r="K18" s="187"/>
      <c r="L18" s="187">
        <f t="shared" si="1"/>
        <v>0</v>
      </c>
      <c r="M18" s="79">
        <f t="shared" si="2"/>
        <v>0</v>
      </c>
      <c r="N18" s="79">
        <f t="shared" si="3"/>
        <v>0</v>
      </c>
      <c r="O18" s="226">
        <f t="shared" si="4"/>
        <v>0</v>
      </c>
      <c r="P18" s="20"/>
    </row>
    <row r="19" spans="1:16" ht="15.75" customHeight="1">
      <c r="A19" s="194"/>
      <c r="B19" s="149"/>
      <c r="C19" s="149"/>
      <c r="D19" s="56"/>
      <c r="E19" s="187"/>
      <c r="F19" s="187"/>
      <c r="G19" s="187"/>
      <c r="H19" s="187"/>
      <c r="I19" s="187">
        <f t="shared" si="0"/>
        <v>0</v>
      </c>
      <c r="J19" s="187"/>
      <c r="K19" s="187"/>
      <c r="L19" s="187">
        <f t="shared" si="1"/>
        <v>0</v>
      </c>
      <c r="M19" s="79">
        <f t="shared" si="2"/>
        <v>0</v>
      </c>
      <c r="N19" s="79">
        <f t="shared" si="3"/>
        <v>0</v>
      </c>
      <c r="O19" s="226">
        <f t="shared" si="4"/>
        <v>0</v>
      </c>
      <c r="P19" s="20"/>
    </row>
    <row r="20" spans="1:16" ht="15.75" customHeight="1">
      <c r="A20" s="194"/>
      <c r="B20" s="149"/>
      <c r="C20" s="149"/>
      <c r="D20" s="56"/>
      <c r="E20" s="187"/>
      <c r="F20" s="187"/>
      <c r="G20" s="187"/>
      <c r="H20" s="187"/>
      <c r="I20" s="187">
        <f t="shared" si="0"/>
        <v>0</v>
      </c>
      <c r="J20" s="187"/>
      <c r="K20" s="187"/>
      <c r="L20" s="187">
        <f t="shared" si="1"/>
        <v>0</v>
      </c>
      <c r="M20" s="79">
        <f t="shared" si="2"/>
        <v>0</v>
      </c>
      <c r="N20" s="79">
        <f t="shared" si="3"/>
        <v>0</v>
      </c>
      <c r="O20" s="226">
        <f t="shared" si="4"/>
        <v>0</v>
      </c>
      <c r="P20" s="20"/>
    </row>
    <row r="21" spans="1:16" ht="15.75" customHeight="1">
      <c r="A21" s="194"/>
      <c r="B21" s="149"/>
      <c r="C21" s="149"/>
      <c r="D21" s="56"/>
      <c r="E21" s="187"/>
      <c r="F21" s="187"/>
      <c r="G21" s="187"/>
      <c r="H21" s="187"/>
      <c r="I21" s="187">
        <f t="shared" si="0"/>
        <v>0</v>
      </c>
      <c r="J21" s="187"/>
      <c r="K21" s="187"/>
      <c r="L21" s="187">
        <f t="shared" si="1"/>
        <v>0</v>
      </c>
      <c r="M21" s="79">
        <f t="shared" si="2"/>
        <v>0</v>
      </c>
      <c r="N21" s="79">
        <f t="shared" si="3"/>
        <v>0</v>
      </c>
      <c r="O21" s="226">
        <f t="shared" si="4"/>
        <v>0</v>
      </c>
      <c r="P21" s="20"/>
    </row>
    <row r="22" spans="1:16" ht="15.75" customHeight="1">
      <c r="A22" s="194"/>
      <c r="B22" s="149"/>
      <c r="C22" s="149"/>
      <c r="D22" s="56"/>
      <c r="E22" s="187"/>
      <c r="F22" s="187"/>
      <c r="G22" s="187"/>
      <c r="H22" s="187"/>
      <c r="I22" s="187">
        <f t="shared" si="0"/>
        <v>0</v>
      </c>
      <c r="J22" s="187"/>
      <c r="K22" s="187"/>
      <c r="L22" s="187">
        <f t="shared" si="1"/>
        <v>0</v>
      </c>
      <c r="M22" s="79">
        <f t="shared" si="2"/>
        <v>0</v>
      </c>
      <c r="N22" s="79">
        <f t="shared" si="3"/>
        <v>0</v>
      </c>
      <c r="O22" s="226">
        <f t="shared" si="4"/>
        <v>0</v>
      </c>
      <c r="P22" s="20"/>
    </row>
    <row r="23" spans="1:16" ht="15.75" customHeight="1">
      <c r="A23" s="194"/>
      <c r="B23" s="149"/>
      <c r="C23" s="149"/>
      <c r="D23" s="56"/>
      <c r="E23" s="187"/>
      <c r="F23" s="187"/>
      <c r="G23" s="187"/>
      <c r="H23" s="187"/>
      <c r="I23" s="187">
        <f t="shared" si="0"/>
        <v>0</v>
      </c>
      <c r="J23" s="187"/>
      <c r="K23" s="187"/>
      <c r="L23" s="187">
        <f t="shared" si="1"/>
        <v>0</v>
      </c>
      <c r="M23" s="79">
        <f t="shared" si="2"/>
        <v>0</v>
      </c>
      <c r="N23" s="79">
        <f t="shared" si="3"/>
        <v>0</v>
      </c>
      <c r="O23" s="226">
        <f t="shared" si="4"/>
        <v>0</v>
      </c>
      <c r="P23" s="20"/>
    </row>
    <row r="24" spans="1:16" ht="15.75" customHeight="1">
      <c r="A24" s="194"/>
      <c r="B24" s="149"/>
      <c r="C24" s="149"/>
      <c r="D24" s="56"/>
      <c r="E24" s="187"/>
      <c r="F24" s="187"/>
      <c r="G24" s="187"/>
      <c r="H24" s="187"/>
      <c r="I24" s="187">
        <f t="shared" si="0"/>
        <v>0</v>
      </c>
      <c r="J24" s="187"/>
      <c r="K24" s="187"/>
      <c r="L24" s="187">
        <f t="shared" si="1"/>
        <v>0</v>
      </c>
      <c r="M24" s="79">
        <f t="shared" si="2"/>
        <v>0</v>
      </c>
      <c r="N24" s="79">
        <f t="shared" si="3"/>
        <v>0</v>
      </c>
      <c r="O24" s="226">
        <f t="shared" si="4"/>
        <v>0</v>
      </c>
      <c r="P24" s="20"/>
    </row>
    <row r="25" spans="1:16" ht="15.75" customHeight="1">
      <c r="A25" s="697" t="s">
        <v>622</v>
      </c>
      <c r="B25" s="697"/>
      <c r="C25" s="13"/>
      <c r="D25" s="56"/>
      <c r="E25" s="79">
        <f t="shared" ref="E25:M25" si="5">SUM(E7:E24)</f>
        <v>0</v>
      </c>
      <c r="F25" s="79">
        <f t="shared" si="5"/>
        <v>0</v>
      </c>
      <c r="G25" s="79">
        <f t="shared" si="5"/>
        <v>0</v>
      </c>
      <c r="H25" s="79">
        <f t="shared" si="5"/>
        <v>0</v>
      </c>
      <c r="I25" s="79">
        <f t="shared" si="5"/>
        <v>0</v>
      </c>
      <c r="J25" s="79">
        <f t="shared" si="5"/>
        <v>0</v>
      </c>
      <c r="K25" s="79">
        <f t="shared" si="5"/>
        <v>0</v>
      </c>
      <c r="L25" s="79">
        <f t="shared" si="5"/>
        <v>0</v>
      </c>
      <c r="M25" s="79">
        <f t="shared" si="5"/>
        <v>0</v>
      </c>
      <c r="N25" s="79">
        <f t="shared" si="3"/>
        <v>0</v>
      </c>
      <c r="O25" s="226">
        <f t="shared" si="4"/>
        <v>0</v>
      </c>
      <c r="P25" s="20"/>
    </row>
    <row r="26" spans="1:16" ht="15.75" customHeight="1">
      <c r="A26" s="697" t="s">
        <v>637</v>
      </c>
      <c r="B26" s="697"/>
      <c r="C26" s="13"/>
      <c r="D26" s="56"/>
      <c r="E26" s="79"/>
      <c r="F26" s="79"/>
      <c r="G26" s="79"/>
      <c r="H26" s="79"/>
      <c r="I26" s="79">
        <f>L25</f>
        <v>0</v>
      </c>
      <c r="J26" s="187"/>
      <c r="K26" s="187"/>
      <c r="L26" s="187"/>
      <c r="M26" s="79"/>
      <c r="N26" s="79"/>
      <c r="O26" s="226">
        <f t="shared" si="4"/>
        <v>0</v>
      </c>
      <c r="P26" s="20"/>
    </row>
    <row r="27" spans="1:16" ht="15.75" customHeight="1">
      <c r="A27" s="677" t="s">
        <v>569</v>
      </c>
      <c r="B27" s="677"/>
      <c r="C27" s="20"/>
      <c r="D27" s="56"/>
      <c r="E27" s="79">
        <f>E25-ABS(E26)</f>
        <v>0</v>
      </c>
      <c r="F27" s="79">
        <f>F25-ABS(F26)</f>
        <v>0</v>
      </c>
      <c r="G27" s="79">
        <f>G25-ABS(G26)</f>
        <v>0</v>
      </c>
      <c r="H27" s="79">
        <f>H25-ABS(H26)</f>
        <v>0</v>
      </c>
      <c r="I27" s="79">
        <f>I25-ABS(I26)</f>
        <v>0</v>
      </c>
      <c r="J27" s="292"/>
      <c r="K27" s="292"/>
      <c r="L27" s="292"/>
      <c r="M27" s="79">
        <f>M25-ABS(M26)</f>
        <v>0</v>
      </c>
      <c r="N27" s="79">
        <f t="shared" si="3"/>
        <v>0</v>
      </c>
      <c r="O27" s="226">
        <f t="shared" si="4"/>
        <v>0</v>
      </c>
      <c r="P27" s="20"/>
    </row>
    <row r="28" spans="1:16" s="2" customFormat="1" ht="15.75" customHeight="1">
      <c r="A28" s="2" t="str">
        <f>封面!B$10&amp;封面!D$10</f>
        <v>产权持有单位填表人：杨庆华</v>
      </c>
      <c r="C28" s="22"/>
      <c r="D28" s="58"/>
      <c r="E28" s="22"/>
      <c r="F28" s="22"/>
      <c r="G28" s="22"/>
      <c r="H28" s="22"/>
      <c r="I28" s="22"/>
      <c r="J28" s="22"/>
      <c r="K28" s="22"/>
      <c r="L28" s="22"/>
    </row>
    <row r="29" spans="1:16" s="2" customFormat="1" ht="15.75" customHeight="1">
      <c r="A29" s="2" t="str">
        <f>封面!B$12&amp;封面!D$12&amp;封面!E$12&amp;封面!F$12&amp;封面!G$12&amp;封面!H$12&amp;封面!I$12</f>
        <v>填表日期：2019年1月24日</v>
      </c>
      <c r="D29" s="55"/>
      <c r="M29" s="24" t="str">
        <f>"评估人员："&amp;封面!$P$18</f>
        <v>评估人员：</v>
      </c>
    </row>
  </sheetData>
  <mergeCells count="15">
    <mergeCell ref="A1:P1"/>
    <mergeCell ref="A2:P2"/>
    <mergeCell ref="E5:I5"/>
    <mergeCell ref="J5:L5"/>
    <mergeCell ref="A25:B25"/>
    <mergeCell ref="A26:B26"/>
    <mergeCell ref="N5:N6"/>
    <mergeCell ref="O5:O6"/>
    <mergeCell ref="P5:P6"/>
    <mergeCell ref="A27:B27"/>
    <mergeCell ref="A5:A6"/>
    <mergeCell ref="B5:B6"/>
    <mergeCell ref="C5:C6"/>
    <mergeCell ref="D5:D6"/>
    <mergeCell ref="M5:M6"/>
  </mergeCells>
  <phoneticPr fontId="205" type="noConversion"/>
  <hyperlinks>
    <hyperlink ref="A27:B27" location="'3-流动汇总'!A1" display="合     计"/>
  </hyperlinks>
  <printOptions horizontalCentered="1"/>
  <pageMargins left="0.75" right="0.67" top="1.26" bottom="0.87" header="1.26" footer="0.55000000000000004"/>
  <pageSetup paperSize="9" scale="72" fitToHeight="0" orientation="landscape" horizontalDpi="4294967292" r:id="rId1"/>
  <headerFooter scaleWithDoc="0">
    <oddHeader>&amp;R&amp;"宋体,常规"&amp;10表3-4
共&amp;N页第&amp;P页
金额单位:人民币元</oddHeader>
  </headerFooter>
  <legacyDrawing r:id="rId2"/>
</worksheet>
</file>

<file path=xl/worksheets/sheet24.xml><?xml version="1.0" encoding="utf-8"?>
<worksheet xmlns="http://schemas.openxmlformats.org/spreadsheetml/2006/main" xmlns:r="http://schemas.openxmlformats.org/officeDocument/2006/relationships">
  <sheetPr>
    <pageSetUpPr fitToPage="1"/>
  </sheetPr>
  <dimension ref="A1:J29"/>
  <sheetViews>
    <sheetView showGridLines="0" workbookViewId="0">
      <selection activeCell="D11" sqref="D11"/>
    </sheetView>
  </sheetViews>
  <sheetFormatPr defaultRowHeight="15.75" customHeight="1"/>
  <cols>
    <col min="1" max="1" width="6.375" style="4" customWidth="1"/>
    <col min="2" max="2" width="25" style="4" customWidth="1"/>
    <col min="3" max="3" width="14.125" style="4" customWidth="1"/>
    <col min="4" max="4" width="8.75" style="49" customWidth="1"/>
    <col min="5" max="5" width="9.125" style="4" customWidth="1"/>
    <col min="6" max="6" width="13.125" style="4" bestFit="1" customWidth="1"/>
    <col min="7" max="7" width="14.25" style="4" customWidth="1"/>
    <col min="8" max="8" width="10.75" style="4" customWidth="1"/>
    <col min="9" max="9" width="10.875" style="4" customWidth="1"/>
    <col min="10" max="10" width="10.125" style="4" customWidth="1"/>
    <col min="11" max="16384" width="9" style="4"/>
  </cols>
  <sheetData>
    <row r="1" spans="1:10" s="1" customFormat="1" ht="30" customHeight="1">
      <c r="A1" s="675" t="s">
        <v>638</v>
      </c>
      <c r="B1" s="675"/>
      <c r="C1" s="675"/>
      <c r="D1" s="675"/>
      <c r="E1" s="675"/>
      <c r="F1" s="675"/>
      <c r="G1" s="675"/>
      <c r="H1" s="675"/>
      <c r="I1" s="675"/>
      <c r="J1" s="675"/>
    </row>
    <row r="2" spans="1:10" s="2" customFormat="1" ht="14.1" customHeight="1">
      <c r="A2" s="676" t="str">
        <f>'1-汇总表'!A2:F2</f>
        <v>评估基准日：2018年12月31日</v>
      </c>
      <c r="B2" s="676"/>
      <c r="C2" s="676"/>
      <c r="D2" s="676"/>
      <c r="E2" s="676"/>
      <c r="F2" s="676"/>
      <c r="G2" s="684"/>
      <c r="H2" s="684"/>
      <c r="I2" s="684"/>
      <c r="J2" s="684"/>
    </row>
    <row r="3" spans="1:10" s="2" customFormat="1" ht="14.1" customHeight="1">
      <c r="A3" s="7"/>
      <c r="B3" s="7"/>
      <c r="C3" s="7"/>
      <c r="D3" s="62"/>
      <c r="E3" s="7"/>
      <c r="F3" s="7"/>
      <c r="G3" s="8"/>
      <c r="H3" s="8"/>
      <c r="I3" s="8"/>
      <c r="J3" s="10"/>
    </row>
    <row r="4" spans="1:10" s="2" customFormat="1" ht="15.75" customHeight="1">
      <c r="A4" s="54" t="str">
        <f>'1-汇总表'!A4</f>
        <v>产权持有人名称：阳煤集团青岛恒源化工有限公司</v>
      </c>
      <c r="D4" s="55"/>
      <c r="J4" s="12"/>
    </row>
    <row r="5" spans="1:10" s="3" customFormat="1" ht="15.75" customHeight="1">
      <c r="A5" s="13" t="s">
        <v>487</v>
      </c>
      <c r="B5" s="14" t="s">
        <v>639</v>
      </c>
      <c r="C5" s="13" t="s">
        <v>626</v>
      </c>
      <c r="D5" s="56" t="s">
        <v>627</v>
      </c>
      <c r="E5" s="13" t="s">
        <v>640</v>
      </c>
      <c r="F5" s="13" t="s">
        <v>488</v>
      </c>
      <c r="G5" s="13" t="s">
        <v>489</v>
      </c>
      <c r="H5" s="13" t="s">
        <v>490</v>
      </c>
      <c r="I5" s="13" t="s">
        <v>491</v>
      </c>
      <c r="J5" s="13" t="s">
        <v>562</v>
      </c>
    </row>
    <row r="6" spans="1:10" ht="15.75" customHeight="1">
      <c r="A6" s="13"/>
      <c r="B6" s="294"/>
      <c r="C6" s="194"/>
      <c r="D6" s="56"/>
      <c r="E6" s="18"/>
      <c r="F6" s="19"/>
      <c r="G6" s="79">
        <f t="shared" ref="G6:G24" si="0">F6</f>
        <v>0</v>
      </c>
      <c r="H6" s="79">
        <f>G6-F6</f>
        <v>0</v>
      </c>
      <c r="I6" s="226">
        <f>IF(F6&lt;&gt;0,ROUND(100*H6/ABS(F6),2),0)</f>
        <v>0</v>
      </c>
      <c r="J6" s="20"/>
    </row>
    <row r="7" spans="1:10" ht="15.75" customHeight="1">
      <c r="A7" s="13"/>
      <c r="B7" s="295"/>
      <c r="C7" s="194"/>
      <c r="D7" s="56"/>
      <c r="E7" s="128"/>
      <c r="F7" s="19"/>
      <c r="G7" s="79">
        <f t="shared" si="0"/>
        <v>0</v>
      </c>
      <c r="H7" s="79">
        <f t="shared" ref="H7:H25" si="1">G7-F7</f>
        <v>0</v>
      </c>
      <c r="I7" s="226">
        <f t="shared" ref="I7:I25" si="2">IF(F7&lt;&gt;0,ROUND(100*H7/ABS(F7),2),0)</f>
        <v>0</v>
      </c>
      <c r="J7" s="20"/>
    </row>
    <row r="8" spans="1:10" ht="15.75" customHeight="1">
      <c r="A8" s="13"/>
      <c r="B8" s="295"/>
      <c r="C8" s="194"/>
      <c r="D8" s="56"/>
      <c r="E8" s="128"/>
      <c r="F8" s="19"/>
      <c r="G8" s="79">
        <f t="shared" si="0"/>
        <v>0</v>
      </c>
      <c r="H8" s="79">
        <f t="shared" si="1"/>
        <v>0</v>
      </c>
      <c r="I8" s="226">
        <f t="shared" si="2"/>
        <v>0</v>
      </c>
      <c r="J8" s="20"/>
    </row>
    <row r="9" spans="1:10" ht="15.75" customHeight="1">
      <c r="A9" s="13"/>
      <c r="B9" s="295"/>
      <c r="C9" s="194"/>
      <c r="D9" s="56"/>
      <c r="E9" s="128"/>
      <c r="F9" s="19"/>
      <c r="G9" s="79">
        <f t="shared" si="0"/>
        <v>0</v>
      </c>
      <c r="H9" s="79">
        <f t="shared" si="1"/>
        <v>0</v>
      </c>
      <c r="I9" s="226">
        <f t="shared" si="2"/>
        <v>0</v>
      </c>
      <c r="J9" s="20"/>
    </row>
    <row r="10" spans="1:10" ht="15.75" customHeight="1">
      <c r="A10" s="13"/>
      <c r="B10" s="295"/>
      <c r="C10" s="194"/>
      <c r="D10" s="56"/>
      <c r="E10" s="128"/>
      <c r="F10" s="19"/>
      <c r="G10" s="79">
        <f t="shared" si="0"/>
        <v>0</v>
      </c>
      <c r="H10" s="79">
        <f t="shared" si="1"/>
        <v>0</v>
      </c>
      <c r="I10" s="226">
        <f t="shared" si="2"/>
        <v>0</v>
      </c>
      <c r="J10" s="20"/>
    </row>
    <row r="11" spans="1:10" ht="15.75" customHeight="1">
      <c r="A11" s="13"/>
      <c r="B11" s="295"/>
      <c r="C11" s="194"/>
      <c r="D11" s="56"/>
      <c r="E11" s="128"/>
      <c r="F11" s="19"/>
      <c r="G11" s="79">
        <f t="shared" si="0"/>
        <v>0</v>
      </c>
      <c r="H11" s="79">
        <f t="shared" si="1"/>
        <v>0</v>
      </c>
      <c r="I11" s="226">
        <f t="shared" si="2"/>
        <v>0</v>
      </c>
      <c r="J11" s="20"/>
    </row>
    <row r="12" spans="1:10" ht="15.75" customHeight="1">
      <c r="A12" s="13"/>
      <c r="B12" s="295"/>
      <c r="C12" s="194"/>
      <c r="D12" s="56"/>
      <c r="E12" s="128"/>
      <c r="F12" s="19"/>
      <c r="G12" s="79">
        <f t="shared" si="0"/>
        <v>0</v>
      </c>
      <c r="H12" s="79">
        <f t="shared" si="1"/>
        <v>0</v>
      </c>
      <c r="I12" s="226">
        <f t="shared" si="2"/>
        <v>0</v>
      </c>
      <c r="J12" s="20"/>
    </row>
    <row r="13" spans="1:10" ht="15.75" customHeight="1">
      <c r="A13" s="13"/>
      <c r="B13" s="295"/>
      <c r="C13" s="194"/>
      <c r="D13" s="56"/>
      <c r="E13" s="128"/>
      <c r="F13" s="19"/>
      <c r="G13" s="79">
        <f t="shared" si="0"/>
        <v>0</v>
      </c>
      <c r="H13" s="79">
        <f t="shared" si="1"/>
        <v>0</v>
      </c>
      <c r="I13" s="226">
        <f t="shared" si="2"/>
        <v>0</v>
      </c>
      <c r="J13" s="20"/>
    </row>
    <row r="14" spans="1:10" ht="15.75" customHeight="1">
      <c r="A14" s="13"/>
      <c r="B14" s="295"/>
      <c r="C14" s="194"/>
      <c r="D14" s="56"/>
      <c r="E14" s="128"/>
      <c r="F14" s="19"/>
      <c r="G14" s="79">
        <f t="shared" si="0"/>
        <v>0</v>
      </c>
      <c r="H14" s="79">
        <f t="shared" si="1"/>
        <v>0</v>
      </c>
      <c r="I14" s="226">
        <f t="shared" si="2"/>
        <v>0</v>
      </c>
      <c r="J14" s="20"/>
    </row>
    <row r="15" spans="1:10" ht="15.75" customHeight="1">
      <c r="A15" s="13"/>
      <c r="B15" s="295"/>
      <c r="C15" s="194"/>
      <c r="D15" s="56"/>
      <c r="E15" s="128"/>
      <c r="F15" s="19"/>
      <c r="G15" s="79">
        <f t="shared" si="0"/>
        <v>0</v>
      </c>
      <c r="H15" s="79">
        <f t="shared" si="1"/>
        <v>0</v>
      </c>
      <c r="I15" s="226">
        <f t="shared" si="2"/>
        <v>0</v>
      </c>
      <c r="J15" s="20"/>
    </row>
    <row r="16" spans="1:10" ht="15.75" customHeight="1">
      <c r="A16" s="13"/>
      <c r="B16" s="295"/>
      <c r="C16" s="194"/>
      <c r="D16" s="56"/>
      <c r="E16" s="128"/>
      <c r="F16" s="19"/>
      <c r="G16" s="79">
        <f t="shared" si="0"/>
        <v>0</v>
      </c>
      <c r="H16" s="79">
        <f t="shared" si="1"/>
        <v>0</v>
      </c>
      <c r="I16" s="226">
        <f t="shared" si="2"/>
        <v>0</v>
      </c>
      <c r="J16" s="20"/>
    </row>
    <row r="17" spans="1:10" ht="15.75" customHeight="1">
      <c r="A17" s="13"/>
      <c r="B17" s="295"/>
      <c r="C17" s="194"/>
      <c r="D17" s="56"/>
      <c r="E17" s="128"/>
      <c r="F17" s="19"/>
      <c r="G17" s="79">
        <f t="shared" si="0"/>
        <v>0</v>
      </c>
      <c r="H17" s="79">
        <f t="shared" si="1"/>
        <v>0</v>
      </c>
      <c r="I17" s="226">
        <f t="shared" si="2"/>
        <v>0</v>
      </c>
      <c r="J17" s="20"/>
    </row>
    <row r="18" spans="1:10" ht="15.75" customHeight="1">
      <c r="A18" s="13"/>
      <c r="B18" s="295"/>
      <c r="C18" s="194"/>
      <c r="D18" s="56"/>
      <c r="E18" s="128"/>
      <c r="F18" s="19"/>
      <c r="G18" s="79">
        <f t="shared" si="0"/>
        <v>0</v>
      </c>
      <c r="H18" s="79">
        <f t="shared" si="1"/>
        <v>0</v>
      </c>
      <c r="I18" s="226">
        <f t="shared" si="2"/>
        <v>0</v>
      </c>
      <c r="J18" s="20"/>
    </row>
    <row r="19" spans="1:10" ht="15.75" customHeight="1">
      <c r="A19" s="13"/>
      <c r="B19" s="295"/>
      <c r="C19" s="194"/>
      <c r="D19" s="56"/>
      <c r="E19" s="128"/>
      <c r="F19" s="19"/>
      <c r="G19" s="79">
        <f t="shared" si="0"/>
        <v>0</v>
      </c>
      <c r="H19" s="79">
        <f t="shared" si="1"/>
        <v>0</v>
      </c>
      <c r="I19" s="226">
        <f t="shared" si="2"/>
        <v>0</v>
      </c>
      <c r="J19" s="20"/>
    </row>
    <row r="20" spans="1:10" ht="15.75" customHeight="1">
      <c r="A20" s="13"/>
      <c r="B20" s="295"/>
      <c r="C20" s="194"/>
      <c r="D20" s="56"/>
      <c r="E20" s="128"/>
      <c r="F20" s="19"/>
      <c r="G20" s="79">
        <f t="shared" si="0"/>
        <v>0</v>
      </c>
      <c r="H20" s="79">
        <f t="shared" si="1"/>
        <v>0</v>
      </c>
      <c r="I20" s="226">
        <f t="shared" si="2"/>
        <v>0</v>
      </c>
      <c r="J20" s="20"/>
    </row>
    <row r="21" spans="1:10" ht="15.75" customHeight="1">
      <c r="A21" s="13"/>
      <c r="B21" s="295"/>
      <c r="C21" s="194"/>
      <c r="D21" s="56"/>
      <c r="E21" s="128"/>
      <c r="F21" s="19"/>
      <c r="G21" s="79">
        <f t="shared" si="0"/>
        <v>0</v>
      </c>
      <c r="H21" s="79">
        <f t="shared" si="1"/>
        <v>0</v>
      </c>
      <c r="I21" s="226">
        <f t="shared" si="2"/>
        <v>0</v>
      </c>
      <c r="J21" s="20"/>
    </row>
    <row r="22" spans="1:10" ht="15.75" customHeight="1">
      <c r="A22" s="13"/>
      <c r="B22" s="295"/>
      <c r="C22" s="194"/>
      <c r="D22" s="56"/>
      <c r="E22" s="128"/>
      <c r="F22" s="19"/>
      <c r="G22" s="79">
        <f t="shared" si="0"/>
        <v>0</v>
      </c>
      <c r="H22" s="79">
        <f t="shared" si="1"/>
        <v>0</v>
      </c>
      <c r="I22" s="226">
        <f t="shared" si="2"/>
        <v>0</v>
      </c>
      <c r="J22" s="20"/>
    </row>
    <row r="23" spans="1:10" ht="15.75" customHeight="1">
      <c r="A23" s="13"/>
      <c r="B23" s="295"/>
      <c r="C23" s="194"/>
      <c r="D23" s="56"/>
      <c r="E23" s="128"/>
      <c r="F23" s="19"/>
      <c r="G23" s="79">
        <f t="shared" si="0"/>
        <v>0</v>
      </c>
      <c r="H23" s="79">
        <f t="shared" si="1"/>
        <v>0</v>
      </c>
      <c r="I23" s="226">
        <f t="shared" si="2"/>
        <v>0</v>
      </c>
      <c r="J23" s="20"/>
    </row>
    <row r="24" spans="1:10" ht="15.75" customHeight="1">
      <c r="A24" s="13"/>
      <c r="B24" s="295"/>
      <c r="C24" s="194"/>
      <c r="D24" s="56"/>
      <c r="E24" s="128"/>
      <c r="F24" s="19"/>
      <c r="G24" s="79">
        <f t="shared" si="0"/>
        <v>0</v>
      </c>
      <c r="H24" s="79">
        <f t="shared" si="1"/>
        <v>0</v>
      </c>
      <c r="I24" s="226">
        <f t="shared" si="2"/>
        <v>0</v>
      </c>
      <c r="J24" s="20"/>
    </row>
    <row r="25" spans="1:10" ht="15.75" customHeight="1">
      <c r="A25" s="697" t="s">
        <v>622</v>
      </c>
      <c r="B25" s="697"/>
      <c r="C25" s="13"/>
      <c r="D25" s="56"/>
      <c r="E25" s="18"/>
      <c r="F25" s="19">
        <f>SUM(F6:F24)</f>
        <v>0</v>
      </c>
      <c r="G25" s="79">
        <f>SUM(G6:G24)</f>
        <v>0</v>
      </c>
      <c r="H25" s="79">
        <f t="shared" si="1"/>
        <v>0</v>
      </c>
      <c r="I25" s="226">
        <f t="shared" si="2"/>
        <v>0</v>
      </c>
      <c r="J25" s="20"/>
    </row>
    <row r="26" spans="1:10" ht="15.75" customHeight="1">
      <c r="A26" s="697" t="s">
        <v>641</v>
      </c>
      <c r="B26" s="697"/>
      <c r="C26" s="13"/>
      <c r="D26" s="56"/>
      <c r="E26" s="18"/>
      <c r="F26" s="19"/>
      <c r="G26" s="79"/>
      <c r="H26" s="79"/>
      <c r="I26" s="79" t="s">
        <v>554</v>
      </c>
      <c r="J26" s="20"/>
    </row>
    <row r="27" spans="1:10" ht="15.75" customHeight="1">
      <c r="A27" s="677" t="s">
        <v>642</v>
      </c>
      <c r="B27" s="677"/>
      <c r="C27" s="20"/>
      <c r="D27" s="57"/>
      <c r="E27" s="20"/>
      <c r="F27" s="19">
        <f>F25-ABS(F26)</f>
        <v>0</v>
      </c>
      <c r="G27" s="79">
        <f>G25-ABS(G26)</f>
        <v>0</v>
      </c>
      <c r="H27" s="79">
        <f>G27-F27</f>
        <v>0</v>
      </c>
      <c r="I27" s="226">
        <f>IF(F27&lt;&gt;0,ROUND(100*H27/ABS(F27),2),0)</f>
        <v>0</v>
      </c>
      <c r="J27" s="20"/>
    </row>
    <row r="28" spans="1:10" s="2" customFormat="1" ht="15.75" customHeight="1">
      <c r="A28" s="2" t="str">
        <f>封面!B$10&amp;封面!D$10</f>
        <v>产权持有单位填表人：杨庆华</v>
      </c>
      <c r="C28" s="22"/>
      <c r="D28" s="58"/>
      <c r="E28" s="22"/>
    </row>
    <row r="29" spans="1:10" s="2" customFormat="1" ht="15.75" customHeight="1">
      <c r="A29" s="2" t="str">
        <f>封面!B$12&amp;封面!D$12&amp;封面!E$12&amp;封面!F$12&amp;封面!G$12&amp;封面!H$12&amp;封面!I$12</f>
        <v>填表日期：2019年1月24日</v>
      </c>
      <c r="D29" s="55"/>
      <c r="G29" s="24" t="str">
        <f>"评估人员："&amp;封面!$P$18</f>
        <v>评估人员：</v>
      </c>
    </row>
  </sheetData>
  <mergeCells count="5">
    <mergeCell ref="A1:J1"/>
    <mergeCell ref="A2:J2"/>
    <mergeCell ref="A25:B25"/>
    <mergeCell ref="A26:B26"/>
    <mergeCell ref="A27:B27"/>
  </mergeCells>
  <phoneticPr fontId="205" type="noConversion"/>
  <hyperlinks>
    <hyperlink ref="A27:B27" location="'3-流动汇总'!A1" display="合      计"/>
  </hyperlinks>
  <printOptions horizontalCentered="1"/>
  <pageMargins left="0.71" right="0.63" top="0.87" bottom="0.87" header="1.3" footer="0.55000000000000004"/>
  <pageSetup paperSize="9" fitToHeight="0" orientation="landscape" horizontalDpi="4294967292" r:id="rId1"/>
  <headerFooter scaleWithDoc="0">
    <oddHeader>&amp;R&amp;"宋体,常规"&amp;10表3-5
共&amp;N页第&amp;P页
金额单位:人民币元</oddHeader>
  </headerFooter>
  <legacyDrawing r:id="rId2"/>
</worksheet>
</file>

<file path=xl/worksheets/sheet25.xml><?xml version="1.0" encoding="utf-8"?>
<worksheet xmlns="http://schemas.openxmlformats.org/spreadsheetml/2006/main" xmlns:r="http://schemas.openxmlformats.org/officeDocument/2006/relationships">
  <sheetPr>
    <pageSetUpPr fitToPage="1"/>
  </sheetPr>
  <dimension ref="A1:K30"/>
  <sheetViews>
    <sheetView showGridLines="0" workbookViewId="0">
      <selection activeCell="B7" sqref="B7"/>
    </sheetView>
  </sheetViews>
  <sheetFormatPr defaultRowHeight="15.75" customHeight="1"/>
  <cols>
    <col min="1" max="1" width="5" style="4" customWidth="1"/>
    <col min="2" max="2" width="20.375" style="4" customWidth="1"/>
    <col min="3" max="3" width="9" style="49"/>
    <col min="4" max="4" width="11" style="4" customWidth="1"/>
    <col min="5" max="5" width="12.875" style="4" customWidth="1"/>
    <col min="6" max="6" width="9.625" style="4" customWidth="1"/>
    <col min="7" max="8" width="12.625" style="4" customWidth="1"/>
    <col min="9" max="9" width="10" style="4" customWidth="1"/>
    <col min="10" max="10" width="10.375" style="4" customWidth="1"/>
    <col min="11" max="16384" width="9" style="4"/>
  </cols>
  <sheetData>
    <row r="1" spans="1:11" s="1" customFormat="1" ht="30" customHeight="1">
      <c r="A1" s="675" t="s">
        <v>643</v>
      </c>
      <c r="B1" s="675"/>
      <c r="C1" s="675"/>
      <c r="D1" s="675"/>
      <c r="E1" s="675"/>
      <c r="F1" s="675"/>
      <c r="G1" s="675"/>
      <c r="H1" s="675"/>
      <c r="I1" s="675"/>
      <c r="J1" s="675"/>
      <c r="K1" s="675"/>
    </row>
    <row r="2" spans="1:11" s="2" customFormat="1" ht="14.1" customHeight="1">
      <c r="A2" s="676" t="str">
        <f>'1-汇总表'!A2:F2</f>
        <v>评估基准日：2018年12月31日</v>
      </c>
      <c r="B2" s="676"/>
      <c r="C2" s="676"/>
      <c r="D2" s="676"/>
      <c r="E2" s="676"/>
      <c r="F2" s="676"/>
      <c r="G2" s="676"/>
      <c r="H2" s="684"/>
      <c r="I2" s="684"/>
      <c r="J2" s="684"/>
      <c r="K2" s="684"/>
    </row>
    <row r="3" spans="1:11" s="2" customFormat="1" ht="14.1" customHeight="1">
      <c r="A3" s="7"/>
      <c r="B3" s="7"/>
      <c r="C3" s="62"/>
      <c r="D3" s="7"/>
      <c r="E3" s="7"/>
      <c r="F3" s="7"/>
      <c r="G3" s="7"/>
      <c r="H3" s="8"/>
      <c r="I3" s="8"/>
      <c r="J3" s="8"/>
      <c r="K3" s="10"/>
    </row>
    <row r="4" spans="1:11" s="2" customFormat="1" ht="15.75" customHeight="1">
      <c r="A4" s="54" t="str">
        <f>'1-汇总表'!A4</f>
        <v>产权持有人名称：阳煤集团青岛恒源化工有限公司</v>
      </c>
      <c r="C4" s="55"/>
      <c r="K4" s="12"/>
    </row>
    <row r="5" spans="1:11" s="3" customFormat="1" ht="15.75" customHeight="1">
      <c r="A5" s="13" t="s">
        <v>487</v>
      </c>
      <c r="B5" s="14" t="s">
        <v>625</v>
      </c>
      <c r="C5" s="56" t="s">
        <v>627</v>
      </c>
      <c r="D5" s="13" t="s">
        <v>644</v>
      </c>
      <c r="E5" s="13" t="s">
        <v>645</v>
      </c>
      <c r="F5" s="13" t="s">
        <v>646</v>
      </c>
      <c r="G5" s="13" t="s">
        <v>488</v>
      </c>
      <c r="H5" s="13" t="s">
        <v>489</v>
      </c>
      <c r="I5" s="13" t="s">
        <v>490</v>
      </c>
      <c r="J5" s="13" t="s">
        <v>491</v>
      </c>
      <c r="K5" s="13" t="s">
        <v>562</v>
      </c>
    </row>
    <row r="6" spans="1:11" ht="15.75" customHeight="1">
      <c r="A6" s="13"/>
      <c r="B6" s="149"/>
      <c r="C6" s="56"/>
      <c r="D6" s="19"/>
      <c r="E6" s="13"/>
      <c r="F6" s="13"/>
      <c r="G6" s="19"/>
      <c r="H6" s="19">
        <f>G6</f>
        <v>0</v>
      </c>
      <c r="I6" s="19">
        <f>H6-G6</f>
        <v>0</v>
      </c>
      <c r="J6" s="226">
        <f>IF(G6&lt;&gt;0,ROUND(100*I6/ABS(G6),2),0)</f>
        <v>0</v>
      </c>
      <c r="K6" s="20"/>
    </row>
    <row r="7" spans="1:11" ht="15.75" customHeight="1">
      <c r="A7" s="13"/>
      <c r="B7" s="149"/>
      <c r="C7" s="56"/>
      <c r="D7" s="19"/>
      <c r="E7" s="13"/>
      <c r="F7" s="13"/>
      <c r="G7" s="19"/>
      <c r="H7" s="19">
        <f>G7</f>
        <v>0</v>
      </c>
      <c r="I7" s="19">
        <f>H7-G7</f>
        <v>0</v>
      </c>
      <c r="J7" s="226">
        <f>IF(G7&lt;&gt;0,ROUND(100*I7/ABS(G7),2),0)</f>
        <v>0</v>
      </c>
      <c r="K7" s="20"/>
    </row>
    <row r="8" spans="1:11" ht="15.75" customHeight="1">
      <c r="A8" s="13"/>
      <c r="B8" s="149"/>
      <c r="C8" s="56"/>
      <c r="D8" s="19"/>
      <c r="E8" s="13"/>
      <c r="F8" s="13"/>
      <c r="G8" s="19"/>
      <c r="H8" s="19">
        <f>G8</f>
        <v>0</v>
      </c>
      <c r="I8" s="19">
        <f>H8-G8</f>
        <v>0</v>
      </c>
      <c r="J8" s="226">
        <f>IF(G8&lt;&gt;0,ROUND(100*I8/ABS(G8),2),0)</f>
        <v>0</v>
      </c>
      <c r="K8" s="20"/>
    </row>
    <row r="9" spans="1:11" ht="15.75" customHeight="1">
      <c r="A9" s="13"/>
      <c r="B9" s="149"/>
      <c r="C9" s="56"/>
      <c r="D9" s="19"/>
      <c r="E9" s="13"/>
      <c r="F9" s="13"/>
      <c r="G9" s="19"/>
      <c r="H9" s="19"/>
      <c r="I9" s="19"/>
      <c r="J9" s="226"/>
      <c r="K9" s="20"/>
    </row>
    <row r="10" spans="1:11" ht="15.75" customHeight="1">
      <c r="A10" s="13"/>
      <c r="B10" s="149"/>
      <c r="C10" s="56"/>
      <c r="D10" s="19"/>
      <c r="E10" s="13"/>
      <c r="F10" s="13"/>
      <c r="G10" s="19"/>
      <c r="H10" s="19"/>
      <c r="I10" s="19"/>
      <c r="J10" s="226"/>
      <c r="K10" s="20"/>
    </row>
    <row r="11" spans="1:11" ht="15.75" customHeight="1">
      <c r="A11" s="13"/>
      <c r="B11" s="149"/>
      <c r="C11" s="56"/>
      <c r="D11" s="19"/>
      <c r="E11" s="13"/>
      <c r="F11" s="13"/>
      <c r="G11" s="19"/>
      <c r="H11" s="19"/>
      <c r="I11" s="19"/>
      <c r="J11" s="226"/>
      <c r="K11" s="20"/>
    </row>
    <row r="12" spans="1:11" ht="15.75" customHeight="1">
      <c r="A12" s="13"/>
      <c r="B12" s="149"/>
      <c r="C12" s="56"/>
      <c r="D12" s="19"/>
      <c r="E12" s="13"/>
      <c r="F12" s="13"/>
      <c r="G12" s="19"/>
      <c r="H12" s="19"/>
      <c r="I12" s="19"/>
      <c r="J12" s="226"/>
      <c r="K12" s="20"/>
    </row>
    <row r="13" spans="1:11" ht="16.5" customHeight="1">
      <c r="A13" s="13"/>
      <c r="B13" s="149"/>
      <c r="C13" s="56"/>
      <c r="D13" s="19"/>
      <c r="E13" s="13"/>
      <c r="F13" s="13"/>
      <c r="G13" s="19"/>
      <c r="H13" s="19"/>
      <c r="I13" s="19"/>
      <c r="J13" s="226"/>
      <c r="K13" s="20"/>
    </row>
    <row r="14" spans="1:11" ht="15.75" customHeight="1">
      <c r="A14" s="13"/>
      <c r="B14" s="149"/>
      <c r="C14" s="56"/>
      <c r="D14" s="19"/>
      <c r="E14" s="13"/>
      <c r="F14" s="13"/>
      <c r="G14" s="19"/>
      <c r="H14" s="19"/>
      <c r="I14" s="19"/>
      <c r="J14" s="226"/>
      <c r="K14" s="20"/>
    </row>
    <row r="15" spans="1:11" ht="15.75" customHeight="1">
      <c r="A15" s="13"/>
      <c r="B15" s="149"/>
      <c r="C15" s="56"/>
      <c r="D15" s="19"/>
      <c r="E15" s="13"/>
      <c r="F15" s="13"/>
      <c r="G15" s="19"/>
      <c r="H15" s="19"/>
      <c r="I15" s="19"/>
      <c r="J15" s="226"/>
      <c r="K15" s="20"/>
    </row>
    <row r="16" spans="1:11" ht="15.75" customHeight="1">
      <c r="A16" s="13"/>
      <c r="B16" s="149"/>
      <c r="C16" s="56"/>
      <c r="D16" s="19"/>
      <c r="E16" s="13"/>
      <c r="F16" s="13"/>
      <c r="G16" s="19"/>
      <c r="H16" s="19"/>
      <c r="I16" s="19"/>
      <c r="J16" s="226"/>
      <c r="K16" s="20"/>
    </row>
    <row r="17" spans="1:11" ht="15.75" customHeight="1">
      <c r="A17" s="13"/>
      <c r="B17" s="149"/>
      <c r="C17" s="56"/>
      <c r="D17" s="19"/>
      <c r="E17" s="13"/>
      <c r="F17" s="13"/>
      <c r="G17" s="19"/>
      <c r="H17" s="19"/>
      <c r="I17" s="19"/>
      <c r="J17" s="226"/>
      <c r="K17" s="20"/>
    </row>
    <row r="18" spans="1:11" ht="15.75" customHeight="1">
      <c r="A18" s="13"/>
      <c r="B18" s="149"/>
      <c r="C18" s="56"/>
      <c r="D18" s="19"/>
      <c r="E18" s="13"/>
      <c r="F18" s="13"/>
      <c r="G18" s="19"/>
      <c r="H18" s="19"/>
      <c r="I18" s="19"/>
      <c r="J18" s="226"/>
      <c r="K18" s="20"/>
    </row>
    <row r="19" spans="1:11" ht="15.75" customHeight="1">
      <c r="A19" s="13"/>
      <c r="B19" s="149"/>
      <c r="C19" s="56"/>
      <c r="D19" s="19"/>
      <c r="E19" s="13"/>
      <c r="F19" s="13"/>
      <c r="G19" s="19"/>
      <c r="H19" s="19"/>
      <c r="I19" s="19"/>
      <c r="J19" s="226"/>
      <c r="K19" s="20"/>
    </row>
    <row r="20" spans="1:11" ht="15.75" customHeight="1">
      <c r="A20" s="13"/>
      <c r="B20" s="149"/>
      <c r="C20" s="56"/>
      <c r="D20" s="19"/>
      <c r="E20" s="13"/>
      <c r="F20" s="13"/>
      <c r="G20" s="19"/>
      <c r="H20" s="19"/>
      <c r="I20" s="19"/>
      <c r="J20" s="226"/>
      <c r="K20" s="20"/>
    </row>
    <row r="21" spans="1:11" ht="15.75" customHeight="1">
      <c r="A21" s="13"/>
      <c r="B21" s="149"/>
      <c r="C21" s="56"/>
      <c r="D21" s="19"/>
      <c r="E21" s="13"/>
      <c r="F21" s="13"/>
      <c r="G21" s="19"/>
      <c r="H21" s="19"/>
      <c r="I21" s="19"/>
      <c r="J21" s="226"/>
      <c r="K21" s="20"/>
    </row>
    <row r="22" spans="1:11" ht="15.75" customHeight="1">
      <c r="A22" s="13"/>
      <c r="B22" s="149"/>
      <c r="C22" s="56"/>
      <c r="D22" s="19"/>
      <c r="E22" s="13"/>
      <c r="F22" s="13"/>
      <c r="G22" s="19"/>
      <c r="H22" s="19"/>
      <c r="I22" s="19"/>
      <c r="J22" s="226"/>
      <c r="K22" s="20"/>
    </row>
    <row r="23" spans="1:11" ht="15.75" customHeight="1">
      <c r="A23" s="13"/>
      <c r="B23" s="149"/>
      <c r="C23" s="56"/>
      <c r="D23" s="19"/>
      <c r="E23" s="13"/>
      <c r="F23" s="13"/>
      <c r="G23" s="19"/>
      <c r="H23" s="19"/>
      <c r="I23" s="19"/>
      <c r="J23" s="226"/>
      <c r="K23" s="20"/>
    </row>
    <row r="24" spans="1:11" ht="15.75" customHeight="1">
      <c r="A24" s="13"/>
      <c r="B24" s="149"/>
      <c r="C24" s="56"/>
      <c r="D24" s="19"/>
      <c r="E24" s="13"/>
      <c r="F24" s="13"/>
      <c r="G24" s="19"/>
      <c r="H24" s="19"/>
      <c r="I24" s="19"/>
      <c r="J24" s="226"/>
      <c r="K24" s="20"/>
    </row>
    <row r="25" spans="1:11" ht="15.75" customHeight="1">
      <c r="A25" s="13"/>
      <c r="B25" s="149"/>
      <c r="C25" s="56"/>
      <c r="D25" s="19"/>
      <c r="E25" s="13"/>
      <c r="F25" s="13"/>
      <c r="G25" s="19"/>
      <c r="H25" s="19"/>
      <c r="I25" s="19"/>
      <c r="J25" s="226"/>
      <c r="K25" s="20"/>
    </row>
    <row r="26" spans="1:11" ht="15.75" customHeight="1">
      <c r="A26" s="13"/>
      <c r="B26" s="149"/>
      <c r="C26" s="56"/>
      <c r="D26" s="19"/>
      <c r="E26" s="13"/>
      <c r="F26" s="13"/>
      <c r="G26" s="19"/>
      <c r="H26" s="19"/>
      <c r="I26" s="19"/>
      <c r="J26" s="79" t="s">
        <v>554</v>
      </c>
      <c r="K26" s="20"/>
    </row>
    <row r="27" spans="1:11" ht="15.75" customHeight="1">
      <c r="A27" s="13"/>
      <c r="B27" s="149"/>
      <c r="C27" s="56"/>
      <c r="D27" s="19"/>
      <c r="E27" s="13"/>
      <c r="F27" s="13"/>
      <c r="G27" s="19"/>
      <c r="H27" s="19"/>
      <c r="I27" s="19"/>
      <c r="J27" s="79"/>
      <c r="K27" s="20"/>
    </row>
    <row r="28" spans="1:11" ht="15.75" customHeight="1">
      <c r="A28" s="677" t="s">
        <v>647</v>
      </c>
      <c r="B28" s="677"/>
      <c r="C28" s="57"/>
      <c r="D28" s="19"/>
      <c r="E28" s="20"/>
      <c r="F28" s="20"/>
      <c r="G28" s="19">
        <f>SUM(G6:G27)</f>
        <v>0</v>
      </c>
      <c r="H28" s="19">
        <f>SUM(H6:H27)</f>
        <v>0</v>
      </c>
      <c r="I28" s="19">
        <f>H28-G28</f>
        <v>0</v>
      </c>
      <c r="J28" s="226">
        <f>IF(G28&lt;&gt;0,ROUND(100*I28/ABS(G28),2),0)</f>
        <v>0</v>
      </c>
      <c r="K28" s="20"/>
    </row>
    <row r="29" spans="1:11" s="2" customFormat="1" ht="15.75" customHeight="1">
      <c r="A29" s="2" t="str">
        <f>封面!B$10&amp;封面!D$10</f>
        <v>产权持有单位填表人：杨庆华</v>
      </c>
      <c r="C29" s="58"/>
      <c r="D29" s="22"/>
      <c r="E29" s="22"/>
      <c r="J29" s="293"/>
    </row>
    <row r="30" spans="1:11" s="2" customFormat="1" ht="15.75" customHeight="1">
      <c r="A30" s="2" t="str">
        <f>封面!B$12&amp;封面!D$12&amp;封面!E$12&amp;封面!F$12&amp;封面!G$12&amp;封面!H$12&amp;封面!I$12</f>
        <v>填表日期：2019年1月24日</v>
      </c>
      <c r="C30" s="55"/>
      <c r="H30" s="24" t="str">
        <f>"评估人员："&amp;封面!$P$18</f>
        <v>评估人员：</v>
      </c>
    </row>
  </sheetData>
  <mergeCells count="3">
    <mergeCell ref="A1:K1"/>
    <mergeCell ref="A2:K2"/>
    <mergeCell ref="A28:B28"/>
  </mergeCells>
  <phoneticPr fontId="205" type="noConversion"/>
  <hyperlinks>
    <hyperlink ref="A28:B28" location="'3-流动汇总'!A1" display="合            计"/>
  </hyperlinks>
  <printOptions horizontalCentered="1"/>
  <pageMargins left="0.67" right="0.65" top="0.87" bottom="0.87" header="1.29" footer="0.6"/>
  <pageSetup paperSize="9" fitToHeight="0" orientation="landscape" horizontalDpi="4294967292" r:id="rId1"/>
  <headerFooter scaleWithDoc="0">
    <oddHeader>&amp;R&amp;"宋体,常规"&amp;10表3-6
共&amp;N页第&amp;P页
金额单位:人民币元</oddHeader>
  </headerFooter>
  <legacyDrawing r:id="rId2"/>
</worksheet>
</file>

<file path=xl/worksheets/sheet26.xml><?xml version="1.0" encoding="utf-8"?>
<worksheet xmlns="http://schemas.openxmlformats.org/spreadsheetml/2006/main" xmlns:r="http://schemas.openxmlformats.org/officeDocument/2006/relationships">
  <sheetPr>
    <pageSetUpPr fitToPage="1"/>
  </sheetPr>
  <dimension ref="A1:I31"/>
  <sheetViews>
    <sheetView showGridLines="0" workbookViewId="0">
      <selection activeCell="B7" sqref="B7"/>
    </sheetView>
  </sheetViews>
  <sheetFormatPr defaultRowHeight="15.75" customHeight="1"/>
  <cols>
    <col min="1" max="1" width="5.5" style="4" customWidth="1"/>
    <col min="2" max="2" width="17" style="4" customWidth="1"/>
    <col min="3" max="3" width="7.625" style="49" customWidth="1"/>
    <col min="4" max="4" width="19.5" style="4" customWidth="1"/>
    <col min="5" max="5" width="15.5" style="4" customWidth="1"/>
    <col min="6" max="6" width="15.625" style="4" customWidth="1"/>
    <col min="7" max="7" width="12.125" style="4" customWidth="1"/>
    <col min="8" max="8" width="11.25" style="4" customWidth="1"/>
    <col min="9" max="9" width="16.25" style="4" customWidth="1"/>
    <col min="10" max="16384" width="9" style="4"/>
  </cols>
  <sheetData>
    <row r="1" spans="1:9" s="1" customFormat="1" ht="30" customHeight="1">
      <c r="A1" s="675" t="s">
        <v>648</v>
      </c>
      <c r="B1" s="675"/>
      <c r="C1" s="675"/>
      <c r="D1" s="675"/>
      <c r="E1" s="675"/>
      <c r="F1" s="675"/>
      <c r="G1" s="675"/>
      <c r="H1" s="675"/>
      <c r="I1" s="675"/>
    </row>
    <row r="2" spans="1:9" s="2" customFormat="1" ht="14.1" customHeight="1">
      <c r="A2" s="676" t="str">
        <f>'1-汇总表'!A2:F2</f>
        <v>评估基准日：2018年12月31日</v>
      </c>
      <c r="B2" s="676"/>
      <c r="C2" s="676"/>
      <c r="D2" s="676"/>
      <c r="E2" s="676"/>
      <c r="F2" s="676"/>
      <c r="G2" s="676"/>
      <c r="H2" s="684"/>
      <c r="I2" s="684"/>
    </row>
    <row r="3" spans="1:9" s="2" customFormat="1" ht="14.1" customHeight="1">
      <c r="A3" s="7"/>
      <c r="B3" s="7"/>
      <c r="C3" s="62"/>
      <c r="D3" s="7"/>
      <c r="E3" s="7"/>
      <c r="F3" s="7"/>
      <c r="G3" s="7"/>
      <c r="H3" s="8"/>
      <c r="I3" s="8"/>
    </row>
    <row r="4" spans="1:9" s="2" customFormat="1" ht="15.75" customHeight="1">
      <c r="A4" s="54" t="str">
        <f>'1-汇总表'!A4</f>
        <v>产权持有人名称：阳煤集团青岛恒源化工有限公司</v>
      </c>
      <c r="C4" s="55"/>
      <c r="I4" s="12"/>
    </row>
    <row r="5" spans="1:9" s="3" customFormat="1" ht="15.75" customHeight="1">
      <c r="A5" s="13" t="s">
        <v>487</v>
      </c>
      <c r="B5" s="14" t="s">
        <v>617</v>
      </c>
      <c r="C5" s="56" t="s">
        <v>627</v>
      </c>
      <c r="D5" s="13" t="s">
        <v>649</v>
      </c>
      <c r="E5" s="13" t="s">
        <v>488</v>
      </c>
      <c r="F5" s="13" t="s">
        <v>489</v>
      </c>
      <c r="G5" s="13" t="s">
        <v>490</v>
      </c>
      <c r="H5" s="13" t="s">
        <v>491</v>
      </c>
      <c r="I5" s="13" t="s">
        <v>562</v>
      </c>
    </row>
    <row r="6" spans="1:9" ht="15.75" customHeight="1">
      <c r="A6" s="13"/>
      <c r="B6" s="149"/>
      <c r="C6" s="56"/>
      <c r="D6" s="20"/>
      <c r="E6" s="19"/>
      <c r="F6" s="19">
        <f>E6</f>
        <v>0</v>
      </c>
      <c r="G6" s="19">
        <f>F6-E6</f>
        <v>0</v>
      </c>
      <c r="H6" s="226">
        <f>IF(E6&lt;&gt;0,ROUND(100*G6/ABS(E6),2),0)</f>
        <v>0</v>
      </c>
      <c r="I6" s="20"/>
    </row>
    <row r="7" spans="1:9" ht="15.75" customHeight="1">
      <c r="A7" s="13"/>
      <c r="B7" s="149"/>
      <c r="C7" s="56"/>
      <c r="D7" s="20"/>
      <c r="E7" s="19"/>
      <c r="F7" s="19">
        <f>E7</f>
        <v>0</v>
      </c>
      <c r="G7" s="19">
        <f>F7-E7</f>
        <v>0</v>
      </c>
      <c r="H7" s="226">
        <f>IF(E7&lt;&gt;0,ROUND(100*G7/ABS(E7),2),0)</f>
        <v>0</v>
      </c>
      <c r="I7" s="20"/>
    </row>
    <row r="8" spans="1:9" ht="15.75" customHeight="1">
      <c r="A8" s="13"/>
      <c r="B8" s="149"/>
      <c r="C8" s="56"/>
      <c r="D8" s="20"/>
      <c r="E8" s="19"/>
      <c r="F8" s="19">
        <f>E8</f>
        <v>0</v>
      </c>
      <c r="G8" s="19">
        <f>F8-E8</f>
        <v>0</v>
      </c>
      <c r="H8" s="226">
        <f>IF(E8&lt;&gt;0,ROUND(100*G8/ABS(E8),2),0)</f>
        <v>0</v>
      </c>
      <c r="I8" s="20"/>
    </row>
    <row r="9" spans="1:9" ht="15.75" customHeight="1">
      <c r="A9" s="13"/>
      <c r="B9" s="149"/>
      <c r="C9" s="56"/>
      <c r="D9" s="20"/>
      <c r="E9" s="19"/>
      <c r="F9" s="19"/>
      <c r="G9" s="19"/>
      <c r="H9" s="226"/>
      <c r="I9" s="20"/>
    </row>
    <row r="10" spans="1:9" ht="15.75" customHeight="1">
      <c r="A10" s="13"/>
      <c r="B10" s="149"/>
      <c r="C10" s="56"/>
      <c r="D10" s="20"/>
      <c r="E10" s="19"/>
      <c r="F10" s="19"/>
      <c r="G10" s="19"/>
      <c r="H10" s="226"/>
      <c r="I10" s="20"/>
    </row>
    <row r="11" spans="1:9" ht="15.75" customHeight="1">
      <c r="A11" s="13"/>
      <c r="B11" s="149"/>
      <c r="C11" s="56"/>
      <c r="D11" s="20"/>
      <c r="E11" s="19"/>
      <c r="F11" s="19"/>
      <c r="G11" s="19"/>
      <c r="H11" s="226"/>
      <c r="I11" s="20"/>
    </row>
    <row r="12" spans="1:9" ht="15.75" customHeight="1">
      <c r="A12" s="13"/>
      <c r="B12" s="149"/>
      <c r="C12" s="56"/>
      <c r="D12" s="20"/>
      <c r="E12" s="19"/>
      <c r="F12" s="19"/>
      <c r="G12" s="19"/>
      <c r="H12" s="226"/>
      <c r="I12" s="20"/>
    </row>
    <row r="13" spans="1:9" ht="15.75" customHeight="1">
      <c r="A13" s="13"/>
      <c r="B13" s="149"/>
      <c r="C13" s="56"/>
      <c r="D13" s="20"/>
      <c r="E13" s="19"/>
      <c r="F13" s="19"/>
      <c r="G13" s="19"/>
      <c r="H13" s="226"/>
      <c r="I13" s="20"/>
    </row>
    <row r="14" spans="1:9" ht="15.75" customHeight="1">
      <c r="A14" s="13"/>
      <c r="B14" s="149"/>
      <c r="C14" s="56"/>
      <c r="D14" s="20"/>
      <c r="E14" s="19"/>
      <c r="F14" s="19"/>
      <c r="G14" s="19"/>
      <c r="H14" s="226"/>
      <c r="I14" s="20"/>
    </row>
    <row r="15" spans="1:9" ht="15.75" customHeight="1">
      <c r="A15" s="13"/>
      <c r="B15" s="149"/>
      <c r="C15" s="56"/>
      <c r="D15" s="20"/>
      <c r="E15" s="19"/>
      <c r="F15" s="19"/>
      <c r="G15" s="19"/>
      <c r="H15" s="226"/>
      <c r="I15" s="20"/>
    </row>
    <row r="16" spans="1:9" ht="15.75" customHeight="1">
      <c r="A16" s="13"/>
      <c r="B16" s="149"/>
      <c r="C16" s="56"/>
      <c r="D16" s="20"/>
      <c r="E16" s="19"/>
      <c r="F16" s="19"/>
      <c r="G16" s="19"/>
      <c r="H16" s="226"/>
      <c r="I16" s="20"/>
    </row>
    <row r="17" spans="1:9" ht="15.75" customHeight="1">
      <c r="A17" s="13"/>
      <c r="B17" s="149"/>
      <c r="C17" s="56"/>
      <c r="D17" s="20"/>
      <c r="E17" s="19"/>
      <c r="F17" s="19"/>
      <c r="G17" s="19"/>
      <c r="H17" s="226"/>
      <c r="I17" s="20"/>
    </row>
    <row r="18" spans="1:9" ht="15.75" customHeight="1">
      <c r="A18" s="13"/>
      <c r="B18" s="149"/>
      <c r="C18" s="56"/>
      <c r="D18" s="20"/>
      <c r="E18" s="19"/>
      <c r="F18" s="19"/>
      <c r="G18" s="19"/>
      <c r="H18" s="226"/>
      <c r="I18" s="20"/>
    </row>
    <row r="19" spans="1:9" ht="15.75" customHeight="1">
      <c r="A19" s="13"/>
      <c r="B19" s="149"/>
      <c r="C19" s="56"/>
      <c r="D19" s="20"/>
      <c r="E19" s="19"/>
      <c r="F19" s="19"/>
      <c r="G19" s="19"/>
      <c r="H19" s="226"/>
      <c r="I19" s="20"/>
    </row>
    <row r="20" spans="1:9" ht="15.75" customHeight="1">
      <c r="A20" s="13"/>
      <c r="B20" s="149"/>
      <c r="C20" s="56"/>
      <c r="D20" s="20"/>
      <c r="E20" s="19"/>
      <c r="F20" s="19"/>
      <c r="G20" s="19"/>
      <c r="H20" s="226"/>
      <c r="I20" s="20"/>
    </row>
    <row r="21" spans="1:9" ht="15.75" customHeight="1">
      <c r="A21" s="13"/>
      <c r="B21" s="149"/>
      <c r="C21" s="56"/>
      <c r="D21" s="20"/>
      <c r="E21" s="19"/>
      <c r="F21" s="19"/>
      <c r="G21" s="19"/>
      <c r="H21" s="226"/>
      <c r="I21" s="20"/>
    </row>
    <row r="22" spans="1:9" ht="15.75" customHeight="1">
      <c r="A22" s="13"/>
      <c r="B22" s="149"/>
      <c r="C22" s="56"/>
      <c r="D22" s="20"/>
      <c r="E22" s="19"/>
      <c r="F22" s="19"/>
      <c r="G22" s="19"/>
      <c r="H22" s="226"/>
      <c r="I22" s="20"/>
    </row>
    <row r="23" spans="1:9" ht="15.75" customHeight="1">
      <c r="A23" s="13"/>
      <c r="B23" s="149"/>
      <c r="C23" s="56"/>
      <c r="D23" s="20"/>
      <c r="E23" s="19"/>
      <c r="F23" s="19"/>
      <c r="G23" s="19"/>
      <c r="H23" s="226"/>
      <c r="I23" s="20"/>
    </row>
    <row r="24" spans="1:9" ht="15.75" customHeight="1">
      <c r="A24" s="13"/>
      <c r="B24" s="149"/>
      <c r="C24" s="56"/>
      <c r="D24" s="20"/>
      <c r="E24" s="19"/>
      <c r="F24" s="19"/>
      <c r="G24" s="19"/>
      <c r="H24" s="79" t="s">
        <v>554</v>
      </c>
      <c r="I24" s="20"/>
    </row>
    <row r="25" spans="1:9" ht="15.75" customHeight="1">
      <c r="A25" s="13"/>
      <c r="B25" s="149"/>
      <c r="C25" s="56"/>
      <c r="D25" s="20"/>
      <c r="E25" s="19"/>
      <c r="F25" s="19"/>
      <c r="G25" s="19"/>
      <c r="H25" s="79" t="s">
        <v>554</v>
      </c>
      <c r="I25" s="20"/>
    </row>
    <row r="26" spans="1:9" ht="15.75" customHeight="1">
      <c r="A26" s="13"/>
      <c r="B26" s="149"/>
      <c r="C26" s="56"/>
      <c r="D26" s="20"/>
      <c r="E26" s="19"/>
      <c r="F26" s="19"/>
      <c r="G26" s="19"/>
      <c r="H26" s="79" t="s">
        <v>554</v>
      </c>
      <c r="I26" s="20"/>
    </row>
    <row r="27" spans="1:9" ht="15.75" customHeight="1">
      <c r="A27" s="13"/>
      <c r="B27" s="149"/>
      <c r="C27" s="56"/>
      <c r="D27" s="20"/>
      <c r="E27" s="19"/>
      <c r="F27" s="19"/>
      <c r="G27" s="19"/>
      <c r="H27" s="79"/>
      <c r="I27" s="20"/>
    </row>
    <row r="28" spans="1:9" ht="15.75" customHeight="1">
      <c r="A28" s="677" t="s">
        <v>647</v>
      </c>
      <c r="B28" s="677"/>
      <c r="C28" s="56"/>
      <c r="D28" s="20"/>
      <c r="E28" s="19">
        <f>SUM(E6:E27)</f>
        <v>0</v>
      </c>
      <c r="F28" s="19">
        <f>SUM(F6:F27)</f>
        <v>0</v>
      </c>
      <c r="G28" s="19">
        <f>F28-E28</f>
        <v>0</v>
      </c>
      <c r="H28" s="226">
        <f>IF(E28&lt;&gt;0,ROUND(100*G28/ABS(E28),2),0)</f>
        <v>0</v>
      </c>
      <c r="I28" s="20"/>
    </row>
    <row r="29" spans="1:9" s="2" customFormat="1" ht="15.75" customHeight="1">
      <c r="A29" s="2" t="str">
        <f>封面!B$10&amp;封面!D$10</f>
        <v>产权持有单位填表人：杨庆华</v>
      </c>
      <c r="C29" s="58"/>
      <c r="D29" s="22"/>
      <c r="E29" s="22"/>
    </row>
    <row r="30" spans="1:9" s="2" customFormat="1" ht="15.75" customHeight="1">
      <c r="A30" s="2" t="str">
        <f>封面!B$12&amp;封面!D$12&amp;封面!E$12&amp;封面!F$12&amp;封面!G$12&amp;封面!H$12&amp;封面!I$12</f>
        <v>填表日期：2019年1月24日</v>
      </c>
      <c r="C30" s="55"/>
      <c r="F30" s="24" t="str">
        <f>"评估人员："&amp;封面!$P$18</f>
        <v>评估人员：</v>
      </c>
    </row>
    <row r="31" spans="1:9" s="2" customFormat="1" ht="15.75" customHeight="1">
      <c r="C31" s="55"/>
    </row>
  </sheetData>
  <mergeCells count="3">
    <mergeCell ref="A1:I1"/>
    <mergeCell ref="A2:I2"/>
    <mergeCell ref="A28:B28"/>
  </mergeCells>
  <phoneticPr fontId="205" type="noConversion"/>
  <hyperlinks>
    <hyperlink ref="A28:B28" location="'3-流动汇总'!A1" display="合            计"/>
  </hyperlinks>
  <printOptions horizontalCentered="1"/>
  <pageMargins left="0.65" right="0.69" top="0.87" bottom="0.87" header="1.26" footer="0.52"/>
  <pageSetup paperSize="9" fitToHeight="0" orientation="landscape" horizontalDpi="4294967292" r:id="rId1"/>
  <headerFooter scaleWithDoc="0">
    <oddHeader>&amp;R&amp;"宋体,常规"&amp;10表3-7
共&amp;N页第&amp;P页
金额单位:人民币元</oddHeader>
  </headerFooter>
  <legacyDrawing r:id="rId2"/>
</worksheet>
</file>

<file path=xl/worksheets/sheet27.xml><?xml version="1.0" encoding="utf-8"?>
<worksheet xmlns="http://schemas.openxmlformats.org/spreadsheetml/2006/main" xmlns:r="http://schemas.openxmlformats.org/officeDocument/2006/relationships">
  <sheetPr>
    <pageSetUpPr fitToPage="1"/>
  </sheetPr>
  <dimension ref="A1:P30"/>
  <sheetViews>
    <sheetView showGridLines="0" workbookViewId="0">
      <selection activeCell="B7" sqref="B7"/>
    </sheetView>
  </sheetViews>
  <sheetFormatPr defaultRowHeight="15.75" customHeight="1"/>
  <cols>
    <col min="1" max="1" width="5.25" style="4" customWidth="1"/>
    <col min="2" max="2" width="22.625" style="4" customWidth="1"/>
    <col min="3" max="3" width="17.125" style="4" customWidth="1"/>
    <col min="4" max="4" width="7.875" style="49" customWidth="1"/>
    <col min="5" max="5" width="7.125" style="4" bestFit="1" customWidth="1"/>
    <col min="6" max="6" width="6.75" style="4" bestFit="1" customWidth="1"/>
    <col min="7" max="7" width="9.625" style="4" bestFit="1" customWidth="1"/>
    <col min="8" max="8" width="7.125" style="4" bestFit="1" customWidth="1"/>
    <col min="9" max="9" width="7.25" style="4" customWidth="1"/>
    <col min="10" max="10" width="10.625" style="4" customWidth="1"/>
    <col min="11" max="16384" width="9" style="4"/>
  </cols>
  <sheetData>
    <row r="1" spans="1:16" s="1" customFormat="1" ht="30" customHeight="1">
      <c r="A1" s="675" t="s">
        <v>650</v>
      </c>
      <c r="B1" s="675"/>
      <c r="C1" s="675"/>
      <c r="D1" s="675"/>
      <c r="E1" s="675"/>
      <c r="F1" s="675"/>
      <c r="G1" s="675"/>
      <c r="H1" s="675"/>
      <c r="I1" s="675"/>
      <c r="J1" s="675"/>
      <c r="K1" s="675"/>
      <c r="L1" s="675"/>
      <c r="M1" s="675"/>
      <c r="N1" s="675"/>
      <c r="O1" s="675"/>
      <c r="P1" s="675"/>
    </row>
    <row r="2" spans="1:16" s="2" customFormat="1" ht="14.1" customHeight="1">
      <c r="A2" s="676" t="str">
        <f>'1-汇总表'!A2:F2</f>
        <v>评估基准日：2018年12月31日</v>
      </c>
      <c r="B2" s="676"/>
      <c r="C2" s="676"/>
      <c r="D2" s="676"/>
      <c r="E2" s="676"/>
      <c r="F2" s="676"/>
      <c r="G2" s="676"/>
      <c r="H2" s="676"/>
      <c r="I2" s="676"/>
      <c r="J2" s="676"/>
      <c r="K2" s="676"/>
      <c r="L2" s="676"/>
      <c r="M2" s="676"/>
      <c r="N2" s="676"/>
      <c r="O2" s="676"/>
      <c r="P2" s="676"/>
    </row>
    <row r="3" spans="1:16" s="2" customFormat="1" ht="14.1" customHeight="1">
      <c r="A3" s="7"/>
      <c r="B3" s="7"/>
      <c r="C3" s="7"/>
      <c r="D3" s="62"/>
      <c r="E3" s="7"/>
      <c r="F3" s="8"/>
      <c r="G3" s="8"/>
      <c r="H3" s="8"/>
      <c r="I3" s="8"/>
      <c r="J3" s="10"/>
    </row>
    <row r="4" spans="1:16" s="2" customFormat="1" ht="15.75" customHeight="1">
      <c r="A4" s="54" t="str">
        <f>'1-汇总表'!A4</f>
        <v>产权持有人名称：阳煤集团青岛恒源化工有限公司</v>
      </c>
      <c r="D4" s="55"/>
      <c r="F4" s="253"/>
      <c r="J4" s="12"/>
    </row>
    <row r="5" spans="1:16" s="3" customFormat="1" ht="15.75" customHeight="1">
      <c r="A5" s="698" t="s">
        <v>487</v>
      </c>
      <c r="B5" s="700" t="s">
        <v>625</v>
      </c>
      <c r="C5" s="698" t="s">
        <v>626</v>
      </c>
      <c r="D5" s="698" t="s">
        <v>627</v>
      </c>
      <c r="E5" s="701" t="s">
        <v>559</v>
      </c>
      <c r="F5" s="702"/>
      <c r="G5" s="702"/>
      <c r="H5" s="702"/>
      <c r="I5" s="703"/>
      <c r="J5" s="701" t="s">
        <v>628</v>
      </c>
      <c r="K5" s="702"/>
      <c r="L5" s="703"/>
      <c r="M5" s="698" t="s">
        <v>489</v>
      </c>
      <c r="N5" s="698" t="s">
        <v>490</v>
      </c>
      <c r="O5" s="698" t="s">
        <v>491</v>
      </c>
      <c r="P5" s="698" t="s">
        <v>562</v>
      </c>
    </row>
    <row r="6" spans="1:16" ht="15.75" customHeight="1">
      <c r="A6" s="699"/>
      <c r="B6" s="699"/>
      <c r="C6" s="699"/>
      <c r="D6" s="699"/>
      <c r="E6" s="13" t="s">
        <v>629</v>
      </c>
      <c r="F6" s="13" t="s">
        <v>630</v>
      </c>
      <c r="G6" s="13" t="s">
        <v>631</v>
      </c>
      <c r="H6" s="13" t="s">
        <v>632</v>
      </c>
      <c r="I6" s="13" t="s">
        <v>633</v>
      </c>
      <c r="J6" s="13" t="s">
        <v>634</v>
      </c>
      <c r="K6" s="13" t="s">
        <v>635</v>
      </c>
      <c r="L6" s="13" t="s">
        <v>636</v>
      </c>
      <c r="M6" s="699" t="e">
        <f>#REF!</f>
        <v>#REF!</v>
      </c>
      <c r="N6" s="699" t="e">
        <f>M6-#REF!</f>
        <v>#REF!</v>
      </c>
      <c r="O6" s="699" t="e">
        <f>IF(#REF!&lt;&gt;0,ROUND(100*N6/ABS(#REF!),2),0)</f>
        <v>#REF!</v>
      </c>
      <c r="P6" s="699"/>
    </row>
    <row r="7" spans="1:16" ht="15.75" customHeight="1">
      <c r="A7" s="194"/>
      <c r="B7" s="149"/>
      <c r="C7" s="149"/>
      <c r="D7" s="56"/>
      <c r="E7" s="13"/>
      <c r="F7" s="19"/>
      <c r="G7" s="19"/>
      <c r="H7" s="19"/>
      <c r="I7" s="187">
        <f>SUM(E7:H7)</f>
        <v>0</v>
      </c>
      <c r="J7" s="187"/>
      <c r="K7" s="187"/>
      <c r="L7" s="187">
        <f>SUM(J7:K7)</f>
        <v>0</v>
      </c>
      <c r="M7" s="79">
        <f>I7-L7</f>
        <v>0</v>
      </c>
      <c r="N7" s="79">
        <f>M7-I7</f>
        <v>0</v>
      </c>
      <c r="O7" s="226">
        <f>IF(I7&lt;&gt;0,ROUND(100*N7/ABS(I7),2),0)</f>
        <v>0</v>
      </c>
      <c r="P7" s="20"/>
    </row>
    <row r="8" spans="1:16" ht="15.75" customHeight="1">
      <c r="A8" s="194"/>
      <c r="B8" s="149"/>
      <c r="C8" s="149"/>
      <c r="D8" s="56"/>
      <c r="E8" s="13"/>
      <c r="F8" s="19"/>
      <c r="G8" s="19"/>
      <c r="H8" s="19"/>
      <c r="I8" s="187">
        <f t="shared" ref="I8:I23" si="0">SUM(E8:H8)</f>
        <v>0</v>
      </c>
      <c r="J8" s="292"/>
      <c r="K8" s="292"/>
      <c r="L8" s="187">
        <f t="shared" ref="L8:L23" si="1">SUM(J8:K8)</f>
        <v>0</v>
      </c>
      <c r="M8" s="79">
        <f t="shared" ref="M8:M23" si="2">I8-L8</f>
        <v>0</v>
      </c>
      <c r="N8" s="79">
        <f t="shared" ref="N8:N26" si="3">M8-I8</f>
        <v>0</v>
      </c>
      <c r="O8" s="226">
        <f t="shared" ref="O8:O26" si="4">IF(I8&lt;&gt;0,ROUND(100*N8/ABS(I8),2),0)</f>
        <v>0</v>
      </c>
      <c r="P8" s="20"/>
    </row>
    <row r="9" spans="1:16" ht="15.75" customHeight="1">
      <c r="A9" s="194"/>
      <c r="B9" s="149"/>
      <c r="C9" s="149"/>
      <c r="D9" s="56"/>
      <c r="E9" s="13"/>
      <c r="F9" s="19"/>
      <c r="G9" s="19"/>
      <c r="H9" s="19"/>
      <c r="I9" s="187">
        <f t="shared" si="0"/>
        <v>0</v>
      </c>
      <c r="J9" s="292"/>
      <c r="K9" s="292"/>
      <c r="L9" s="187">
        <f t="shared" si="1"/>
        <v>0</v>
      </c>
      <c r="M9" s="79">
        <f t="shared" si="2"/>
        <v>0</v>
      </c>
      <c r="N9" s="79">
        <f t="shared" si="3"/>
        <v>0</v>
      </c>
      <c r="O9" s="226">
        <f t="shared" si="4"/>
        <v>0</v>
      </c>
      <c r="P9" s="20"/>
    </row>
    <row r="10" spans="1:16" ht="15.75" customHeight="1">
      <c r="A10" s="194"/>
      <c r="B10" s="149"/>
      <c r="C10" s="149"/>
      <c r="D10" s="56"/>
      <c r="E10" s="13"/>
      <c r="F10" s="19"/>
      <c r="G10" s="19"/>
      <c r="H10" s="19"/>
      <c r="I10" s="187">
        <f t="shared" si="0"/>
        <v>0</v>
      </c>
      <c r="J10" s="292"/>
      <c r="K10" s="292"/>
      <c r="L10" s="187">
        <f t="shared" si="1"/>
        <v>0</v>
      </c>
      <c r="M10" s="79">
        <f t="shared" si="2"/>
        <v>0</v>
      </c>
      <c r="N10" s="79">
        <f t="shared" si="3"/>
        <v>0</v>
      </c>
      <c r="O10" s="226">
        <f t="shared" si="4"/>
        <v>0</v>
      </c>
      <c r="P10" s="20"/>
    </row>
    <row r="11" spans="1:16" ht="15.75" customHeight="1">
      <c r="A11" s="194"/>
      <c r="B11" s="149"/>
      <c r="C11" s="149"/>
      <c r="D11" s="56"/>
      <c r="E11" s="13"/>
      <c r="F11" s="19"/>
      <c r="G11" s="19"/>
      <c r="H11" s="19"/>
      <c r="I11" s="187">
        <f t="shared" si="0"/>
        <v>0</v>
      </c>
      <c r="J11" s="292"/>
      <c r="K11" s="292"/>
      <c r="L11" s="187">
        <f t="shared" si="1"/>
        <v>0</v>
      </c>
      <c r="M11" s="79">
        <f t="shared" si="2"/>
        <v>0</v>
      </c>
      <c r="N11" s="79">
        <f t="shared" si="3"/>
        <v>0</v>
      </c>
      <c r="O11" s="226">
        <f t="shared" si="4"/>
        <v>0</v>
      </c>
      <c r="P11" s="20"/>
    </row>
    <row r="12" spans="1:16" ht="15.75" customHeight="1">
      <c r="A12" s="194"/>
      <c r="B12" s="149"/>
      <c r="C12" s="149"/>
      <c r="D12" s="56"/>
      <c r="E12" s="13"/>
      <c r="F12" s="19"/>
      <c r="G12" s="19"/>
      <c r="H12" s="19"/>
      <c r="I12" s="187">
        <f t="shared" si="0"/>
        <v>0</v>
      </c>
      <c r="J12" s="292"/>
      <c r="K12" s="292"/>
      <c r="L12" s="187">
        <f t="shared" si="1"/>
        <v>0</v>
      </c>
      <c r="M12" s="79">
        <f t="shared" si="2"/>
        <v>0</v>
      </c>
      <c r="N12" s="79">
        <f t="shared" si="3"/>
        <v>0</v>
      </c>
      <c r="O12" s="226">
        <f t="shared" si="4"/>
        <v>0</v>
      </c>
      <c r="P12" s="20"/>
    </row>
    <row r="13" spans="1:16" ht="15.75" customHeight="1">
      <c r="A13" s="194"/>
      <c r="B13" s="149"/>
      <c r="C13" s="149"/>
      <c r="D13" s="56"/>
      <c r="E13" s="13"/>
      <c r="F13" s="19"/>
      <c r="G13" s="19"/>
      <c r="H13" s="19"/>
      <c r="I13" s="187">
        <f t="shared" si="0"/>
        <v>0</v>
      </c>
      <c r="J13" s="292"/>
      <c r="K13" s="292"/>
      <c r="L13" s="187">
        <f t="shared" si="1"/>
        <v>0</v>
      </c>
      <c r="M13" s="79">
        <f t="shared" si="2"/>
        <v>0</v>
      </c>
      <c r="N13" s="79">
        <f t="shared" si="3"/>
        <v>0</v>
      </c>
      <c r="O13" s="226">
        <f t="shared" si="4"/>
        <v>0</v>
      </c>
      <c r="P13" s="20"/>
    </row>
    <row r="14" spans="1:16" ht="15.75" customHeight="1">
      <c r="A14" s="194"/>
      <c r="B14" s="149"/>
      <c r="C14" s="149"/>
      <c r="D14" s="56"/>
      <c r="E14" s="13"/>
      <c r="F14" s="19"/>
      <c r="G14" s="19"/>
      <c r="H14" s="19"/>
      <c r="I14" s="187">
        <f t="shared" si="0"/>
        <v>0</v>
      </c>
      <c r="J14" s="292"/>
      <c r="K14" s="292"/>
      <c r="L14" s="187">
        <f t="shared" si="1"/>
        <v>0</v>
      </c>
      <c r="M14" s="79">
        <f t="shared" si="2"/>
        <v>0</v>
      </c>
      <c r="N14" s="79">
        <f t="shared" si="3"/>
        <v>0</v>
      </c>
      <c r="O14" s="226">
        <f t="shared" si="4"/>
        <v>0</v>
      </c>
      <c r="P14" s="20"/>
    </row>
    <row r="15" spans="1:16" ht="15.75" customHeight="1">
      <c r="A15" s="194"/>
      <c r="B15" s="149"/>
      <c r="C15" s="149"/>
      <c r="D15" s="56"/>
      <c r="E15" s="13"/>
      <c r="F15" s="19"/>
      <c r="G15" s="19"/>
      <c r="H15" s="19"/>
      <c r="I15" s="187">
        <f t="shared" si="0"/>
        <v>0</v>
      </c>
      <c r="J15" s="292"/>
      <c r="K15" s="292"/>
      <c r="L15" s="187">
        <f t="shared" si="1"/>
        <v>0</v>
      </c>
      <c r="M15" s="79">
        <f t="shared" si="2"/>
        <v>0</v>
      </c>
      <c r="N15" s="79">
        <f t="shared" si="3"/>
        <v>0</v>
      </c>
      <c r="O15" s="226">
        <f t="shared" si="4"/>
        <v>0</v>
      </c>
      <c r="P15" s="20"/>
    </row>
    <row r="16" spans="1:16" ht="15.75" customHeight="1">
      <c r="A16" s="194"/>
      <c r="B16" s="149"/>
      <c r="C16" s="149"/>
      <c r="D16" s="56"/>
      <c r="E16" s="13"/>
      <c r="F16" s="19"/>
      <c r="G16" s="19"/>
      <c r="H16" s="19"/>
      <c r="I16" s="187">
        <f t="shared" si="0"/>
        <v>0</v>
      </c>
      <c r="J16" s="292"/>
      <c r="K16" s="292"/>
      <c r="L16" s="187">
        <f t="shared" si="1"/>
        <v>0</v>
      </c>
      <c r="M16" s="79">
        <f t="shared" si="2"/>
        <v>0</v>
      </c>
      <c r="N16" s="79">
        <f t="shared" si="3"/>
        <v>0</v>
      </c>
      <c r="O16" s="226">
        <f t="shared" si="4"/>
        <v>0</v>
      </c>
      <c r="P16" s="20"/>
    </row>
    <row r="17" spans="1:16" ht="15.75" customHeight="1">
      <c r="A17" s="194"/>
      <c r="B17" s="149"/>
      <c r="C17" s="149"/>
      <c r="D17" s="56"/>
      <c r="E17" s="13"/>
      <c r="F17" s="19"/>
      <c r="G17" s="19"/>
      <c r="H17" s="19"/>
      <c r="I17" s="187">
        <f t="shared" si="0"/>
        <v>0</v>
      </c>
      <c r="J17" s="292"/>
      <c r="K17" s="292"/>
      <c r="L17" s="187">
        <f t="shared" si="1"/>
        <v>0</v>
      </c>
      <c r="M17" s="79">
        <f t="shared" si="2"/>
        <v>0</v>
      </c>
      <c r="N17" s="79">
        <f t="shared" si="3"/>
        <v>0</v>
      </c>
      <c r="O17" s="226">
        <f t="shared" si="4"/>
        <v>0</v>
      </c>
      <c r="P17" s="20"/>
    </row>
    <row r="18" spans="1:16" ht="15.75" customHeight="1">
      <c r="A18" s="194"/>
      <c r="B18" s="149"/>
      <c r="C18" s="149"/>
      <c r="D18" s="56"/>
      <c r="E18" s="13"/>
      <c r="F18" s="19"/>
      <c r="G18" s="19"/>
      <c r="H18" s="19"/>
      <c r="I18" s="187">
        <f t="shared" si="0"/>
        <v>0</v>
      </c>
      <c r="J18" s="292"/>
      <c r="K18" s="292"/>
      <c r="L18" s="187">
        <f t="shared" si="1"/>
        <v>0</v>
      </c>
      <c r="M18" s="79">
        <f t="shared" si="2"/>
        <v>0</v>
      </c>
      <c r="N18" s="79">
        <f t="shared" si="3"/>
        <v>0</v>
      </c>
      <c r="O18" s="226">
        <f t="shared" si="4"/>
        <v>0</v>
      </c>
      <c r="P18" s="20"/>
    </row>
    <row r="19" spans="1:16" ht="15.75" customHeight="1">
      <c r="A19" s="194"/>
      <c r="B19" s="149"/>
      <c r="C19" s="149"/>
      <c r="D19" s="56"/>
      <c r="E19" s="13"/>
      <c r="F19" s="19"/>
      <c r="G19" s="19"/>
      <c r="H19" s="19"/>
      <c r="I19" s="187">
        <f t="shared" si="0"/>
        <v>0</v>
      </c>
      <c r="J19" s="292"/>
      <c r="K19" s="292"/>
      <c r="L19" s="187">
        <f t="shared" si="1"/>
        <v>0</v>
      </c>
      <c r="M19" s="79">
        <f t="shared" si="2"/>
        <v>0</v>
      </c>
      <c r="N19" s="79">
        <f t="shared" si="3"/>
        <v>0</v>
      </c>
      <c r="O19" s="226">
        <f t="shared" si="4"/>
        <v>0</v>
      </c>
      <c r="P19" s="20"/>
    </row>
    <row r="20" spans="1:16" ht="15.75" customHeight="1">
      <c r="A20" s="194"/>
      <c r="B20" s="149"/>
      <c r="C20" s="149"/>
      <c r="D20" s="56"/>
      <c r="E20" s="13"/>
      <c r="F20" s="19"/>
      <c r="G20" s="19"/>
      <c r="H20" s="19"/>
      <c r="I20" s="187">
        <f t="shared" si="0"/>
        <v>0</v>
      </c>
      <c r="J20" s="292"/>
      <c r="K20" s="292"/>
      <c r="L20" s="187">
        <f t="shared" si="1"/>
        <v>0</v>
      </c>
      <c r="M20" s="79">
        <f t="shared" si="2"/>
        <v>0</v>
      </c>
      <c r="N20" s="79">
        <f t="shared" si="3"/>
        <v>0</v>
      </c>
      <c r="O20" s="226">
        <f t="shared" si="4"/>
        <v>0</v>
      </c>
      <c r="P20" s="20"/>
    </row>
    <row r="21" spans="1:16" ht="15.75" customHeight="1">
      <c r="A21" s="194"/>
      <c r="B21" s="149"/>
      <c r="C21" s="149"/>
      <c r="D21" s="56"/>
      <c r="E21" s="13"/>
      <c r="F21" s="19"/>
      <c r="G21" s="19"/>
      <c r="H21" s="19"/>
      <c r="I21" s="187">
        <f t="shared" si="0"/>
        <v>0</v>
      </c>
      <c r="J21" s="292"/>
      <c r="K21" s="292"/>
      <c r="L21" s="187">
        <f t="shared" si="1"/>
        <v>0</v>
      </c>
      <c r="M21" s="79">
        <f t="shared" si="2"/>
        <v>0</v>
      </c>
      <c r="N21" s="79">
        <f t="shared" si="3"/>
        <v>0</v>
      </c>
      <c r="O21" s="226">
        <f t="shared" si="4"/>
        <v>0</v>
      </c>
      <c r="P21" s="20"/>
    </row>
    <row r="22" spans="1:16" ht="15.75" customHeight="1">
      <c r="A22" s="194"/>
      <c r="B22" s="149"/>
      <c r="C22" s="149"/>
      <c r="D22" s="56"/>
      <c r="E22" s="13"/>
      <c r="F22" s="19"/>
      <c r="G22" s="19"/>
      <c r="H22" s="19"/>
      <c r="I22" s="187">
        <f t="shared" si="0"/>
        <v>0</v>
      </c>
      <c r="J22" s="292"/>
      <c r="K22" s="292"/>
      <c r="L22" s="187">
        <f t="shared" si="1"/>
        <v>0</v>
      </c>
      <c r="M22" s="79">
        <f t="shared" si="2"/>
        <v>0</v>
      </c>
      <c r="N22" s="79">
        <f t="shared" si="3"/>
        <v>0</v>
      </c>
      <c r="O22" s="226">
        <f t="shared" si="4"/>
        <v>0</v>
      </c>
      <c r="P22" s="20"/>
    </row>
    <row r="23" spans="1:16" ht="15.75" customHeight="1">
      <c r="A23" s="194"/>
      <c r="B23" s="149"/>
      <c r="C23" s="149"/>
      <c r="D23" s="56"/>
      <c r="E23" s="13"/>
      <c r="F23" s="19"/>
      <c r="G23" s="19"/>
      <c r="H23" s="19"/>
      <c r="I23" s="187">
        <f t="shared" si="0"/>
        <v>0</v>
      </c>
      <c r="J23" s="292"/>
      <c r="K23" s="292"/>
      <c r="L23" s="187">
        <f t="shared" si="1"/>
        <v>0</v>
      </c>
      <c r="M23" s="79">
        <f t="shared" si="2"/>
        <v>0</v>
      </c>
      <c r="N23" s="79">
        <f t="shared" si="3"/>
        <v>0</v>
      </c>
      <c r="O23" s="226">
        <f t="shared" si="4"/>
        <v>0</v>
      </c>
      <c r="P23" s="20"/>
    </row>
    <row r="24" spans="1:16" ht="15.75" customHeight="1">
      <c r="A24" s="697" t="s">
        <v>647</v>
      </c>
      <c r="B24" s="697"/>
      <c r="C24" s="13"/>
      <c r="D24" s="56"/>
      <c r="E24" s="19">
        <f>SUM(E7:E23)</f>
        <v>0</v>
      </c>
      <c r="F24" s="19">
        <f t="shared" ref="F24:M24" si="5">SUM(F7:F23)</f>
        <v>0</v>
      </c>
      <c r="G24" s="19">
        <f t="shared" si="5"/>
        <v>0</v>
      </c>
      <c r="H24" s="19">
        <f t="shared" si="5"/>
        <v>0</v>
      </c>
      <c r="I24" s="79">
        <f t="shared" si="5"/>
        <v>0</v>
      </c>
      <c r="J24" s="79">
        <f t="shared" si="5"/>
        <v>0</v>
      </c>
      <c r="K24" s="79">
        <f t="shared" si="5"/>
        <v>0</v>
      </c>
      <c r="L24" s="79">
        <f t="shared" si="5"/>
        <v>0</v>
      </c>
      <c r="M24" s="79">
        <f t="shared" si="5"/>
        <v>0</v>
      </c>
      <c r="N24" s="79">
        <f t="shared" si="3"/>
        <v>0</v>
      </c>
      <c r="O24" s="226">
        <f t="shared" si="4"/>
        <v>0</v>
      </c>
      <c r="P24" s="20"/>
    </row>
    <row r="25" spans="1:16" ht="15.75" customHeight="1">
      <c r="A25" s="697" t="s">
        <v>651</v>
      </c>
      <c r="B25" s="697"/>
      <c r="C25" s="13"/>
      <c r="D25" s="56"/>
      <c r="E25" s="19"/>
      <c r="F25" s="19"/>
      <c r="G25" s="19"/>
      <c r="H25" s="19"/>
      <c r="I25" s="79">
        <f>L24</f>
        <v>0</v>
      </c>
      <c r="J25" s="187"/>
      <c r="K25" s="187"/>
      <c r="L25" s="187"/>
      <c r="M25" s="79"/>
      <c r="N25" s="79"/>
      <c r="O25" s="226">
        <f t="shared" si="4"/>
        <v>0</v>
      </c>
      <c r="P25" s="20"/>
    </row>
    <row r="26" spans="1:16" ht="15.75" customHeight="1">
      <c r="A26" s="677" t="s">
        <v>652</v>
      </c>
      <c r="B26" s="677"/>
      <c r="C26" s="20"/>
      <c r="D26" s="56"/>
      <c r="E26" s="19">
        <f>E24-ABS(E25)</f>
        <v>0</v>
      </c>
      <c r="F26" s="19">
        <f>F24-ABS(F25)</f>
        <v>0</v>
      </c>
      <c r="G26" s="19">
        <f>G24-ABS(G25)</f>
        <v>0</v>
      </c>
      <c r="H26" s="19">
        <f>H24-ABS(H25)</f>
        <v>0</v>
      </c>
      <c r="I26" s="79">
        <f>I24-ABS(I25)</f>
        <v>0</v>
      </c>
      <c r="J26" s="292"/>
      <c r="K26" s="292"/>
      <c r="L26" s="292"/>
      <c r="M26" s="79">
        <f>M24-ABS(M25)</f>
        <v>0</v>
      </c>
      <c r="N26" s="79">
        <f t="shared" si="3"/>
        <v>0</v>
      </c>
      <c r="O26" s="226">
        <f t="shared" si="4"/>
        <v>0</v>
      </c>
      <c r="P26" s="20"/>
    </row>
    <row r="27" spans="1:16" s="2" customFormat="1" ht="15.75" customHeight="1">
      <c r="A27" s="2" t="str">
        <f>封面!B$10&amp;封面!D$10</f>
        <v>产权持有单位填表人：杨庆华</v>
      </c>
      <c r="C27" s="22"/>
      <c r="D27" s="58"/>
      <c r="E27" s="22"/>
    </row>
    <row r="28" spans="1:16" s="2" customFormat="1" ht="15.75" customHeight="1">
      <c r="A28" s="2" t="str">
        <f>封面!B$12&amp;封面!D$12&amp;封面!E$12&amp;封面!F$12&amp;封面!G$12&amp;封面!H$12&amp;封面!I$12</f>
        <v>填表日期：2019年1月24日</v>
      </c>
      <c r="D28" s="55"/>
      <c r="G28" s="24" t="str">
        <f>"评估人员："&amp;封面!$P$18</f>
        <v>评估人员：</v>
      </c>
    </row>
    <row r="29" spans="1:16" ht="15.75" customHeight="1">
      <c r="B29" s="147"/>
    </row>
    <row r="30" spans="1:16" ht="15.75" customHeight="1">
      <c r="B30" s="147"/>
    </row>
  </sheetData>
  <mergeCells count="15">
    <mergeCell ref="A1:P1"/>
    <mergeCell ref="A2:P2"/>
    <mergeCell ref="E5:I5"/>
    <mergeCell ref="J5:L5"/>
    <mergeCell ref="A24:B24"/>
    <mergeCell ref="A25:B25"/>
    <mergeCell ref="N5:N6"/>
    <mergeCell ref="O5:O6"/>
    <mergeCell ref="P5:P6"/>
    <mergeCell ref="A26:B26"/>
    <mergeCell ref="A5:A6"/>
    <mergeCell ref="B5:B6"/>
    <mergeCell ref="C5:C6"/>
    <mergeCell ref="D5:D6"/>
    <mergeCell ref="M5:M6"/>
  </mergeCells>
  <phoneticPr fontId="205" type="noConversion"/>
  <hyperlinks>
    <hyperlink ref="A26:B26" location="'3-流动汇总'!A1" display="净     额"/>
  </hyperlinks>
  <printOptions horizontalCentered="1"/>
  <pageMargins left="0.59" right="0.63" top="1.06" bottom="0.94" header="1.26" footer="0.63"/>
  <pageSetup paperSize="9" scale="80" fitToHeight="0" orientation="landscape" horizontalDpi="4294967292" r:id="rId1"/>
  <headerFooter scaleWithDoc="0">
    <oddHeader>&amp;R&amp;"宋体,常规"&amp;10表3-8
共&amp;N页第&amp;P页
金额单位:人民币元</oddHeader>
  </headerFooter>
  <legacyDrawing r:id="rId2"/>
</worksheet>
</file>

<file path=xl/worksheets/sheet28.xml><?xml version="1.0" encoding="utf-8"?>
<worksheet xmlns="http://schemas.openxmlformats.org/spreadsheetml/2006/main" xmlns:r="http://schemas.openxmlformats.org/officeDocument/2006/relationships">
  <sheetPr>
    <pageSetUpPr fitToPage="1"/>
  </sheetPr>
  <dimension ref="A1:L30"/>
  <sheetViews>
    <sheetView showGridLines="0" workbookViewId="0">
      <selection activeCell="B7" sqref="B7"/>
    </sheetView>
  </sheetViews>
  <sheetFormatPr defaultRowHeight="15.75" customHeight="1"/>
  <cols>
    <col min="1" max="1" width="6.5" style="28" customWidth="1"/>
    <col min="2" max="2" width="14.625" style="28" customWidth="1"/>
    <col min="3" max="3" width="5.375" style="28" customWidth="1"/>
    <col min="4" max="4" width="9.625" style="28" customWidth="1"/>
    <col min="5" max="5" width="7.625" style="28" customWidth="1"/>
    <col min="6" max="6" width="13.125" style="28" bestFit="1" customWidth="1"/>
    <col min="7" max="8" width="10.625" style="28" customWidth="1"/>
    <col min="9" max="9" width="12.625" style="28" customWidth="1"/>
    <col min="10" max="10" width="9.625" style="28" customWidth="1"/>
    <col min="11" max="11" width="7.625" style="28" customWidth="1"/>
    <col min="12" max="12" width="13.625" style="28" customWidth="1"/>
    <col min="13" max="16384" width="9" style="28"/>
  </cols>
  <sheetData>
    <row r="1" spans="1:12" s="25" customFormat="1" ht="30" customHeight="1">
      <c r="A1" s="707" t="s">
        <v>653</v>
      </c>
      <c r="B1" s="707"/>
      <c r="C1" s="707"/>
      <c r="D1" s="707"/>
      <c r="E1" s="707"/>
      <c r="F1" s="707"/>
      <c r="G1" s="707"/>
      <c r="H1" s="707"/>
      <c r="I1" s="707"/>
      <c r="J1" s="707"/>
      <c r="K1" s="707"/>
      <c r="L1" s="707"/>
    </row>
    <row r="2" spans="1:12" s="26" customFormat="1" ht="14.1" customHeight="1">
      <c r="A2" s="708" t="str">
        <f>'1-汇总表'!A2:F2</f>
        <v>评估基准日：2018年12月31日</v>
      </c>
      <c r="B2" s="708"/>
      <c r="C2" s="708"/>
      <c r="D2" s="708"/>
      <c r="E2" s="708"/>
      <c r="F2" s="708"/>
      <c r="G2" s="709"/>
      <c r="H2" s="709"/>
      <c r="I2" s="709"/>
      <c r="J2" s="709"/>
      <c r="K2" s="709"/>
      <c r="L2" s="709"/>
    </row>
    <row r="3" spans="1:12" s="26" customFormat="1" ht="14.1" customHeight="1">
      <c r="A3" s="30"/>
      <c r="B3" s="30"/>
      <c r="C3" s="30"/>
      <c r="D3" s="30"/>
      <c r="E3" s="30"/>
      <c r="F3" s="30"/>
      <c r="G3" s="45"/>
      <c r="H3" s="45"/>
      <c r="I3" s="45"/>
      <c r="J3" s="45"/>
      <c r="K3" s="45"/>
      <c r="L3" s="32"/>
    </row>
    <row r="4" spans="1:12" s="26" customFormat="1" ht="15.75" customHeight="1">
      <c r="A4" s="113" t="str">
        <f>'1-汇总表'!A4</f>
        <v>产权持有人名称：阳煤集团青岛恒源化工有限公司</v>
      </c>
      <c r="L4" s="34"/>
    </row>
    <row r="5" spans="1:12" s="27" customFormat="1" ht="15.75" customHeight="1">
      <c r="A5" s="705" t="s">
        <v>487</v>
      </c>
      <c r="B5" s="705" t="s">
        <v>654</v>
      </c>
      <c r="C5" s="706" t="s">
        <v>655</v>
      </c>
      <c r="D5" s="705" t="s">
        <v>488</v>
      </c>
      <c r="E5" s="705"/>
      <c r="F5" s="705"/>
      <c r="G5" s="705" t="s">
        <v>489</v>
      </c>
      <c r="H5" s="705"/>
      <c r="I5" s="705"/>
      <c r="J5" s="705" t="s">
        <v>490</v>
      </c>
      <c r="K5" s="705" t="s">
        <v>491</v>
      </c>
      <c r="L5" s="705" t="s">
        <v>562</v>
      </c>
    </row>
    <row r="6" spans="1:12" s="27" customFormat="1" ht="15.75" customHeight="1">
      <c r="A6" s="705"/>
      <c r="B6" s="705"/>
      <c r="C6" s="706"/>
      <c r="D6" s="35" t="s">
        <v>656</v>
      </c>
      <c r="E6" s="35" t="s">
        <v>657</v>
      </c>
      <c r="F6" s="35" t="s">
        <v>658</v>
      </c>
      <c r="G6" s="35" t="s">
        <v>659</v>
      </c>
      <c r="H6" s="35" t="s">
        <v>660</v>
      </c>
      <c r="I6" s="35" t="s">
        <v>658</v>
      </c>
      <c r="J6" s="705"/>
      <c r="K6" s="705"/>
      <c r="L6" s="705"/>
    </row>
    <row r="7" spans="1:12" ht="15.75" customHeight="1">
      <c r="A7" s="279"/>
      <c r="B7" s="280"/>
      <c r="C7" s="281"/>
      <c r="D7" s="282"/>
      <c r="E7" s="48"/>
      <c r="F7" s="282"/>
      <c r="G7" s="48">
        <f>D7</f>
        <v>0</v>
      </c>
      <c r="H7" s="48"/>
      <c r="I7" s="48">
        <f>ROUND(H7*G7,2)</f>
        <v>0</v>
      </c>
      <c r="J7" s="48">
        <f>I7-F7</f>
        <v>0</v>
      </c>
      <c r="K7" s="273" t="str">
        <f>IF(OR(F7=0,F7=""),"",ROUND(J7/F7*100,2))</f>
        <v/>
      </c>
      <c r="L7" s="40"/>
    </row>
    <row r="8" spans="1:12" ht="15.75" customHeight="1">
      <c r="A8" s="279"/>
      <c r="B8" s="280"/>
      <c r="C8" s="281"/>
      <c r="D8" s="282"/>
      <c r="E8" s="48"/>
      <c r="F8" s="282"/>
      <c r="G8" s="48">
        <f t="shared" ref="G8:G24" si="0">D8</f>
        <v>0</v>
      </c>
      <c r="H8" s="48"/>
      <c r="I8" s="48">
        <f t="shared" ref="I8:I24" si="1">ROUND(H8*G8,2)</f>
        <v>0</v>
      </c>
      <c r="J8" s="48">
        <f t="shared" ref="J8:J24" si="2">I8-F8</f>
        <v>0</v>
      </c>
      <c r="K8" s="273" t="str">
        <f t="shared" ref="K8:K24" si="3">IF(OR(F8=0,F8=""),"",ROUND(J8/F8*100,2))</f>
        <v/>
      </c>
      <c r="L8" s="40"/>
    </row>
    <row r="9" spans="1:12" ht="15.75" customHeight="1">
      <c r="A9" s="279"/>
      <c r="B9" s="280"/>
      <c r="C9" s="281"/>
      <c r="D9" s="282"/>
      <c r="E9" s="48"/>
      <c r="F9" s="282"/>
      <c r="G9" s="48">
        <f t="shared" si="0"/>
        <v>0</v>
      </c>
      <c r="H9" s="48"/>
      <c r="I9" s="48">
        <f t="shared" si="1"/>
        <v>0</v>
      </c>
      <c r="J9" s="48">
        <f t="shared" si="2"/>
        <v>0</v>
      </c>
      <c r="K9" s="273" t="str">
        <f t="shared" si="3"/>
        <v/>
      </c>
      <c r="L9" s="40"/>
    </row>
    <row r="10" spans="1:12" ht="15.75" customHeight="1">
      <c r="A10" s="279"/>
      <c r="B10" s="280"/>
      <c r="C10" s="281"/>
      <c r="D10" s="282"/>
      <c r="E10" s="48"/>
      <c r="F10" s="282"/>
      <c r="G10" s="48">
        <f t="shared" si="0"/>
        <v>0</v>
      </c>
      <c r="H10" s="48"/>
      <c r="I10" s="48">
        <f t="shared" si="1"/>
        <v>0</v>
      </c>
      <c r="J10" s="48">
        <f t="shared" si="2"/>
        <v>0</v>
      </c>
      <c r="K10" s="273" t="str">
        <f t="shared" si="3"/>
        <v/>
      </c>
      <c r="L10" s="40"/>
    </row>
    <row r="11" spans="1:12" ht="15.75" customHeight="1">
      <c r="A11" s="279"/>
      <c r="B11" s="280"/>
      <c r="C11" s="281"/>
      <c r="D11" s="282"/>
      <c r="E11" s="48"/>
      <c r="F11" s="282"/>
      <c r="G11" s="48">
        <f t="shared" si="0"/>
        <v>0</v>
      </c>
      <c r="H11" s="48"/>
      <c r="I11" s="48">
        <f t="shared" si="1"/>
        <v>0</v>
      </c>
      <c r="J11" s="48">
        <f t="shared" si="2"/>
        <v>0</v>
      </c>
      <c r="K11" s="273" t="str">
        <f t="shared" si="3"/>
        <v/>
      </c>
      <c r="L11" s="40"/>
    </row>
    <row r="12" spans="1:12" ht="15.75" customHeight="1">
      <c r="A12" s="279"/>
      <c r="B12" s="280"/>
      <c r="C12" s="281"/>
      <c r="D12" s="282"/>
      <c r="E12" s="48"/>
      <c r="F12" s="282"/>
      <c r="G12" s="48">
        <f t="shared" si="0"/>
        <v>0</v>
      </c>
      <c r="H12" s="48"/>
      <c r="I12" s="48">
        <f t="shared" si="1"/>
        <v>0</v>
      </c>
      <c r="J12" s="48">
        <f t="shared" si="2"/>
        <v>0</v>
      </c>
      <c r="K12" s="273" t="str">
        <f t="shared" si="3"/>
        <v/>
      </c>
      <c r="L12" s="40"/>
    </row>
    <row r="13" spans="1:12" ht="15.75" customHeight="1">
      <c r="A13" s="279"/>
      <c r="B13" s="280"/>
      <c r="C13" s="281"/>
      <c r="D13" s="282"/>
      <c r="E13" s="48"/>
      <c r="F13" s="282"/>
      <c r="G13" s="48">
        <f t="shared" si="0"/>
        <v>0</v>
      </c>
      <c r="H13" s="48"/>
      <c r="I13" s="48">
        <f t="shared" si="1"/>
        <v>0</v>
      </c>
      <c r="J13" s="48">
        <f t="shared" si="2"/>
        <v>0</v>
      </c>
      <c r="K13" s="273" t="str">
        <f t="shared" si="3"/>
        <v/>
      </c>
      <c r="L13" s="40"/>
    </row>
    <row r="14" spans="1:12" ht="15.75" customHeight="1">
      <c r="A14" s="279"/>
      <c r="B14" s="280"/>
      <c r="C14" s="281"/>
      <c r="D14" s="282"/>
      <c r="E14" s="48"/>
      <c r="F14" s="282"/>
      <c r="G14" s="48">
        <f t="shared" si="0"/>
        <v>0</v>
      </c>
      <c r="H14" s="48"/>
      <c r="I14" s="48">
        <f t="shared" si="1"/>
        <v>0</v>
      </c>
      <c r="J14" s="48">
        <f t="shared" si="2"/>
        <v>0</v>
      </c>
      <c r="K14" s="273" t="str">
        <f t="shared" si="3"/>
        <v/>
      </c>
      <c r="L14" s="40"/>
    </row>
    <row r="15" spans="1:12" ht="15.75" customHeight="1">
      <c r="A15" s="279"/>
      <c r="B15" s="280"/>
      <c r="C15" s="281"/>
      <c r="D15" s="282"/>
      <c r="E15" s="48"/>
      <c r="F15" s="282"/>
      <c r="G15" s="48">
        <f t="shared" si="0"/>
        <v>0</v>
      </c>
      <c r="H15" s="48"/>
      <c r="I15" s="48">
        <f t="shared" si="1"/>
        <v>0</v>
      </c>
      <c r="J15" s="48">
        <f t="shared" si="2"/>
        <v>0</v>
      </c>
      <c r="K15" s="273" t="str">
        <f t="shared" si="3"/>
        <v/>
      </c>
      <c r="L15" s="40"/>
    </row>
    <row r="16" spans="1:12" ht="15.75" customHeight="1">
      <c r="A16" s="279"/>
      <c r="B16" s="280"/>
      <c r="C16" s="281"/>
      <c r="D16" s="282"/>
      <c r="E16" s="48"/>
      <c r="F16" s="282"/>
      <c r="G16" s="48">
        <f t="shared" si="0"/>
        <v>0</v>
      </c>
      <c r="H16" s="48"/>
      <c r="I16" s="48">
        <f t="shared" si="1"/>
        <v>0</v>
      </c>
      <c r="J16" s="48">
        <f t="shared" si="2"/>
        <v>0</v>
      </c>
      <c r="K16" s="273" t="str">
        <f t="shared" si="3"/>
        <v/>
      </c>
      <c r="L16" s="40"/>
    </row>
    <row r="17" spans="1:12" ht="15.75" customHeight="1">
      <c r="A17" s="279"/>
      <c r="B17" s="280"/>
      <c r="C17" s="281"/>
      <c r="D17" s="282"/>
      <c r="E17" s="48"/>
      <c r="F17" s="282"/>
      <c r="G17" s="48">
        <f t="shared" si="0"/>
        <v>0</v>
      </c>
      <c r="H17" s="48"/>
      <c r="I17" s="48">
        <f>F17</f>
        <v>0</v>
      </c>
      <c r="J17" s="48">
        <f t="shared" si="2"/>
        <v>0</v>
      </c>
      <c r="K17" s="273" t="str">
        <f t="shared" si="3"/>
        <v/>
      </c>
      <c r="L17" s="40"/>
    </row>
    <row r="18" spans="1:12" ht="15.75" customHeight="1">
      <c r="A18" s="279"/>
      <c r="B18" s="280"/>
      <c r="C18" s="281"/>
      <c r="D18" s="282"/>
      <c r="E18" s="48"/>
      <c r="F18" s="282"/>
      <c r="G18" s="48">
        <f t="shared" si="0"/>
        <v>0</v>
      </c>
      <c r="H18" s="48"/>
      <c r="I18" s="48">
        <f>F18</f>
        <v>0</v>
      </c>
      <c r="J18" s="48">
        <f t="shared" si="2"/>
        <v>0</v>
      </c>
      <c r="K18" s="273"/>
      <c r="L18" s="40"/>
    </row>
    <row r="19" spans="1:12" ht="15.75" customHeight="1">
      <c r="A19" s="279"/>
      <c r="B19" s="280"/>
      <c r="C19" s="281"/>
      <c r="D19" s="282"/>
      <c r="E19" s="48"/>
      <c r="F19" s="282"/>
      <c r="G19" s="48">
        <f t="shared" si="0"/>
        <v>0</v>
      </c>
      <c r="H19" s="48"/>
      <c r="I19" s="48">
        <f t="shared" si="1"/>
        <v>0</v>
      </c>
      <c r="J19" s="48">
        <f t="shared" si="2"/>
        <v>0</v>
      </c>
      <c r="K19" s="273" t="str">
        <f t="shared" si="3"/>
        <v/>
      </c>
      <c r="L19" s="40"/>
    </row>
    <row r="20" spans="1:12" ht="15.75" customHeight="1">
      <c r="A20" s="279"/>
      <c r="B20" s="280"/>
      <c r="C20" s="281"/>
      <c r="D20" s="282"/>
      <c r="E20" s="48"/>
      <c r="F20" s="282"/>
      <c r="G20" s="48">
        <f t="shared" si="0"/>
        <v>0</v>
      </c>
      <c r="H20" s="48"/>
      <c r="I20" s="48">
        <f t="shared" si="1"/>
        <v>0</v>
      </c>
      <c r="J20" s="48">
        <f t="shared" si="2"/>
        <v>0</v>
      </c>
      <c r="K20" s="273" t="str">
        <f t="shared" si="3"/>
        <v/>
      </c>
      <c r="L20" s="40"/>
    </row>
    <row r="21" spans="1:12" ht="15.75" customHeight="1">
      <c r="A21" s="279"/>
      <c r="B21" s="280"/>
      <c r="C21" s="281"/>
      <c r="D21" s="282"/>
      <c r="E21" s="48"/>
      <c r="F21" s="282"/>
      <c r="G21" s="48">
        <f t="shared" si="0"/>
        <v>0</v>
      </c>
      <c r="H21" s="48"/>
      <c r="I21" s="48">
        <f t="shared" si="1"/>
        <v>0</v>
      </c>
      <c r="J21" s="48">
        <f t="shared" si="2"/>
        <v>0</v>
      </c>
      <c r="K21" s="273" t="str">
        <f t="shared" si="3"/>
        <v/>
      </c>
      <c r="L21" s="40"/>
    </row>
    <row r="22" spans="1:12" ht="15.75" customHeight="1">
      <c r="A22" s="279"/>
      <c r="B22" s="280"/>
      <c r="C22" s="281"/>
      <c r="D22" s="282"/>
      <c r="E22" s="48"/>
      <c r="F22" s="282"/>
      <c r="G22" s="48">
        <f t="shared" si="0"/>
        <v>0</v>
      </c>
      <c r="H22" s="48"/>
      <c r="I22" s="48">
        <f t="shared" si="1"/>
        <v>0</v>
      </c>
      <c r="J22" s="48">
        <f t="shared" si="2"/>
        <v>0</v>
      </c>
      <c r="K22" s="273" t="str">
        <f t="shared" si="3"/>
        <v/>
      </c>
      <c r="L22" s="40"/>
    </row>
    <row r="23" spans="1:12" ht="15.75" customHeight="1">
      <c r="A23" s="279"/>
      <c r="B23" s="280"/>
      <c r="C23" s="281"/>
      <c r="D23" s="282"/>
      <c r="E23" s="48"/>
      <c r="F23" s="282"/>
      <c r="G23" s="48">
        <f t="shared" si="0"/>
        <v>0</v>
      </c>
      <c r="H23" s="48"/>
      <c r="I23" s="48">
        <f t="shared" si="1"/>
        <v>0</v>
      </c>
      <c r="J23" s="48">
        <f t="shared" si="2"/>
        <v>0</v>
      </c>
      <c r="K23" s="273" t="str">
        <f t="shared" si="3"/>
        <v/>
      </c>
      <c r="L23" s="40"/>
    </row>
    <row r="24" spans="1:12" ht="15.75" customHeight="1">
      <c r="A24" s="279"/>
      <c r="B24" s="280"/>
      <c r="C24" s="281"/>
      <c r="D24" s="282"/>
      <c r="E24" s="48"/>
      <c r="F24" s="282"/>
      <c r="G24" s="48">
        <f t="shared" si="0"/>
        <v>0</v>
      </c>
      <c r="H24" s="48"/>
      <c r="I24" s="48">
        <f t="shared" si="1"/>
        <v>0</v>
      </c>
      <c r="J24" s="48">
        <f t="shared" si="2"/>
        <v>0</v>
      </c>
      <c r="K24" s="273" t="str">
        <f t="shared" si="3"/>
        <v/>
      </c>
      <c r="L24" s="40"/>
    </row>
    <row r="25" spans="1:12" ht="15.75" customHeight="1">
      <c r="A25" s="279"/>
      <c r="B25" s="280"/>
      <c r="C25" s="281"/>
      <c r="D25" s="282"/>
      <c r="E25" s="48"/>
      <c r="F25" s="282"/>
      <c r="G25" s="48"/>
      <c r="H25" s="48"/>
      <c r="I25" s="48"/>
      <c r="J25" s="48"/>
      <c r="K25" s="48" t="s">
        <v>554</v>
      </c>
      <c r="L25" s="40"/>
    </row>
    <row r="26" spans="1:12" ht="15.75" customHeight="1">
      <c r="A26" s="279"/>
      <c r="B26" s="280"/>
      <c r="C26" s="281"/>
      <c r="D26" s="282"/>
      <c r="E26" s="48"/>
      <c r="F26" s="282"/>
      <c r="G26" s="48"/>
      <c r="H26" s="48"/>
      <c r="I26" s="48"/>
      <c r="J26" s="48"/>
      <c r="K26" s="48" t="s">
        <v>554</v>
      </c>
      <c r="L26" s="40"/>
    </row>
    <row r="27" spans="1:12" ht="15.75" customHeight="1">
      <c r="A27" s="40"/>
      <c r="B27" s="143"/>
      <c r="C27" s="143"/>
      <c r="D27" s="282"/>
      <c r="E27" s="48"/>
      <c r="F27" s="282"/>
      <c r="G27" s="48"/>
      <c r="H27" s="48"/>
      <c r="I27" s="48"/>
      <c r="J27" s="48"/>
      <c r="K27" s="40"/>
      <c r="L27" s="40"/>
    </row>
    <row r="28" spans="1:12" ht="15.75" customHeight="1">
      <c r="A28" s="704" t="s">
        <v>647</v>
      </c>
      <c r="B28" s="704"/>
      <c r="C28" s="40"/>
      <c r="D28" s="283"/>
      <c r="E28" s="48"/>
      <c r="F28" s="48">
        <f>SUM(F7:F27)</f>
        <v>0</v>
      </c>
      <c r="G28" s="48"/>
      <c r="H28" s="48"/>
      <c r="I28" s="48">
        <f>SUM(I7:I27)</f>
        <v>0</v>
      </c>
      <c r="J28" s="48">
        <f>I28-F28</f>
        <v>0</v>
      </c>
      <c r="K28" s="273" t="str">
        <f>IF(OR(F28=0,F28=""),"",ROUND(J28/F28*100,2))</f>
        <v/>
      </c>
      <c r="L28" s="40"/>
    </row>
    <row r="29" spans="1:12" s="26" customFormat="1" ht="15.75" customHeight="1">
      <c r="A29" s="26" t="str">
        <f>封面!B$10&amp;封面!D$10</f>
        <v>产权持有单位填表人：杨庆华</v>
      </c>
      <c r="C29" s="42"/>
      <c r="D29" s="42"/>
      <c r="E29" s="42"/>
    </row>
    <row r="30" spans="1:12" s="26" customFormat="1" ht="15.75" customHeight="1">
      <c r="A30" s="26" t="str">
        <f>封面!B$12&amp;封面!D$12&amp;封面!E$12&amp;封面!F$12&amp;封面!G$12&amp;封面!H$12&amp;封面!I$12</f>
        <v>填表日期：2019年1月24日</v>
      </c>
      <c r="I30" s="44" t="str">
        <f>"评估人员："&amp;封面!$P$20</f>
        <v>评估人员：巨芳</v>
      </c>
    </row>
  </sheetData>
  <mergeCells count="11">
    <mergeCell ref="L5:L6"/>
    <mergeCell ref="A1:L1"/>
    <mergeCell ref="A2:L2"/>
    <mergeCell ref="D5:F5"/>
    <mergeCell ref="G5:I5"/>
    <mergeCell ref="K5:K6"/>
    <mergeCell ref="A28:B28"/>
    <mergeCell ref="A5:A6"/>
    <mergeCell ref="B5:B6"/>
    <mergeCell ref="C5:C6"/>
    <mergeCell ref="J5:J6"/>
  </mergeCells>
  <phoneticPr fontId="205" type="noConversion"/>
  <hyperlinks>
    <hyperlink ref="A28:B28" location="'3-9存货汇总'!A1" display="合            计"/>
  </hyperlinks>
  <printOptions horizontalCentered="1"/>
  <pageMargins left="0.35" right="0.35" top="0.87" bottom="0.79" header="1.22" footer="0.71"/>
  <pageSetup paperSize="9" fitToHeight="0" orientation="landscape" horizontalDpi="4294967292" r:id="rId1"/>
  <headerFooter scaleWithDoc="0">
    <oddHeader>&amp;R&amp;"宋体,常规"&amp;10表3-9-1
共&amp;N页第&amp;P页
金额单位:人民币元</oddHeader>
  </headerFooter>
</worksheet>
</file>

<file path=xl/worksheets/sheet29.xml><?xml version="1.0" encoding="utf-8"?>
<worksheet xmlns="http://schemas.openxmlformats.org/spreadsheetml/2006/main" xmlns:r="http://schemas.openxmlformats.org/officeDocument/2006/relationships">
  <sheetPr>
    <pageSetUpPr fitToPage="1"/>
  </sheetPr>
  <dimension ref="A1:M30"/>
  <sheetViews>
    <sheetView showGridLines="0" workbookViewId="0">
      <selection activeCell="B7" sqref="B7"/>
    </sheetView>
  </sheetViews>
  <sheetFormatPr defaultRowHeight="15.75" customHeight="1"/>
  <cols>
    <col min="1" max="1" width="4.875" style="4" customWidth="1"/>
    <col min="2" max="2" width="13.125" style="4" bestFit="1" customWidth="1"/>
    <col min="3" max="3" width="4.75" style="4" customWidth="1"/>
    <col min="4" max="4" width="9.625" style="4" customWidth="1"/>
    <col min="5" max="5" width="10.625" style="4" customWidth="1"/>
    <col min="6" max="6" width="8.625" style="289" customWidth="1"/>
    <col min="7" max="7" width="11.375" style="4" bestFit="1" customWidth="1"/>
    <col min="8" max="8" width="9.75" style="4" customWidth="1"/>
    <col min="9" max="9" width="7.375" style="4" customWidth="1"/>
    <col min="10" max="10" width="12.75" style="4" customWidth="1"/>
    <col min="11" max="11" width="8.875" style="4" customWidth="1"/>
    <col min="12" max="12" width="7.75" style="4" customWidth="1"/>
    <col min="13" max="13" width="11.875" style="4" customWidth="1"/>
    <col min="14" max="16384" width="9" style="4"/>
  </cols>
  <sheetData>
    <row r="1" spans="1:13" s="1" customFormat="1" ht="30" customHeight="1">
      <c r="A1" s="675" t="s">
        <v>663</v>
      </c>
      <c r="B1" s="675"/>
      <c r="C1" s="675"/>
      <c r="D1" s="675"/>
      <c r="E1" s="675"/>
      <c r="F1" s="675"/>
      <c r="G1" s="675"/>
      <c r="H1" s="675"/>
      <c r="I1" s="675"/>
      <c r="J1" s="675"/>
      <c r="K1" s="675"/>
      <c r="L1" s="675"/>
      <c r="M1" s="675"/>
    </row>
    <row r="2" spans="1:13" s="2" customFormat="1" ht="14.1" customHeight="1">
      <c r="A2" s="676" t="str">
        <f>'1-汇总表'!A2:F2</f>
        <v>评估基准日：2018年12月31日</v>
      </c>
      <c r="B2" s="676"/>
      <c r="C2" s="676"/>
      <c r="D2" s="676"/>
      <c r="E2" s="676"/>
      <c r="F2" s="684"/>
      <c r="G2" s="684"/>
      <c r="H2" s="684"/>
      <c r="I2" s="684"/>
      <c r="J2" s="684"/>
      <c r="K2" s="684"/>
      <c r="L2" s="684"/>
      <c r="M2" s="684"/>
    </row>
    <row r="3" spans="1:13" s="2" customFormat="1" ht="14.1" customHeight="1">
      <c r="A3" s="7"/>
      <c r="B3" s="7"/>
      <c r="C3" s="7"/>
      <c r="D3" s="7"/>
      <c r="E3" s="7"/>
      <c r="F3" s="8"/>
      <c r="G3" s="8"/>
      <c r="H3" s="8"/>
      <c r="I3" s="8"/>
      <c r="J3" s="8"/>
      <c r="K3" s="8"/>
      <c r="L3" s="8"/>
      <c r="M3" s="10"/>
    </row>
    <row r="4" spans="1:13" s="2" customFormat="1" ht="15.75" customHeight="1">
      <c r="A4" s="54" t="str">
        <f>'1-汇总表'!A4</f>
        <v>产权持有人名称：阳煤集团青岛恒源化工有限公司</v>
      </c>
      <c r="F4" s="290"/>
      <c r="M4" s="12"/>
    </row>
    <row r="5" spans="1:13" s="3" customFormat="1" ht="15.75" customHeight="1">
      <c r="A5" s="697" t="s">
        <v>487</v>
      </c>
      <c r="B5" s="697" t="s">
        <v>654</v>
      </c>
      <c r="C5" s="710" t="s">
        <v>655</v>
      </c>
      <c r="D5" s="710" t="s">
        <v>661</v>
      </c>
      <c r="E5" s="697" t="s">
        <v>488</v>
      </c>
      <c r="F5" s="697"/>
      <c r="G5" s="697"/>
      <c r="H5" s="697" t="s">
        <v>489</v>
      </c>
      <c r="I5" s="697"/>
      <c r="J5" s="697"/>
      <c r="K5" s="697" t="s">
        <v>490</v>
      </c>
      <c r="L5" s="697" t="s">
        <v>491</v>
      </c>
      <c r="M5" s="697" t="s">
        <v>562</v>
      </c>
    </row>
    <row r="6" spans="1:13" s="3" customFormat="1" ht="15.75" customHeight="1">
      <c r="A6" s="697"/>
      <c r="B6" s="697"/>
      <c r="C6" s="710"/>
      <c r="D6" s="710"/>
      <c r="E6" s="13" t="s">
        <v>656</v>
      </c>
      <c r="F6" s="13" t="s">
        <v>657</v>
      </c>
      <c r="G6" s="13" t="s">
        <v>658</v>
      </c>
      <c r="H6" s="13" t="s">
        <v>659</v>
      </c>
      <c r="I6" s="13" t="s">
        <v>660</v>
      </c>
      <c r="J6" s="13" t="s">
        <v>658</v>
      </c>
      <c r="K6" s="697"/>
      <c r="L6" s="697"/>
      <c r="M6" s="697"/>
    </row>
    <row r="7" spans="1:13" s="284" customFormat="1" ht="15.75" customHeight="1">
      <c r="A7" s="76"/>
      <c r="B7" s="287"/>
      <c r="C7" s="288"/>
      <c r="D7" s="288"/>
      <c r="E7" s="282"/>
      <c r="F7" s="19"/>
      <c r="G7" s="282"/>
      <c r="H7" s="282">
        <f>E7</f>
        <v>0</v>
      </c>
      <c r="I7" s="19"/>
      <c r="J7" s="19">
        <f>ROUND(I7*H7,2)</f>
        <v>0</v>
      </c>
      <c r="K7" s="19">
        <f>J7-G7</f>
        <v>0</v>
      </c>
      <c r="L7" s="273" t="str">
        <f>IF(OR(G7=0,G7=""),"",ROUND(K7/G7*100,2))</f>
        <v/>
      </c>
      <c r="M7" s="20"/>
    </row>
    <row r="8" spans="1:13" ht="15.75" customHeight="1">
      <c r="A8" s="13"/>
      <c r="B8" s="149"/>
      <c r="C8" s="152"/>
      <c r="D8" s="152"/>
      <c r="E8" s="282"/>
      <c r="F8" s="19"/>
      <c r="G8" s="282"/>
      <c r="H8" s="282">
        <f t="shared" ref="H8:H24" si="0">E8</f>
        <v>0</v>
      </c>
      <c r="I8" s="19"/>
      <c r="J8" s="19">
        <f t="shared" ref="J8:J24" si="1">ROUND(I8*H8,2)</f>
        <v>0</v>
      </c>
      <c r="K8" s="19">
        <f t="shared" ref="K8:K24" si="2">J8-G8</f>
        <v>0</v>
      </c>
      <c r="L8" s="273" t="str">
        <f t="shared" ref="L8:L24" si="3">IF(OR(G8=0,G8=""),"",ROUND(K8/G8*100,2))</f>
        <v/>
      </c>
      <c r="M8" s="20"/>
    </row>
    <row r="9" spans="1:13" ht="15.75" customHeight="1">
      <c r="A9" s="13"/>
      <c r="B9" s="149"/>
      <c r="C9" s="152"/>
      <c r="D9" s="152"/>
      <c r="E9" s="282"/>
      <c r="F9" s="19"/>
      <c r="G9" s="282"/>
      <c r="H9" s="282">
        <f t="shared" si="0"/>
        <v>0</v>
      </c>
      <c r="I9" s="19"/>
      <c r="J9" s="19">
        <f t="shared" si="1"/>
        <v>0</v>
      </c>
      <c r="K9" s="19">
        <f t="shared" si="2"/>
        <v>0</v>
      </c>
      <c r="L9" s="273" t="str">
        <f t="shared" si="3"/>
        <v/>
      </c>
      <c r="M9" s="20"/>
    </row>
    <row r="10" spans="1:13" ht="15.75" customHeight="1">
      <c r="A10" s="13"/>
      <c r="B10" s="149"/>
      <c r="C10" s="152"/>
      <c r="D10" s="152"/>
      <c r="E10" s="282"/>
      <c r="F10" s="19"/>
      <c r="G10" s="282"/>
      <c r="H10" s="282">
        <f t="shared" si="0"/>
        <v>0</v>
      </c>
      <c r="I10" s="19"/>
      <c r="J10" s="19">
        <f t="shared" si="1"/>
        <v>0</v>
      </c>
      <c r="K10" s="19">
        <f t="shared" si="2"/>
        <v>0</v>
      </c>
      <c r="L10" s="273" t="str">
        <f t="shared" si="3"/>
        <v/>
      </c>
      <c r="M10" s="20"/>
    </row>
    <row r="11" spans="1:13" ht="15.75" customHeight="1">
      <c r="A11" s="13"/>
      <c r="B11" s="149"/>
      <c r="C11" s="152"/>
      <c r="D11" s="152"/>
      <c r="E11" s="282"/>
      <c r="F11" s="19"/>
      <c r="G11" s="282"/>
      <c r="H11" s="282">
        <f t="shared" si="0"/>
        <v>0</v>
      </c>
      <c r="I11" s="19"/>
      <c r="J11" s="19">
        <f t="shared" si="1"/>
        <v>0</v>
      </c>
      <c r="K11" s="19">
        <f t="shared" si="2"/>
        <v>0</v>
      </c>
      <c r="L11" s="273" t="str">
        <f t="shared" si="3"/>
        <v/>
      </c>
      <c r="M11" s="20"/>
    </row>
    <row r="12" spans="1:13" ht="15.75" customHeight="1">
      <c r="A12" s="13"/>
      <c r="B12" s="149"/>
      <c r="C12" s="152"/>
      <c r="D12" s="152"/>
      <c r="E12" s="282"/>
      <c r="F12" s="19"/>
      <c r="G12" s="282"/>
      <c r="H12" s="282">
        <f t="shared" si="0"/>
        <v>0</v>
      </c>
      <c r="I12" s="19"/>
      <c r="J12" s="19">
        <f t="shared" si="1"/>
        <v>0</v>
      </c>
      <c r="K12" s="19">
        <f t="shared" si="2"/>
        <v>0</v>
      </c>
      <c r="L12" s="273" t="str">
        <f t="shared" si="3"/>
        <v/>
      </c>
      <c r="M12" s="20"/>
    </row>
    <row r="13" spans="1:13" ht="15.75" customHeight="1">
      <c r="A13" s="13"/>
      <c r="B13" s="149"/>
      <c r="C13" s="152"/>
      <c r="D13" s="152"/>
      <c r="E13" s="282"/>
      <c r="F13" s="19"/>
      <c r="G13" s="282"/>
      <c r="H13" s="282">
        <f t="shared" si="0"/>
        <v>0</v>
      </c>
      <c r="I13" s="19"/>
      <c r="J13" s="19">
        <f t="shared" si="1"/>
        <v>0</v>
      </c>
      <c r="K13" s="19">
        <f t="shared" si="2"/>
        <v>0</v>
      </c>
      <c r="L13" s="273" t="str">
        <f t="shared" si="3"/>
        <v/>
      </c>
      <c r="M13" s="20"/>
    </row>
    <row r="14" spans="1:13" ht="15.75" customHeight="1">
      <c r="A14" s="13"/>
      <c r="B14" s="149"/>
      <c r="C14" s="152"/>
      <c r="D14" s="152"/>
      <c r="E14" s="282"/>
      <c r="F14" s="19"/>
      <c r="G14" s="282"/>
      <c r="H14" s="282">
        <f t="shared" si="0"/>
        <v>0</v>
      </c>
      <c r="I14" s="19"/>
      <c r="J14" s="19">
        <f t="shared" si="1"/>
        <v>0</v>
      </c>
      <c r="K14" s="19">
        <f t="shared" si="2"/>
        <v>0</v>
      </c>
      <c r="L14" s="273" t="str">
        <f t="shared" si="3"/>
        <v/>
      </c>
      <c r="M14" s="20"/>
    </row>
    <row r="15" spans="1:13" ht="15.75" customHeight="1">
      <c r="A15" s="13"/>
      <c r="B15" s="149"/>
      <c r="C15" s="152"/>
      <c r="D15" s="152"/>
      <c r="E15" s="282"/>
      <c r="F15" s="19"/>
      <c r="G15" s="282"/>
      <c r="H15" s="282">
        <f t="shared" si="0"/>
        <v>0</v>
      </c>
      <c r="I15" s="19"/>
      <c r="J15" s="19">
        <f t="shared" si="1"/>
        <v>0</v>
      </c>
      <c r="K15" s="19">
        <f t="shared" si="2"/>
        <v>0</v>
      </c>
      <c r="L15" s="273" t="str">
        <f t="shared" si="3"/>
        <v/>
      </c>
      <c r="M15" s="20"/>
    </row>
    <row r="16" spans="1:13" ht="15.75" customHeight="1">
      <c r="A16" s="13"/>
      <c r="B16" s="149"/>
      <c r="C16" s="152"/>
      <c r="D16" s="152"/>
      <c r="E16" s="282"/>
      <c r="F16" s="19"/>
      <c r="G16" s="282"/>
      <c r="H16" s="282">
        <f t="shared" si="0"/>
        <v>0</v>
      </c>
      <c r="I16" s="19"/>
      <c r="J16" s="19">
        <f t="shared" si="1"/>
        <v>0</v>
      </c>
      <c r="K16" s="19">
        <f t="shared" si="2"/>
        <v>0</v>
      </c>
      <c r="L16" s="273"/>
      <c r="M16" s="20"/>
    </row>
    <row r="17" spans="1:13" ht="15.75" customHeight="1">
      <c r="A17" s="13"/>
      <c r="B17" s="149"/>
      <c r="C17" s="152"/>
      <c r="D17" s="152"/>
      <c r="E17" s="282"/>
      <c r="F17" s="19"/>
      <c r="G17" s="282"/>
      <c r="H17" s="282">
        <f t="shared" si="0"/>
        <v>0</v>
      </c>
      <c r="I17" s="19"/>
      <c r="J17" s="19">
        <f t="shared" si="1"/>
        <v>0</v>
      </c>
      <c r="K17" s="19">
        <f t="shared" si="2"/>
        <v>0</v>
      </c>
      <c r="L17" s="273" t="str">
        <f t="shared" si="3"/>
        <v/>
      </c>
      <c r="M17" s="20"/>
    </row>
    <row r="18" spans="1:13" ht="15.75" customHeight="1">
      <c r="A18" s="13"/>
      <c r="B18" s="149"/>
      <c r="C18" s="152"/>
      <c r="D18" s="152"/>
      <c r="E18" s="282"/>
      <c r="F18" s="19"/>
      <c r="G18" s="282"/>
      <c r="H18" s="282">
        <f t="shared" si="0"/>
        <v>0</v>
      </c>
      <c r="I18" s="19"/>
      <c r="J18" s="19">
        <f t="shared" si="1"/>
        <v>0</v>
      </c>
      <c r="K18" s="19">
        <f t="shared" si="2"/>
        <v>0</v>
      </c>
      <c r="L18" s="273" t="str">
        <f t="shared" si="3"/>
        <v/>
      </c>
      <c r="M18" s="20"/>
    </row>
    <row r="19" spans="1:13" ht="15.75" customHeight="1">
      <c r="A19" s="13"/>
      <c r="B19" s="149"/>
      <c r="C19" s="152"/>
      <c r="D19" s="152"/>
      <c r="E19" s="282"/>
      <c r="F19" s="19"/>
      <c r="G19" s="282"/>
      <c r="H19" s="282">
        <f t="shared" si="0"/>
        <v>0</v>
      </c>
      <c r="I19" s="19"/>
      <c r="J19" s="19">
        <f t="shared" si="1"/>
        <v>0</v>
      </c>
      <c r="K19" s="19">
        <f t="shared" si="2"/>
        <v>0</v>
      </c>
      <c r="L19" s="273" t="str">
        <f t="shared" si="3"/>
        <v/>
      </c>
      <c r="M19" s="20"/>
    </row>
    <row r="20" spans="1:13" ht="15.75" customHeight="1">
      <c r="A20" s="13"/>
      <c r="B20" s="149"/>
      <c r="C20" s="152"/>
      <c r="D20" s="152"/>
      <c r="E20" s="282"/>
      <c r="F20" s="19"/>
      <c r="G20" s="282"/>
      <c r="H20" s="282">
        <f t="shared" si="0"/>
        <v>0</v>
      </c>
      <c r="I20" s="19"/>
      <c r="J20" s="19">
        <f t="shared" si="1"/>
        <v>0</v>
      </c>
      <c r="K20" s="19">
        <f t="shared" si="2"/>
        <v>0</v>
      </c>
      <c r="L20" s="273" t="str">
        <f t="shared" si="3"/>
        <v/>
      </c>
      <c r="M20" s="20"/>
    </row>
    <row r="21" spans="1:13" ht="15.75" customHeight="1">
      <c r="A21" s="13"/>
      <c r="B21" s="149"/>
      <c r="C21" s="152"/>
      <c r="D21" s="152"/>
      <c r="E21" s="282"/>
      <c r="F21" s="19"/>
      <c r="G21" s="282"/>
      <c r="H21" s="282">
        <f t="shared" si="0"/>
        <v>0</v>
      </c>
      <c r="I21" s="19"/>
      <c r="J21" s="19">
        <f t="shared" si="1"/>
        <v>0</v>
      </c>
      <c r="K21" s="19">
        <f t="shared" si="2"/>
        <v>0</v>
      </c>
      <c r="L21" s="273" t="str">
        <f t="shared" si="3"/>
        <v/>
      </c>
      <c r="M21" s="20"/>
    </row>
    <row r="22" spans="1:13" ht="15.75" customHeight="1">
      <c r="A22" s="13"/>
      <c r="B22" s="149"/>
      <c r="C22" s="152"/>
      <c r="D22" s="152"/>
      <c r="E22" s="282"/>
      <c r="F22" s="19"/>
      <c r="G22" s="282"/>
      <c r="H22" s="282">
        <f t="shared" si="0"/>
        <v>0</v>
      </c>
      <c r="I22" s="19"/>
      <c r="J22" s="19">
        <f t="shared" si="1"/>
        <v>0</v>
      </c>
      <c r="K22" s="19">
        <f t="shared" si="2"/>
        <v>0</v>
      </c>
      <c r="L22" s="273" t="str">
        <f t="shared" si="3"/>
        <v/>
      </c>
      <c r="M22" s="20"/>
    </row>
    <row r="23" spans="1:13" ht="15.75" customHeight="1">
      <c r="A23" s="13"/>
      <c r="B23" s="149"/>
      <c r="C23" s="152"/>
      <c r="D23" s="152"/>
      <c r="E23" s="282"/>
      <c r="F23" s="19"/>
      <c r="G23" s="282"/>
      <c r="H23" s="282">
        <f t="shared" si="0"/>
        <v>0</v>
      </c>
      <c r="I23" s="19"/>
      <c r="J23" s="19">
        <f t="shared" si="1"/>
        <v>0</v>
      </c>
      <c r="K23" s="19">
        <f t="shared" si="2"/>
        <v>0</v>
      </c>
      <c r="L23" s="273" t="str">
        <f t="shared" si="3"/>
        <v/>
      </c>
      <c r="M23" s="20"/>
    </row>
    <row r="24" spans="1:13" ht="15.75" customHeight="1">
      <c r="A24" s="13"/>
      <c r="B24" s="149"/>
      <c r="C24" s="152"/>
      <c r="D24" s="152"/>
      <c r="E24" s="282"/>
      <c r="F24" s="19"/>
      <c r="G24" s="282"/>
      <c r="H24" s="282">
        <f t="shared" si="0"/>
        <v>0</v>
      </c>
      <c r="I24" s="19"/>
      <c r="J24" s="19">
        <f t="shared" si="1"/>
        <v>0</v>
      </c>
      <c r="K24" s="19">
        <f t="shared" si="2"/>
        <v>0</v>
      </c>
      <c r="L24" s="273" t="str">
        <f t="shared" si="3"/>
        <v/>
      </c>
      <c r="M24" s="20"/>
    </row>
    <row r="25" spans="1:13" ht="15.75" customHeight="1">
      <c r="A25" s="13"/>
      <c r="B25" s="149"/>
      <c r="C25" s="152"/>
      <c r="D25" s="152"/>
      <c r="E25" s="282"/>
      <c r="F25" s="19"/>
      <c r="G25" s="282"/>
      <c r="H25" s="19"/>
      <c r="I25" s="19"/>
      <c r="J25" s="19"/>
      <c r="K25" s="19"/>
      <c r="L25" s="19" t="s">
        <v>554</v>
      </c>
      <c r="M25" s="20"/>
    </row>
    <row r="26" spans="1:13" ht="15.75" customHeight="1">
      <c r="A26" s="13"/>
      <c r="B26" s="149"/>
      <c r="C26" s="152"/>
      <c r="D26" s="152"/>
      <c r="E26" s="282"/>
      <c r="F26" s="19"/>
      <c r="G26" s="282"/>
      <c r="H26" s="19"/>
      <c r="I26" s="19"/>
      <c r="J26" s="19"/>
      <c r="K26" s="19"/>
      <c r="L26" s="19" t="s">
        <v>554</v>
      </c>
      <c r="M26" s="20"/>
    </row>
    <row r="27" spans="1:13" ht="15.75" customHeight="1">
      <c r="A27" s="13"/>
      <c r="B27" s="149"/>
      <c r="C27" s="152"/>
      <c r="D27" s="152"/>
      <c r="E27" s="282"/>
      <c r="F27" s="19"/>
      <c r="G27" s="282"/>
      <c r="H27" s="19"/>
      <c r="I27" s="19"/>
      <c r="J27" s="19"/>
      <c r="K27" s="19"/>
      <c r="L27" s="19" t="s">
        <v>554</v>
      </c>
      <c r="M27" s="20"/>
    </row>
    <row r="28" spans="1:13" ht="15.75" customHeight="1">
      <c r="A28" s="677" t="s">
        <v>662</v>
      </c>
      <c r="B28" s="677"/>
      <c r="C28" s="20"/>
      <c r="D28" s="20"/>
      <c r="E28" s="282"/>
      <c r="F28" s="19"/>
      <c r="G28" s="19">
        <f>SUM(G7:G27)</f>
        <v>0</v>
      </c>
      <c r="H28" s="72"/>
      <c r="I28" s="19"/>
      <c r="J28" s="19">
        <f>SUM(J7:J27)</f>
        <v>0</v>
      </c>
      <c r="K28" s="19">
        <f>J28-G28</f>
        <v>0</v>
      </c>
      <c r="L28" s="273" t="str">
        <f>IF(OR(G28=0,G28=""),"",ROUND(K28/G28*100,2))</f>
        <v/>
      </c>
      <c r="M28" s="20"/>
    </row>
    <row r="29" spans="1:13" s="2" customFormat="1" ht="15.75" customHeight="1">
      <c r="A29" s="2" t="str">
        <f>封面!B$10&amp;封面!D$10</f>
        <v>产权持有单位填表人：杨庆华</v>
      </c>
      <c r="C29" s="22"/>
      <c r="D29" s="22"/>
      <c r="E29" s="22"/>
    </row>
    <row r="30" spans="1:13" s="2" customFormat="1" ht="15.75" customHeight="1">
      <c r="A30" s="2" t="str">
        <f>封面!B$12&amp;封面!D$12&amp;封面!E$12&amp;封面!F$12&amp;封面!G$12&amp;封面!H$12&amp;封面!I$12</f>
        <v>填表日期：2019年1月24日</v>
      </c>
      <c r="J30" s="24" t="str">
        <f>"评估人员："&amp;封面!$P$20</f>
        <v>评估人员：巨芳</v>
      </c>
    </row>
  </sheetData>
  <mergeCells count="12">
    <mergeCell ref="A28:B28"/>
    <mergeCell ref="A5:A6"/>
    <mergeCell ref="B5:B6"/>
    <mergeCell ref="C5:C6"/>
    <mergeCell ref="D5:D6"/>
    <mergeCell ref="K5:K6"/>
    <mergeCell ref="L5:L6"/>
    <mergeCell ref="M5:M6"/>
    <mergeCell ref="A1:M1"/>
    <mergeCell ref="A2:M2"/>
    <mergeCell ref="E5:G5"/>
    <mergeCell ref="H5:J5"/>
  </mergeCells>
  <phoneticPr fontId="205" type="noConversion"/>
  <hyperlinks>
    <hyperlink ref="A28:B28" location="'3-9存货汇总'!A1" display="合计"/>
  </hyperlinks>
  <printOptions horizontalCentered="1"/>
  <pageMargins left="0.59" right="0.63" top="0.87" bottom="0.87" header="1.22" footer="0.75"/>
  <pageSetup paperSize="9" fitToHeight="0" orientation="landscape" horizontalDpi="4294967292" r:id="rId1"/>
  <headerFooter scaleWithDoc="0">
    <oddHeader>&amp;R&amp;"宋体,常规"&amp;10表3-9-3
共&amp;N页第&amp;P页
金额单位:人民币元</oddHeader>
  </headerFooter>
  <legacyDrawing r:id="rId2"/>
</worksheet>
</file>

<file path=xl/worksheets/sheet30.xml><?xml version="1.0" encoding="utf-8"?>
<worksheet xmlns="http://schemas.openxmlformats.org/spreadsheetml/2006/main" xmlns:r="http://schemas.openxmlformats.org/officeDocument/2006/relationships">
  <sheetPr>
    <pageSetUpPr fitToPage="1"/>
  </sheetPr>
  <dimension ref="A1:M30"/>
  <sheetViews>
    <sheetView showGridLines="0" workbookViewId="0">
      <selection activeCell="B7" sqref="B7"/>
    </sheetView>
  </sheetViews>
  <sheetFormatPr defaultRowHeight="15.75" customHeight="1"/>
  <cols>
    <col min="1" max="1" width="5.75" style="28" customWidth="1"/>
    <col min="2" max="2" width="15" style="28" customWidth="1"/>
    <col min="3" max="3" width="11" style="28" customWidth="1"/>
    <col min="4" max="4" width="5.125" style="28" customWidth="1"/>
    <col min="5" max="5" width="10.25" style="276" customWidth="1"/>
    <col min="6" max="6" width="6.875" style="276" customWidth="1"/>
    <col min="7" max="7" width="13.125" style="276" bestFit="1" customWidth="1"/>
    <col min="8" max="8" width="7.875" style="28" customWidth="1"/>
    <col min="9" max="9" width="8.5" style="276" customWidth="1"/>
    <col min="10" max="10" width="12.25" style="276" customWidth="1"/>
    <col min="11" max="11" width="10" style="276" customWidth="1"/>
    <col min="12" max="12" width="8" style="276" customWidth="1"/>
    <col min="13" max="13" width="8.125" style="28" customWidth="1"/>
    <col min="14" max="16384" width="9" style="28"/>
  </cols>
  <sheetData>
    <row r="1" spans="1:13" s="25" customFormat="1" ht="30" customHeight="1">
      <c r="A1" s="707" t="s">
        <v>664</v>
      </c>
      <c r="B1" s="712"/>
      <c r="C1" s="712"/>
      <c r="D1" s="712"/>
      <c r="E1" s="712"/>
      <c r="F1" s="712"/>
      <c r="G1" s="712"/>
      <c r="H1" s="712"/>
      <c r="I1" s="712"/>
      <c r="J1" s="712"/>
      <c r="K1" s="712"/>
      <c r="L1" s="712"/>
      <c r="M1" s="712"/>
    </row>
    <row r="2" spans="1:13" s="26" customFormat="1" ht="14.1" customHeight="1">
      <c r="A2" s="708" t="str">
        <f>'1-汇总表'!A2:F2</f>
        <v>评估基准日：2018年12月31日</v>
      </c>
      <c r="B2" s="708"/>
      <c r="C2" s="708"/>
      <c r="D2" s="708"/>
      <c r="E2" s="708"/>
      <c r="F2" s="708"/>
      <c r="G2" s="709"/>
      <c r="H2" s="709"/>
      <c r="I2" s="709"/>
      <c r="J2" s="709"/>
      <c r="K2" s="709"/>
      <c r="L2" s="709"/>
      <c r="M2" s="709"/>
    </row>
    <row r="3" spans="1:13" s="26" customFormat="1" ht="14.1" customHeight="1">
      <c r="A3" s="30"/>
      <c r="B3" s="30"/>
      <c r="C3" s="30"/>
      <c r="D3" s="30"/>
      <c r="E3" s="30"/>
      <c r="F3" s="30"/>
      <c r="G3" s="45"/>
      <c r="H3" s="45"/>
      <c r="I3" s="45"/>
      <c r="J3" s="45"/>
      <c r="K3" s="45"/>
      <c r="L3" s="713"/>
      <c r="M3" s="713"/>
    </row>
    <row r="4" spans="1:13" s="26" customFormat="1" ht="15.75" customHeight="1">
      <c r="A4" s="113" t="str">
        <f>'1-汇总表'!A4</f>
        <v>产权持有人名称：阳煤集团青岛恒源化工有限公司</v>
      </c>
      <c r="E4" s="277"/>
      <c r="F4" s="277"/>
      <c r="G4" s="277"/>
      <c r="I4" s="277"/>
      <c r="J4" s="277"/>
      <c r="K4" s="277"/>
      <c r="L4" s="277"/>
      <c r="M4" s="34"/>
    </row>
    <row r="5" spans="1:13" s="27" customFormat="1" ht="15.75" customHeight="1">
      <c r="A5" s="705" t="s">
        <v>487</v>
      </c>
      <c r="B5" s="705" t="s">
        <v>654</v>
      </c>
      <c r="C5" s="705" t="s">
        <v>665</v>
      </c>
      <c r="D5" s="706" t="s">
        <v>655</v>
      </c>
      <c r="E5" s="705" t="s">
        <v>488</v>
      </c>
      <c r="F5" s="705"/>
      <c r="G5" s="705"/>
      <c r="H5" s="711" t="s">
        <v>489</v>
      </c>
      <c r="I5" s="711"/>
      <c r="J5" s="711"/>
      <c r="K5" s="711" t="s">
        <v>490</v>
      </c>
      <c r="L5" s="711" t="s">
        <v>491</v>
      </c>
      <c r="M5" s="705" t="s">
        <v>562</v>
      </c>
    </row>
    <row r="6" spans="1:13" s="27" customFormat="1" ht="15.75" customHeight="1">
      <c r="A6" s="705"/>
      <c r="B6" s="705"/>
      <c r="C6" s="705"/>
      <c r="D6" s="706"/>
      <c r="E6" s="35" t="s">
        <v>656</v>
      </c>
      <c r="F6" s="35" t="s">
        <v>657</v>
      </c>
      <c r="G6" s="35" t="s">
        <v>658</v>
      </c>
      <c r="H6" s="291" t="s">
        <v>666</v>
      </c>
      <c r="I6" s="278" t="s">
        <v>660</v>
      </c>
      <c r="J6" s="278" t="s">
        <v>658</v>
      </c>
      <c r="K6" s="711"/>
      <c r="L6" s="711"/>
      <c r="M6" s="705"/>
    </row>
    <row r="7" spans="1:13" ht="15.75" customHeight="1">
      <c r="A7" s="279"/>
      <c r="B7" s="280"/>
      <c r="C7" s="142"/>
      <c r="D7" s="281"/>
      <c r="E7" s="282"/>
      <c r="F7" s="48"/>
      <c r="G7" s="282"/>
      <c r="H7" s="282">
        <f>E7</f>
        <v>0</v>
      </c>
      <c r="I7" s="48"/>
      <c r="J7" s="48">
        <f>ROUND(I7*H7,2)</f>
        <v>0</v>
      </c>
      <c r="K7" s="48">
        <f>J7-G7</f>
        <v>0</v>
      </c>
      <c r="L7" s="273" t="str">
        <f>IF(OR(G7=0,G7=""),"",ROUND(K7/G7*100,2))</f>
        <v/>
      </c>
      <c r="M7" s="40"/>
    </row>
    <row r="8" spans="1:13" ht="15.75" customHeight="1">
      <c r="A8" s="35"/>
      <c r="B8" s="141"/>
      <c r="C8" s="142"/>
      <c r="D8" s="143"/>
      <c r="E8" s="282"/>
      <c r="F8" s="48"/>
      <c r="G8" s="282"/>
      <c r="H8" s="282">
        <f t="shared" ref="H8:H25" si="0">E8</f>
        <v>0</v>
      </c>
      <c r="I8" s="48"/>
      <c r="J8" s="48">
        <f t="shared" ref="J8:J25" si="1">ROUND(I8*H8,2)</f>
        <v>0</v>
      </c>
      <c r="K8" s="48">
        <f t="shared" ref="K8:K25" si="2">J8-G8</f>
        <v>0</v>
      </c>
      <c r="L8" s="273" t="str">
        <f t="shared" ref="L8:L25" si="3">IF(OR(G8=0,G8=""),"",ROUND(K8/G8*100,2))</f>
        <v/>
      </c>
      <c r="M8" s="40"/>
    </row>
    <row r="9" spans="1:13" ht="15.75" customHeight="1">
      <c r="A9" s="35"/>
      <c r="B9" s="141"/>
      <c r="C9" s="142"/>
      <c r="D9" s="143"/>
      <c r="E9" s="282"/>
      <c r="F9" s="48"/>
      <c r="G9" s="282"/>
      <c r="H9" s="282">
        <f t="shared" si="0"/>
        <v>0</v>
      </c>
      <c r="I9" s="48"/>
      <c r="J9" s="48">
        <f t="shared" si="1"/>
        <v>0</v>
      </c>
      <c r="K9" s="48">
        <f t="shared" si="2"/>
        <v>0</v>
      </c>
      <c r="L9" s="273" t="str">
        <f t="shared" si="3"/>
        <v/>
      </c>
      <c r="M9" s="40"/>
    </row>
    <row r="10" spans="1:13" ht="15.75" customHeight="1">
      <c r="A10" s="35"/>
      <c r="B10" s="141"/>
      <c r="C10" s="142"/>
      <c r="D10" s="143"/>
      <c r="E10" s="282"/>
      <c r="F10" s="48"/>
      <c r="G10" s="282"/>
      <c r="H10" s="282">
        <f t="shared" si="0"/>
        <v>0</v>
      </c>
      <c r="I10" s="48"/>
      <c r="J10" s="48">
        <f t="shared" si="1"/>
        <v>0</v>
      </c>
      <c r="K10" s="48">
        <f t="shared" si="2"/>
        <v>0</v>
      </c>
      <c r="L10" s="273" t="str">
        <f t="shared" si="3"/>
        <v/>
      </c>
      <c r="M10" s="40"/>
    </row>
    <row r="11" spans="1:13" ht="15.75" customHeight="1">
      <c r="A11" s="35"/>
      <c r="B11" s="141"/>
      <c r="C11" s="142"/>
      <c r="D11" s="143"/>
      <c r="E11" s="282"/>
      <c r="F11" s="48"/>
      <c r="G11" s="282"/>
      <c r="H11" s="282">
        <f t="shared" si="0"/>
        <v>0</v>
      </c>
      <c r="I11" s="48"/>
      <c r="J11" s="48">
        <f t="shared" si="1"/>
        <v>0</v>
      </c>
      <c r="K11" s="48">
        <f t="shared" si="2"/>
        <v>0</v>
      </c>
      <c r="L11" s="273" t="str">
        <f t="shared" si="3"/>
        <v/>
      </c>
      <c r="M11" s="40"/>
    </row>
    <row r="12" spans="1:13" ht="15.75" customHeight="1">
      <c r="A12" s="35"/>
      <c r="B12" s="141"/>
      <c r="C12" s="142"/>
      <c r="D12" s="143"/>
      <c r="E12" s="282"/>
      <c r="F12" s="48"/>
      <c r="G12" s="282"/>
      <c r="H12" s="282">
        <f t="shared" si="0"/>
        <v>0</v>
      </c>
      <c r="I12" s="48"/>
      <c r="J12" s="48">
        <f t="shared" si="1"/>
        <v>0</v>
      </c>
      <c r="K12" s="48">
        <f t="shared" si="2"/>
        <v>0</v>
      </c>
      <c r="L12" s="273" t="str">
        <f t="shared" si="3"/>
        <v/>
      </c>
      <c r="M12" s="40"/>
    </row>
    <row r="13" spans="1:13" ht="15.75" customHeight="1">
      <c r="A13" s="35"/>
      <c r="B13" s="141"/>
      <c r="C13" s="142"/>
      <c r="D13" s="143"/>
      <c r="E13" s="282"/>
      <c r="F13" s="48"/>
      <c r="G13" s="282"/>
      <c r="H13" s="282">
        <f t="shared" si="0"/>
        <v>0</v>
      </c>
      <c r="I13" s="48"/>
      <c r="J13" s="48">
        <f t="shared" si="1"/>
        <v>0</v>
      </c>
      <c r="K13" s="48">
        <f t="shared" si="2"/>
        <v>0</v>
      </c>
      <c r="L13" s="273" t="str">
        <f t="shared" si="3"/>
        <v/>
      </c>
      <c r="M13" s="40"/>
    </row>
    <row r="14" spans="1:13" ht="15.75" customHeight="1">
      <c r="A14" s="35"/>
      <c r="B14" s="141"/>
      <c r="C14" s="142"/>
      <c r="D14" s="143"/>
      <c r="E14" s="282"/>
      <c r="F14" s="48"/>
      <c r="G14" s="282"/>
      <c r="H14" s="282">
        <f t="shared" si="0"/>
        <v>0</v>
      </c>
      <c r="I14" s="48"/>
      <c r="J14" s="48">
        <f t="shared" si="1"/>
        <v>0</v>
      </c>
      <c r="K14" s="48">
        <f t="shared" si="2"/>
        <v>0</v>
      </c>
      <c r="L14" s="273" t="str">
        <f t="shared" si="3"/>
        <v/>
      </c>
      <c r="M14" s="40"/>
    </row>
    <row r="15" spans="1:13" ht="15.75" customHeight="1">
      <c r="A15" s="35"/>
      <c r="B15" s="141"/>
      <c r="C15" s="142"/>
      <c r="D15" s="143"/>
      <c r="E15" s="282"/>
      <c r="F15" s="48"/>
      <c r="G15" s="282"/>
      <c r="H15" s="282">
        <f t="shared" si="0"/>
        <v>0</v>
      </c>
      <c r="I15" s="48"/>
      <c r="J15" s="48">
        <f t="shared" si="1"/>
        <v>0</v>
      </c>
      <c r="K15" s="48">
        <f t="shared" si="2"/>
        <v>0</v>
      </c>
      <c r="L15" s="273" t="str">
        <f t="shared" si="3"/>
        <v/>
      </c>
      <c r="M15" s="40"/>
    </row>
    <row r="16" spans="1:13" ht="15.75" customHeight="1">
      <c r="A16" s="35"/>
      <c r="B16" s="141"/>
      <c r="C16" s="142"/>
      <c r="D16" s="143"/>
      <c r="E16" s="282"/>
      <c r="F16" s="48"/>
      <c r="G16" s="282"/>
      <c r="H16" s="282">
        <f t="shared" si="0"/>
        <v>0</v>
      </c>
      <c r="I16" s="48"/>
      <c r="J16" s="48">
        <f t="shared" si="1"/>
        <v>0</v>
      </c>
      <c r="K16" s="48">
        <f t="shared" si="2"/>
        <v>0</v>
      </c>
      <c r="L16" s="273" t="str">
        <f t="shared" si="3"/>
        <v/>
      </c>
      <c r="M16" s="40"/>
    </row>
    <row r="17" spans="1:13" ht="15.75" customHeight="1">
      <c r="A17" s="35"/>
      <c r="B17" s="141"/>
      <c r="C17" s="142"/>
      <c r="D17" s="143"/>
      <c r="E17" s="282"/>
      <c r="F17" s="48"/>
      <c r="G17" s="282"/>
      <c r="H17" s="282">
        <f t="shared" si="0"/>
        <v>0</v>
      </c>
      <c r="I17" s="48"/>
      <c r="J17" s="48">
        <f t="shared" si="1"/>
        <v>0</v>
      </c>
      <c r="K17" s="48">
        <f t="shared" si="2"/>
        <v>0</v>
      </c>
      <c r="L17" s="273" t="str">
        <f t="shared" si="3"/>
        <v/>
      </c>
      <c r="M17" s="40"/>
    </row>
    <row r="18" spans="1:13" ht="15.75" customHeight="1">
      <c r="A18" s="35"/>
      <c r="B18" s="141"/>
      <c r="C18" s="142"/>
      <c r="D18" s="143"/>
      <c r="E18" s="282"/>
      <c r="F18" s="48"/>
      <c r="G18" s="282"/>
      <c r="H18" s="282">
        <f t="shared" si="0"/>
        <v>0</v>
      </c>
      <c r="I18" s="48"/>
      <c r="J18" s="48">
        <f t="shared" si="1"/>
        <v>0</v>
      </c>
      <c r="K18" s="48">
        <f t="shared" si="2"/>
        <v>0</v>
      </c>
      <c r="L18" s="273" t="str">
        <f t="shared" si="3"/>
        <v/>
      </c>
      <c r="M18" s="40"/>
    </row>
    <row r="19" spans="1:13" ht="15.75" customHeight="1">
      <c r="A19" s="35"/>
      <c r="B19" s="141"/>
      <c r="C19" s="142"/>
      <c r="D19" s="143"/>
      <c r="E19" s="282"/>
      <c r="F19" s="48"/>
      <c r="G19" s="282"/>
      <c r="H19" s="282">
        <f t="shared" si="0"/>
        <v>0</v>
      </c>
      <c r="I19" s="48"/>
      <c r="J19" s="48">
        <f t="shared" si="1"/>
        <v>0</v>
      </c>
      <c r="K19" s="48">
        <f t="shared" si="2"/>
        <v>0</v>
      </c>
      <c r="L19" s="273" t="str">
        <f t="shared" si="3"/>
        <v/>
      </c>
      <c r="M19" s="40"/>
    </row>
    <row r="20" spans="1:13" ht="15.75" customHeight="1">
      <c r="A20" s="35"/>
      <c r="B20" s="141"/>
      <c r="C20" s="142"/>
      <c r="D20" s="143"/>
      <c r="E20" s="282"/>
      <c r="F20" s="48"/>
      <c r="G20" s="282"/>
      <c r="H20" s="282">
        <f t="shared" si="0"/>
        <v>0</v>
      </c>
      <c r="I20" s="48"/>
      <c r="J20" s="48">
        <f t="shared" si="1"/>
        <v>0</v>
      </c>
      <c r="K20" s="48">
        <f t="shared" si="2"/>
        <v>0</v>
      </c>
      <c r="L20" s="273" t="str">
        <f t="shared" si="3"/>
        <v/>
      </c>
      <c r="M20" s="40"/>
    </row>
    <row r="21" spans="1:13" ht="15.75" customHeight="1">
      <c r="A21" s="35"/>
      <c r="B21" s="141"/>
      <c r="C21" s="142"/>
      <c r="D21" s="143"/>
      <c r="E21" s="282"/>
      <c r="F21" s="48"/>
      <c r="G21" s="282"/>
      <c r="H21" s="282">
        <f t="shared" si="0"/>
        <v>0</v>
      </c>
      <c r="I21" s="48"/>
      <c r="J21" s="48">
        <f t="shared" si="1"/>
        <v>0</v>
      </c>
      <c r="K21" s="48">
        <f t="shared" si="2"/>
        <v>0</v>
      </c>
      <c r="L21" s="273" t="str">
        <f t="shared" si="3"/>
        <v/>
      </c>
      <c r="M21" s="40"/>
    </row>
    <row r="22" spans="1:13" ht="15.75" customHeight="1">
      <c r="A22" s="35"/>
      <c r="B22" s="141"/>
      <c r="C22" s="142"/>
      <c r="D22" s="143"/>
      <c r="E22" s="282"/>
      <c r="F22" s="48"/>
      <c r="G22" s="282"/>
      <c r="H22" s="282">
        <f t="shared" si="0"/>
        <v>0</v>
      </c>
      <c r="I22" s="48"/>
      <c r="J22" s="48">
        <f t="shared" si="1"/>
        <v>0</v>
      </c>
      <c r="K22" s="48">
        <f t="shared" si="2"/>
        <v>0</v>
      </c>
      <c r="L22" s="273" t="str">
        <f t="shared" si="3"/>
        <v/>
      </c>
      <c r="M22" s="40"/>
    </row>
    <row r="23" spans="1:13" ht="15.75" customHeight="1">
      <c r="A23" s="35"/>
      <c r="B23" s="141"/>
      <c r="C23" s="142"/>
      <c r="D23" s="143"/>
      <c r="E23" s="282"/>
      <c r="F23" s="48"/>
      <c r="G23" s="282"/>
      <c r="H23" s="282">
        <f t="shared" si="0"/>
        <v>0</v>
      </c>
      <c r="I23" s="48"/>
      <c r="J23" s="48">
        <f t="shared" si="1"/>
        <v>0</v>
      </c>
      <c r="K23" s="48">
        <f t="shared" si="2"/>
        <v>0</v>
      </c>
      <c r="L23" s="273" t="str">
        <f t="shared" si="3"/>
        <v/>
      </c>
      <c r="M23" s="40"/>
    </row>
    <row r="24" spans="1:13" ht="15.75" customHeight="1">
      <c r="A24" s="35"/>
      <c r="B24" s="141"/>
      <c r="C24" s="142"/>
      <c r="D24" s="143"/>
      <c r="E24" s="282"/>
      <c r="F24" s="48"/>
      <c r="G24" s="282"/>
      <c r="H24" s="282">
        <f t="shared" si="0"/>
        <v>0</v>
      </c>
      <c r="I24" s="48"/>
      <c r="J24" s="48">
        <f t="shared" si="1"/>
        <v>0</v>
      </c>
      <c r="K24" s="48">
        <f t="shared" si="2"/>
        <v>0</v>
      </c>
      <c r="L24" s="273" t="str">
        <f t="shared" si="3"/>
        <v/>
      </c>
      <c r="M24" s="40"/>
    </row>
    <row r="25" spans="1:13" ht="15.75" customHeight="1">
      <c r="A25" s="35"/>
      <c r="B25" s="141"/>
      <c r="C25" s="142"/>
      <c r="D25" s="143"/>
      <c r="E25" s="282"/>
      <c r="F25" s="48"/>
      <c r="G25" s="282"/>
      <c r="H25" s="282">
        <f t="shared" si="0"/>
        <v>0</v>
      </c>
      <c r="I25" s="48"/>
      <c r="J25" s="48">
        <f t="shared" si="1"/>
        <v>0</v>
      </c>
      <c r="K25" s="48">
        <f t="shared" si="2"/>
        <v>0</v>
      </c>
      <c r="L25" s="273" t="str">
        <f t="shared" si="3"/>
        <v/>
      </c>
      <c r="M25" s="40"/>
    </row>
    <row r="26" spans="1:13" ht="15.75" customHeight="1">
      <c r="A26" s="35"/>
      <c r="B26" s="141"/>
      <c r="C26" s="142"/>
      <c r="D26" s="143"/>
      <c r="E26" s="282"/>
      <c r="F26" s="48"/>
      <c r="G26" s="282"/>
      <c r="H26" s="282"/>
      <c r="I26" s="48"/>
      <c r="J26" s="48"/>
      <c r="K26" s="48"/>
      <c r="L26" s="48" t="s">
        <v>554</v>
      </c>
      <c r="M26" s="40"/>
    </row>
    <row r="27" spans="1:13" ht="15.75" customHeight="1">
      <c r="A27" s="35"/>
      <c r="B27" s="141"/>
      <c r="C27" s="142"/>
      <c r="D27" s="143"/>
      <c r="E27" s="282"/>
      <c r="F27" s="48"/>
      <c r="G27" s="282"/>
      <c r="H27" s="282"/>
      <c r="I27" s="48"/>
      <c r="J27" s="48"/>
      <c r="K27" s="48"/>
      <c r="L27" s="48"/>
      <c r="M27" s="40"/>
    </row>
    <row r="28" spans="1:13" ht="15.75" customHeight="1">
      <c r="A28" s="704" t="s">
        <v>647</v>
      </c>
      <c r="B28" s="704"/>
      <c r="C28" s="35"/>
      <c r="D28" s="40"/>
      <c r="E28" s="283"/>
      <c r="F28" s="48"/>
      <c r="G28" s="48">
        <f>SUM(G7:G27)</f>
        <v>0</v>
      </c>
      <c r="H28" s="283"/>
      <c r="I28" s="48"/>
      <c r="J28" s="48">
        <f>SUM(J7:J27)</f>
        <v>0</v>
      </c>
      <c r="K28" s="48">
        <f>J28-G28</f>
        <v>0</v>
      </c>
      <c r="L28" s="273" t="str">
        <f>IF(OR(G28=0,G28=""),"",ROUND(K28/G28*100,2))</f>
        <v/>
      </c>
      <c r="M28" s="40"/>
    </row>
    <row r="29" spans="1:13" s="26" customFormat="1" ht="15.75" customHeight="1">
      <c r="A29" s="26" t="str">
        <f>封面!B$10&amp;封面!D$10</f>
        <v>产权持有单位填表人：杨庆华</v>
      </c>
      <c r="C29" s="42"/>
      <c r="D29" s="42"/>
      <c r="E29" s="42"/>
    </row>
    <row r="30" spans="1:13" s="26" customFormat="1" ht="15.75" customHeight="1">
      <c r="A30" s="26" t="str">
        <f>封面!B$12&amp;封面!D$12&amp;封面!E$12&amp;封面!F$12&amp;封面!G$12&amp;封面!H$12&amp;封面!I$12</f>
        <v>填表日期：2019年1月24日</v>
      </c>
      <c r="J30" s="44" t="str">
        <f>"评估人员："&amp;封面!$P$20</f>
        <v>评估人员：巨芳</v>
      </c>
    </row>
  </sheetData>
  <mergeCells count="13">
    <mergeCell ref="A28:B28"/>
    <mergeCell ref="A5:A6"/>
    <mergeCell ref="B5:B6"/>
    <mergeCell ref="C5:C6"/>
    <mergeCell ref="D5:D6"/>
    <mergeCell ref="K5:K6"/>
    <mergeCell ref="L5:L6"/>
    <mergeCell ref="M5:M6"/>
    <mergeCell ref="A1:M1"/>
    <mergeCell ref="A2:M2"/>
    <mergeCell ref="L3:M3"/>
    <mergeCell ref="E5:G5"/>
    <mergeCell ref="H5:J5"/>
  </mergeCells>
  <phoneticPr fontId="205" type="noConversion"/>
  <hyperlinks>
    <hyperlink ref="A28:B28" location="'3-9存货汇总'!A1" display="合            计"/>
  </hyperlinks>
  <printOptions horizontalCentered="1"/>
  <pageMargins left="0.35" right="0.35" top="0.87" bottom="0.83" header="1.26" footer="0.94"/>
  <pageSetup paperSize="9" fitToHeight="0" orientation="landscape" horizontalDpi="4294967292" r:id="rId1"/>
  <headerFooter scaleWithDoc="0">
    <oddHeader>&amp;R&amp;"宋体,常规"&amp;10表3-9-4
共&amp;N页第&amp;P页
金额单位:人民币元</oddHeader>
  </headerFooter>
</worksheet>
</file>

<file path=xl/worksheets/sheet31.xml><?xml version="1.0" encoding="utf-8"?>
<worksheet xmlns="http://schemas.openxmlformats.org/spreadsheetml/2006/main" xmlns:r="http://schemas.openxmlformats.org/officeDocument/2006/relationships">
  <sheetPr>
    <pageSetUpPr fitToPage="1"/>
  </sheetPr>
  <dimension ref="A1:L29"/>
  <sheetViews>
    <sheetView showGridLines="0" workbookViewId="0">
      <selection activeCell="B7" sqref="B7"/>
    </sheetView>
  </sheetViews>
  <sheetFormatPr defaultRowHeight="15.75" customHeight="1" outlineLevelCol="1"/>
  <cols>
    <col min="1" max="1" width="5.75" style="4" customWidth="1"/>
    <col min="2" max="2" width="17" style="4" customWidth="1"/>
    <col min="3" max="3" width="7.25" style="4" customWidth="1"/>
    <col min="4" max="4" width="12.125" style="4" customWidth="1" outlineLevel="1"/>
    <col min="5" max="5" width="7.5" style="285" customWidth="1"/>
    <col min="6" max="6" width="13.375" style="285" customWidth="1"/>
    <col min="7" max="8" width="8.625" style="285" customWidth="1"/>
    <col min="9" max="9" width="13.75" style="285" customWidth="1"/>
    <col min="10" max="10" width="9.125" style="285" customWidth="1"/>
    <col min="11" max="11" width="8.75" style="285" customWidth="1"/>
    <col min="12" max="12" width="9.5" style="4" customWidth="1"/>
    <col min="13" max="16384" width="9" style="4"/>
  </cols>
  <sheetData>
    <row r="1" spans="1:12" s="1" customFormat="1" ht="30" customHeight="1">
      <c r="A1" s="675" t="s">
        <v>670</v>
      </c>
      <c r="B1" s="675"/>
      <c r="C1" s="675"/>
      <c r="D1" s="675"/>
      <c r="E1" s="675"/>
      <c r="F1" s="675"/>
      <c r="G1" s="675"/>
      <c r="H1" s="675"/>
      <c r="I1" s="675"/>
      <c r="J1" s="675"/>
      <c r="K1" s="675"/>
      <c r="L1" s="675"/>
    </row>
    <row r="2" spans="1:12" s="2" customFormat="1" ht="14.1" customHeight="1">
      <c r="A2" s="676" t="str">
        <f>'1-汇总表'!A2:F2</f>
        <v>评估基准日：2018年12月31日</v>
      </c>
      <c r="B2" s="676"/>
      <c r="C2" s="676"/>
      <c r="D2" s="676"/>
      <c r="E2" s="676"/>
      <c r="F2" s="676"/>
      <c r="G2" s="684"/>
      <c r="H2" s="684"/>
      <c r="I2" s="684"/>
      <c r="J2" s="684"/>
      <c r="K2" s="684"/>
      <c r="L2" s="684"/>
    </row>
    <row r="3" spans="1:12" s="2" customFormat="1" ht="14.1" customHeight="1">
      <c r="A3" s="7"/>
      <c r="B3" s="7"/>
      <c r="C3" s="7"/>
      <c r="D3" s="7"/>
      <c r="E3" s="7"/>
      <c r="F3" s="7"/>
      <c r="G3" s="8"/>
      <c r="H3" s="8"/>
      <c r="I3" s="8"/>
      <c r="J3" s="8"/>
      <c r="K3" s="8"/>
      <c r="L3" s="10"/>
    </row>
    <row r="4" spans="1:12" s="2" customFormat="1" ht="15.75" customHeight="1">
      <c r="A4" s="54" t="str">
        <f>'1-汇总表'!A4</f>
        <v>产权持有人名称：阳煤集团青岛恒源化工有限公司</v>
      </c>
      <c r="E4" s="286"/>
      <c r="F4" s="286"/>
      <c r="G4" s="286"/>
      <c r="H4" s="286"/>
      <c r="I4" s="286"/>
      <c r="J4" s="286"/>
      <c r="K4" s="286"/>
      <c r="L4" s="12"/>
    </row>
    <row r="5" spans="1:12" s="3" customFormat="1" ht="15.75" customHeight="1">
      <c r="A5" s="697" t="s">
        <v>487</v>
      </c>
      <c r="B5" s="697" t="s">
        <v>654</v>
      </c>
      <c r="C5" s="710" t="s">
        <v>655</v>
      </c>
      <c r="D5" s="697" t="s">
        <v>488</v>
      </c>
      <c r="E5" s="697"/>
      <c r="F5" s="697"/>
      <c r="G5" s="697" t="s">
        <v>489</v>
      </c>
      <c r="H5" s="697"/>
      <c r="I5" s="697"/>
      <c r="J5" s="697" t="s">
        <v>490</v>
      </c>
      <c r="K5" s="697" t="s">
        <v>491</v>
      </c>
      <c r="L5" s="697" t="s">
        <v>562</v>
      </c>
    </row>
    <row r="6" spans="1:12" s="3" customFormat="1" ht="15.75" customHeight="1">
      <c r="A6" s="697"/>
      <c r="B6" s="697"/>
      <c r="C6" s="710"/>
      <c r="D6" s="13" t="s">
        <v>656</v>
      </c>
      <c r="E6" s="13" t="s">
        <v>657</v>
      </c>
      <c r="F6" s="13" t="s">
        <v>658</v>
      </c>
      <c r="G6" s="13" t="s">
        <v>659</v>
      </c>
      <c r="H6" s="13" t="s">
        <v>660</v>
      </c>
      <c r="I6" s="13" t="s">
        <v>658</v>
      </c>
      <c r="J6" s="697"/>
      <c r="K6" s="697"/>
      <c r="L6" s="697"/>
    </row>
    <row r="7" spans="1:12" s="284" customFormat="1" ht="15.75" customHeight="1">
      <c r="A7" s="76"/>
      <c r="B7" s="287"/>
      <c r="C7" s="288"/>
      <c r="D7" s="72"/>
      <c r="E7" s="282"/>
      <c r="F7" s="282"/>
      <c r="G7" s="282">
        <f>D7</f>
        <v>0</v>
      </c>
      <c r="H7" s="282"/>
      <c r="I7" s="282">
        <f>ROUND(H7*G7,2)</f>
        <v>0</v>
      </c>
      <c r="J7" s="282">
        <f>I7-F7</f>
        <v>0</v>
      </c>
      <c r="K7" s="273" t="str">
        <f>IF(OR(F7=0,F7=""),"",ROUND(J7/F7*100,2))</f>
        <v/>
      </c>
      <c r="L7" s="20"/>
    </row>
    <row r="8" spans="1:12" ht="15.75" customHeight="1">
      <c r="A8" s="13"/>
      <c r="B8" s="149"/>
      <c r="C8" s="152"/>
      <c r="D8" s="72"/>
      <c r="E8" s="282" t="s">
        <v>554</v>
      </c>
      <c r="F8" s="282"/>
      <c r="G8" s="282">
        <f t="shared" ref="G8:G23" si="0">D8</f>
        <v>0</v>
      </c>
      <c r="H8" s="282"/>
      <c r="I8" s="282">
        <f t="shared" ref="I8:I23" si="1">ROUND(H8*G8,2)</f>
        <v>0</v>
      </c>
      <c r="J8" s="282">
        <f t="shared" ref="J8:J23" si="2">I8-F8</f>
        <v>0</v>
      </c>
      <c r="K8" s="273" t="str">
        <f t="shared" ref="K8:K23" si="3">IF(OR(F8=0,F8=""),"",ROUND(J8/F8*100,2))</f>
        <v/>
      </c>
      <c r="L8" s="20"/>
    </row>
    <row r="9" spans="1:12" ht="15.75" customHeight="1">
      <c r="A9" s="13"/>
      <c r="B9" s="149"/>
      <c r="C9" s="152"/>
      <c r="D9" s="72"/>
      <c r="E9" s="282" t="s">
        <v>554</v>
      </c>
      <c r="F9" s="282"/>
      <c r="G9" s="282">
        <f t="shared" si="0"/>
        <v>0</v>
      </c>
      <c r="H9" s="282"/>
      <c r="I9" s="282">
        <f t="shared" si="1"/>
        <v>0</v>
      </c>
      <c r="J9" s="282">
        <f t="shared" si="2"/>
        <v>0</v>
      </c>
      <c r="K9" s="273" t="str">
        <f t="shared" si="3"/>
        <v/>
      </c>
      <c r="L9" s="20"/>
    </row>
    <row r="10" spans="1:12" ht="15.75" customHeight="1">
      <c r="A10" s="13"/>
      <c r="B10" s="149"/>
      <c r="C10" s="152"/>
      <c r="D10" s="72"/>
      <c r="E10" s="282" t="s">
        <v>554</v>
      </c>
      <c r="F10" s="282"/>
      <c r="G10" s="282">
        <f t="shared" si="0"/>
        <v>0</v>
      </c>
      <c r="H10" s="282"/>
      <c r="I10" s="282">
        <f t="shared" si="1"/>
        <v>0</v>
      </c>
      <c r="J10" s="282">
        <f t="shared" si="2"/>
        <v>0</v>
      </c>
      <c r="K10" s="273" t="str">
        <f t="shared" si="3"/>
        <v/>
      </c>
      <c r="L10" s="20"/>
    </row>
    <row r="11" spans="1:12" ht="15.75" customHeight="1">
      <c r="A11" s="13"/>
      <c r="B11" s="149"/>
      <c r="C11" s="152"/>
      <c r="D11" s="72"/>
      <c r="E11" s="282" t="s">
        <v>554</v>
      </c>
      <c r="F11" s="282"/>
      <c r="G11" s="282">
        <f t="shared" si="0"/>
        <v>0</v>
      </c>
      <c r="H11" s="282"/>
      <c r="I11" s="282">
        <f t="shared" si="1"/>
        <v>0</v>
      </c>
      <c r="J11" s="282">
        <f t="shared" si="2"/>
        <v>0</v>
      </c>
      <c r="K11" s="273" t="str">
        <f t="shared" si="3"/>
        <v/>
      </c>
      <c r="L11" s="20"/>
    </row>
    <row r="12" spans="1:12" ht="15.75" customHeight="1">
      <c r="A12" s="13"/>
      <c r="B12" s="149"/>
      <c r="C12" s="152"/>
      <c r="D12" s="72"/>
      <c r="E12" s="282" t="s">
        <v>554</v>
      </c>
      <c r="F12" s="282"/>
      <c r="G12" s="282">
        <f t="shared" si="0"/>
        <v>0</v>
      </c>
      <c r="H12" s="282"/>
      <c r="I12" s="282">
        <f t="shared" si="1"/>
        <v>0</v>
      </c>
      <c r="J12" s="282">
        <f t="shared" si="2"/>
        <v>0</v>
      </c>
      <c r="K12" s="273" t="str">
        <f t="shared" si="3"/>
        <v/>
      </c>
      <c r="L12" s="20"/>
    </row>
    <row r="13" spans="1:12" ht="15.75" customHeight="1">
      <c r="A13" s="13"/>
      <c r="B13" s="149"/>
      <c r="C13" s="152"/>
      <c r="D13" s="72"/>
      <c r="E13" s="282" t="s">
        <v>554</v>
      </c>
      <c r="F13" s="282"/>
      <c r="G13" s="282">
        <f t="shared" si="0"/>
        <v>0</v>
      </c>
      <c r="H13" s="282"/>
      <c r="I13" s="282">
        <f t="shared" si="1"/>
        <v>0</v>
      </c>
      <c r="J13" s="282">
        <f t="shared" si="2"/>
        <v>0</v>
      </c>
      <c r="K13" s="273" t="str">
        <f t="shared" si="3"/>
        <v/>
      </c>
      <c r="L13" s="20"/>
    </row>
    <row r="14" spans="1:12" ht="15.75" customHeight="1">
      <c r="A14" s="13"/>
      <c r="B14" s="149"/>
      <c r="C14" s="152"/>
      <c r="D14" s="72"/>
      <c r="E14" s="282" t="s">
        <v>554</v>
      </c>
      <c r="F14" s="282"/>
      <c r="G14" s="282">
        <f t="shared" si="0"/>
        <v>0</v>
      </c>
      <c r="H14" s="282"/>
      <c r="I14" s="282">
        <f t="shared" si="1"/>
        <v>0</v>
      </c>
      <c r="J14" s="282">
        <f t="shared" si="2"/>
        <v>0</v>
      </c>
      <c r="K14" s="273" t="str">
        <f t="shared" si="3"/>
        <v/>
      </c>
      <c r="L14" s="20"/>
    </row>
    <row r="15" spans="1:12" ht="15.75" customHeight="1">
      <c r="A15" s="13"/>
      <c r="B15" s="149"/>
      <c r="C15" s="152"/>
      <c r="D15" s="72"/>
      <c r="E15" s="282" t="s">
        <v>554</v>
      </c>
      <c r="F15" s="282"/>
      <c r="G15" s="282">
        <f t="shared" si="0"/>
        <v>0</v>
      </c>
      <c r="H15" s="282"/>
      <c r="I15" s="282">
        <f t="shared" si="1"/>
        <v>0</v>
      </c>
      <c r="J15" s="282">
        <f t="shared" si="2"/>
        <v>0</v>
      </c>
      <c r="K15" s="273" t="str">
        <f t="shared" si="3"/>
        <v/>
      </c>
      <c r="L15" s="20"/>
    </row>
    <row r="16" spans="1:12" ht="15.75" customHeight="1">
      <c r="A16" s="13"/>
      <c r="B16" s="149"/>
      <c r="C16" s="152"/>
      <c r="D16" s="72"/>
      <c r="E16" s="282" t="s">
        <v>554</v>
      </c>
      <c r="F16" s="282"/>
      <c r="G16" s="282">
        <f t="shared" si="0"/>
        <v>0</v>
      </c>
      <c r="H16" s="282"/>
      <c r="I16" s="282">
        <f t="shared" si="1"/>
        <v>0</v>
      </c>
      <c r="J16" s="282">
        <f t="shared" si="2"/>
        <v>0</v>
      </c>
      <c r="K16" s="273" t="str">
        <f t="shared" si="3"/>
        <v/>
      </c>
      <c r="L16" s="20"/>
    </row>
    <row r="17" spans="1:12" ht="15.75" customHeight="1">
      <c r="A17" s="13"/>
      <c r="B17" s="149"/>
      <c r="C17" s="152"/>
      <c r="D17" s="72"/>
      <c r="E17" s="282" t="s">
        <v>554</v>
      </c>
      <c r="F17" s="282"/>
      <c r="G17" s="282">
        <f t="shared" si="0"/>
        <v>0</v>
      </c>
      <c r="H17" s="282"/>
      <c r="I17" s="282">
        <f t="shared" si="1"/>
        <v>0</v>
      </c>
      <c r="J17" s="282">
        <f t="shared" si="2"/>
        <v>0</v>
      </c>
      <c r="K17" s="273" t="str">
        <f t="shared" si="3"/>
        <v/>
      </c>
      <c r="L17" s="20"/>
    </row>
    <row r="18" spans="1:12" ht="15.75" customHeight="1">
      <c r="A18" s="13"/>
      <c r="B18" s="149"/>
      <c r="C18" s="152"/>
      <c r="D18" s="72"/>
      <c r="E18" s="282" t="s">
        <v>554</v>
      </c>
      <c r="F18" s="282"/>
      <c r="G18" s="282">
        <f t="shared" si="0"/>
        <v>0</v>
      </c>
      <c r="H18" s="282"/>
      <c r="I18" s="282">
        <f t="shared" si="1"/>
        <v>0</v>
      </c>
      <c r="J18" s="282">
        <f t="shared" si="2"/>
        <v>0</v>
      </c>
      <c r="K18" s="273" t="str">
        <f t="shared" si="3"/>
        <v/>
      </c>
      <c r="L18" s="20"/>
    </row>
    <row r="19" spans="1:12" ht="15.75" customHeight="1">
      <c r="A19" s="13"/>
      <c r="B19" s="149"/>
      <c r="C19" s="152"/>
      <c r="D19" s="72"/>
      <c r="E19" s="282" t="s">
        <v>554</v>
      </c>
      <c r="F19" s="282"/>
      <c r="G19" s="282">
        <f t="shared" si="0"/>
        <v>0</v>
      </c>
      <c r="H19" s="282"/>
      <c r="I19" s="282">
        <f t="shared" si="1"/>
        <v>0</v>
      </c>
      <c r="J19" s="282">
        <f t="shared" si="2"/>
        <v>0</v>
      </c>
      <c r="K19" s="273" t="str">
        <f t="shared" si="3"/>
        <v/>
      </c>
      <c r="L19" s="20"/>
    </row>
    <row r="20" spans="1:12" ht="15.75" customHeight="1">
      <c r="A20" s="13"/>
      <c r="B20" s="149"/>
      <c r="C20" s="152"/>
      <c r="D20" s="72"/>
      <c r="E20" s="282" t="s">
        <v>554</v>
      </c>
      <c r="F20" s="282"/>
      <c r="G20" s="282">
        <f t="shared" si="0"/>
        <v>0</v>
      </c>
      <c r="H20" s="282"/>
      <c r="I20" s="282">
        <f t="shared" si="1"/>
        <v>0</v>
      </c>
      <c r="J20" s="282">
        <f t="shared" si="2"/>
        <v>0</v>
      </c>
      <c r="K20" s="273" t="str">
        <f t="shared" si="3"/>
        <v/>
      </c>
      <c r="L20" s="20"/>
    </row>
    <row r="21" spans="1:12" ht="15.75" customHeight="1">
      <c r="A21" s="13"/>
      <c r="B21" s="149"/>
      <c r="C21" s="152"/>
      <c r="D21" s="72"/>
      <c r="E21" s="282" t="s">
        <v>554</v>
      </c>
      <c r="F21" s="282"/>
      <c r="G21" s="282">
        <f t="shared" si="0"/>
        <v>0</v>
      </c>
      <c r="H21" s="282"/>
      <c r="I21" s="282">
        <f t="shared" si="1"/>
        <v>0</v>
      </c>
      <c r="J21" s="282">
        <f t="shared" si="2"/>
        <v>0</v>
      </c>
      <c r="K21" s="273" t="str">
        <f t="shared" si="3"/>
        <v/>
      </c>
      <c r="L21" s="20"/>
    </row>
    <row r="22" spans="1:12" ht="15.75" customHeight="1">
      <c r="A22" s="13"/>
      <c r="B22" s="149"/>
      <c r="C22" s="152"/>
      <c r="D22" s="72"/>
      <c r="E22" s="282"/>
      <c r="F22" s="282"/>
      <c r="G22" s="282">
        <f t="shared" si="0"/>
        <v>0</v>
      </c>
      <c r="H22" s="282"/>
      <c r="I22" s="282">
        <f t="shared" si="1"/>
        <v>0</v>
      </c>
      <c r="J22" s="282">
        <f t="shared" si="2"/>
        <v>0</v>
      </c>
      <c r="K22" s="273" t="str">
        <f t="shared" si="3"/>
        <v/>
      </c>
      <c r="L22" s="20"/>
    </row>
    <row r="23" spans="1:12" ht="15.75" customHeight="1">
      <c r="A23" s="13"/>
      <c r="B23" s="149"/>
      <c r="C23" s="152"/>
      <c r="D23" s="72"/>
      <c r="E23" s="282" t="s">
        <v>554</v>
      </c>
      <c r="F23" s="282"/>
      <c r="G23" s="282">
        <f t="shared" si="0"/>
        <v>0</v>
      </c>
      <c r="H23" s="282"/>
      <c r="I23" s="282">
        <f t="shared" si="1"/>
        <v>0</v>
      </c>
      <c r="J23" s="282">
        <f t="shared" si="2"/>
        <v>0</v>
      </c>
      <c r="K23" s="273" t="str">
        <f t="shared" si="3"/>
        <v/>
      </c>
      <c r="L23" s="20"/>
    </row>
    <row r="24" spans="1:12" ht="15.75" customHeight="1">
      <c r="A24" s="13"/>
      <c r="B24" s="149"/>
      <c r="C24" s="152"/>
      <c r="D24" s="72"/>
      <c r="E24" s="282" t="s">
        <v>554</v>
      </c>
      <c r="F24" s="282"/>
      <c r="G24" s="282"/>
      <c r="H24" s="282"/>
      <c r="I24" s="282"/>
      <c r="J24" s="282"/>
      <c r="K24" s="19" t="s">
        <v>554</v>
      </c>
      <c r="L24" s="20"/>
    </row>
    <row r="25" spans="1:12" ht="15.75" customHeight="1">
      <c r="A25" s="13"/>
      <c r="B25" s="149"/>
      <c r="C25" s="152"/>
      <c r="D25" s="72"/>
      <c r="E25" s="282" t="s">
        <v>554</v>
      </c>
      <c r="F25" s="282"/>
      <c r="G25" s="282"/>
      <c r="H25" s="282"/>
      <c r="I25" s="282"/>
      <c r="J25" s="282"/>
      <c r="K25" s="19" t="s">
        <v>554</v>
      </c>
      <c r="L25" s="20"/>
    </row>
    <row r="26" spans="1:12" ht="15.75" customHeight="1">
      <c r="A26" s="13"/>
      <c r="B26" s="149"/>
      <c r="C26" s="152"/>
      <c r="D26" s="72"/>
      <c r="E26" s="282"/>
      <c r="F26" s="282"/>
      <c r="G26" s="282"/>
      <c r="H26" s="282"/>
      <c r="I26" s="282"/>
      <c r="J26" s="282"/>
      <c r="K26" s="19"/>
      <c r="L26" s="20"/>
    </row>
    <row r="27" spans="1:12" ht="15.75" customHeight="1">
      <c r="A27" s="677" t="s">
        <v>647</v>
      </c>
      <c r="B27" s="677"/>
      <c r="C27" s="20"/>
      <c r="D27" s="72"/>
      <c r="E27" s="19"/>
      <c r="F27" s="19">
        <f>SUM(F7:F26)</f>
        <v>0</v>
      </c>
      <c r="G27" s="72"/>
      <c r="H27" s="19"/>
      <c r="I27" s="19">
        <f>SUM(I7:I26)</f>
        <v>0</v>
      </c>
      <c r="J27" s="282">
        <f>I27-F27</f>
        <v>0</v>
      </c>
      <c r="K27" s="273" t="str">
        <f>IF(OR(F27=0,F27=""),"",ROUND(J27/F27*100,2))</f>
        <v/>
      </c>
      <c r="L27" s="20"/>
    </row>
    <row r="28" spans="1:12" s="2" customFormat="1" ht="15.75" customHeight="1">
      <c r="A28" s="2" t="str">
        <f>封面!B$10&amp;封面!D$10</f>
        <v>产权持有单位填表人：杨庆华</v>
      </c>
      <c r="C28" s="22"/>
      <c r="D28" s="22"/>
      <c r="E28" s="22"/>
    </row>
    <row r="29" spans="1:12" s="2" customFormat="1" ht="15.75" customHeight="1">
      <c r="A29" s="2" t="str">
        <f>封面!B$12&amp;封面!D$12&amp;封面!E$12&amp;封面!F$12&amp;封面!G$12&amp;封面!H$12&amp;封面!I$12</f>
        <v>填表日期：2019年1月24日</v>
      </c>
      <c r="I29" s="24" t="str">
        <f>"评估人员："&amp;封面!$P$20</f>
        <v>评估人员：巨芳</v>
      </c>
    </row>
  </sheetData>
  <mergeCells count="11">
    <mergeCell ref="L5:L6"/>
    <mergeCell ref="A1:L1"/>
    <mergeCell ref="A2:L2"/>
    <mergeCell ref="D5:F5"/>
    <mergeCell ref="G5:I5"/>
    <mergeCell ref="K5:K6"/>
    <mergeCell ref="A27:B27"/>
    <mergeCell ref="A5:A6"/>
    <mergeCell ref="B5:B6"/>
    <mergeCell ref="C5:C6"/>
    <mergeCell ref="J5:J6"/>
  </mergeCells>
  <phoneticPr fontId="205" type="noConversion"/>
  <hyperlinks>
    <hyperlink ref="A27:B27" location="'3-9存货汇总'!A1" display="合            计"/>
  </hyperlinks>
  <printOptions horizontalCentered="1"/>
  <pageMargins left="0.35" right="0.35" top="0.87" bottom="0.79" header="1.26" footer="0.71"/>
  <pageSetup paperSize="9" fitToHeight="0" orientation="landscape" horizontalDpi="4294967292" r:id="rId1"/>
  <headerFooter scaleWithDoc="0">
    <oddHeader>&amp;R&amp;"宋体,常规"&amp;10表3-9-6
共&amp;N页第&amp;P页
金额单位:人民币元</oddHeader>
  </headerFooter>
</worksheet>
</file>

<file path=xl/worksheets/sheet32.xml><?xml version="1.0" encoding="utf-8"?>
<worksheet xmlns="http://schemas.openxmlformats.org/spreadsheetml/2006/main" xmlns:r="http://schemas.openxmlformats.org/officeDocument/2006/relationships">
  <sheetPr>
    <pageSetUpPr fitToPage="1"/>
  </sheetPr>
  <dimension ref="A1:M30"/>
  <sheetViews>
    <sheetView showGridLines="0" workbookViewId="0">
      <selection activeCell="B7" sqref="B7"/>
    </sheetView>
  </sheetViews>
  <sheetFormatPr defaultRowHeight="15.75" customHeight="1"/>
  <cols>
    <col min="1" max="1" width="6" style="28" customWidth="1"/>
    <col min="2" max="2" width="15.125" style="28" customWidth="1"/>
    <col min="3" max="3" width="11.25" style="28" customWidth="1"/>
    <col min="4" max="4" width="5.125" style="28" customWidth="1"/>
    <col min="5" max="5" width="10.25" style="276" customWidth="1"/>
    <col min="6" max="6" width="6.875" style="276" customWidth="1"/>
    <col min="7" max="7" width="13.125" style="276" bestFit="1" customWidth="1"/>
    <col min="8" max="9" width="8.5" style="276" customWidth="1"/>
    <col min="10" max="10" width="12.25" style="276" customWidth="1"/>
    <col min="11" max="11" width="8.375" style="276" customWidth="1"/>
    <col min="12" max="12" width="7.75" style="276" customWidth="1"/>
    <col min="13" max="13" width="8.125" style="28" customWidth="1"/>
    <col min="14" max="16384" width="9" style="28"/>
  </cols>
  <sheetData>
    <row r="1" spans="1:13" s="25" customFormat="1" ht="30" customHeight="1">
      <c r="A1" s="707" t="s">
        <v>671</v>
      </c>
      <c r="B1" s="712"/>
      <c r="C1" s="712"/>
      <c r="D1" s="712"/>
      <c r="E1" s="712"/>
      <c r="F1" s="712"/>
      <c r="G1" s="712"/>
      <c r="H1" s="712"/>
      <c r="I1" s="712"/>
      <c r="J1" s="712"/>
      <c r="K1" s="712"/>
      <c r="L1" s="712"/>
      <c r="M1" s="712"/>
    </row>
    <row r="2" spans="1:13" s="26" customFormat="1" ht="14.1" customHeight="1">
      <c r="A2" s="708" t="str">
        <f>'1-汇总表'!A2:F2</f>
        <v>评估基准日：2018年12月31日</v>
      </c>
      <c r="B2" s="708"/>
      <c r="C2" s="708"/>
      <c r="D2" s="708"/>
      <c r="E2" s="708"/>
      <c r="F2" s="708"/>
      <c r="G2" s="709"/>
      <c r="H2" s="709"/>
      <c r="I2" s="709"/>
      <c r="J2" s="709"/>
      <c r="K2" s="709"/>
      <c r="L2" s="709"/>
      <c r="M2" s="709"/>
    </row>
    <row r="3" spans="1:13" s="26" customFormat="1" ht="14.1" customHeight="1">
      <c r="A3" s="30"/>
      <c r="B3" s="30"/>
      <c r="C3" s="30"/>
      <c r="D3" s="30"/>
      <c r="E3" s="30"/>
      <c r="F3" s="30"/>
      <c r="G3" s="45"/>
      <c r="H3" s="45"/>
      <c r="I3" s="45"/>
      <c r="J3" s="45"/>
      <c r="K3" s="45"/>
      <c r="L3" s="713"/>
      <c r="M3" s="713"/>
    </row>
    <row r="4" spans="1:13" s="26" customFormat="1" ht="15.75" customHeight="1">
      <c r="A4" s="113" t="str">
        <f>'1-汇总表'!A4</f>
        <v>产权持有人名称：阳煤集团青岛恒源化工有限公司</v>
      </c>
      <c r="E4" s="277"/>
      <c r="F4" s="277"/>
      <c r="G4" s="277"/>
      <c r="H4" s="277"/>
      <c r="I4" s="277"/>
      <c r="J4" s="277"/>
      <c r="K4" s="277"/>
      <c r="L4" s="277"/>
      <c r="M4" s="34"/>
    </row>
    <row r="5" spans="1:13" s="27" customFormat="1" ht="15.75" customHeight="1">
      <c r="A5" s="705" t="s">
        <v>487</v>
      </c>
      <c r="B5" s="705" t="s">
        <v>672</v>
      </c>
      <c r="C5" s="705" t="s">
        <v>673</v>
      </c>
      <c r="D5" s="706" t="s">
        <v>655</v>
      </c>
      <c r="E5" s="705" t="s">
        <v>488</v>
      </c>
      <c r="F5" s="705"/>
      <c r="G5" s="705"/>
      <c r="H5" s="711" t="s">
        <v>489</v>
      </c>
      <c r="I5" s="711"/>
      <c r="J5" s="711"/>
      <c r="K5" s="711" t="s">
        <v>490</v>
      </c>
      <c r="L5" s="711" t="s">
        <v>491</v>
      </c>
      <c r="M5" s="705" t="s">
        <v>562</v>
      </c>
    </row>
    <row r="6" spans="1:13" s="27" customFormat="1" ht="15.75" customHeight="1">
      <c r="A6" s="705"/>
      <c r="B6" s="705"/>
      <c r="C6" s="705"/>
      <c r="D6" s="706"/>
      <c r="E6" s="35" t="s">
        <v>656</v>
      </c>
      <c r="F6" s="35" t="s">
        <v>657</v>
      </c>
      <c r="G6" s="35" t="s">
        <v>658</v>
      </c>
      <c r="H6" s="278" t="s">
        <v>659</v>
      </c>
      <c r="I6" s="278" t="s">
        <v>660</v>
      </c>
      <c r="J6" s="278" t="s">
        <v>658</v>
      </c>
      <c r="K6" s="711"/>
      <c r="L6" s="711"/>
      <c r="M6" s="705"/>
    </row>
    <row r="7" spans="1:13" ht="15.75" customHeight="1">
      <c r="A7" s="279"/>
      <c r="B7" s="280"/>
      <c r="C7" s="142"/>
      <c r="D7" s="281"/>
      <c r="E7" s="282"/>
      <c r="F7" s="282"/>
      <c r="G7" s="282"/>
      <c r="H7" s="48">
        <f>E7</f>
        <v>0</v>
      </c>
      <c r="I7" s="48"/>
      <c r="J7" s="48">
        <f>ROUND(I7*H7,2)</f>
        <v>0</v>
      </c>
      <c r="K7" s="48">
        <f>J7-G7</f>
        <v>0</v>
      </c>
      <c r="L7" s="273" t="str">
        <f>IF(OR(G7=0,G7=""),"",ROUND(K7/G7*100,2))</f>
        <v/>
      </c>
      <c r="M7" s="40"/>
    </row>
    <row r="8" spans="1:13" ht="15.75" customHeight="1">
      <c r="A8" s="35"/>
      <c r="B8" s="141"/>
      <c r="C8" s="142"/>
      <c r="D8" s="143"/>
      <c r="E8" s="282"/>
      <c r="F8" s="282"/>
      <c r="G8" s="282"/>
      <c r="H8" s="48">
        <f t="shared" ref="H8:H26" si="0">E8</f>
        <v>0</v>
      </c>
      <c r="I8" s="48"/>
      <c r="J8" s="48">
        <f t="shared" ref="J8:J26" si="1">ROUND(I8*H8,2)</f>
        <v>0</v>
      </c>
      <c r="K8" s="48">
        <f t="shared" ref="K8:K26" si="2">J8-G8</f>
        <v>0</v>
      </c>
      <c r="L8" s="273" t="str">
        <f t="shared" ref="L8:L26" si="3">IF(OR(G8=0,G8=""),"",ROUND(K8/G8*100,2))</f>
        <v/>
      </c>
      <c r="M8" s="40"/>
    </row>
    <row r="9" spans="1:13" ht="15.75" customHeight="1">
      <c r="A9" s="35"/>
      <c r="B9" s="141"/>
      <c r="C9" s="142"/>
      <c r="D9" s="143"/>
      <c r="E9" s="282"/>
      <c r="F9" s="282"/>
      <c r="G9" s="282"/>
      <c r="H9" s="48">
        <f t="shared" si="0"/>
        <v>0</v>
      </c>
      <c r="I9" s="48"/>
      <c r="J9" s="48">
        <f t="shared" si="1"/>
        <v>0</v>
      </c>
      <c r="K9" s="48">
        <f t="shared" si="2"/>
        <v>0</v>
      </c>
      <c r="L9" s="273" t="str">
        <f t="shared" si="3"/>
        <v/>
      </c>
      <c r="M9" s="40"/>
    </row>
    <row r="10" spans="1:13" ht="15.75" customHeight="1">
      <c r="A10" s="35"/>
      <c r="B10" s="141"/>
      <c r="C10" s="142"/>
      <c r="D10" s="143"/>
      <c r="E10" s="282"/>
      <c r="F10" s="282"/>
      <c r="G10" s="282"/>
      <c r="H10" s="48">
        <f t="shared" si="0"/>
        <v>0</v>
      </c>
      <c r="I10" s="48"/>
      <c r="J10" s="48">
        <f t="shared" si="1"/>
        <v>0</v>
      </c>
      <c r="K10" s="48">
        <f t="shared" si="2"/>
        <v>0</v>
      </c>
      <c r="L10" s="273" t="str">
        <f t="shared" si="3"/>
        <v/>
      </c>
      <c r="M10" s="40"/>
    </row>
    <row r="11" spans="1:13" ht="15.75" customHeight="1">
      <c r="A11" s="35"/>
      <c r="B11" s="141"/>
      <c r="C11" s="142"/>
      <c r="D11" s="143"/>
      <c r="E11" s="282"/>
      <c r="F11" s="282"/>
      <c r="G11" s="282"/>
      <c r="H11" s="48">
        <f t="shared" si="0"/>
        <v>0</v>
      </c>
      <c r="I11" s="48"/>
      <c r="J11" s="48">
        <f t="shared" si="1"/>
        <v>0</v>
      </c>
      <c r="K11" s="48">
        <f t="shared" si="2"/>
        <v>0</v>
      </c>
      <c r="L11" s="273" t="str">
        <f t="shared" si="3"/>
        <v/>
      </c>
      <c r="M11" s="40"/>
    </row>
    <row r="12" spans="1:13" ht="15.75" customHeight="1">
      <c r="A12" s="35"/>
      <c r="B12" s="141"/>
      <c r="C12" s="142"/>
      <c r="D12" s="143"/>
      <c r="E12" s="282"/>
      <c r="F12" s="282"/>
      <c r="G12" s="282"/>
      <c r="H12" s="48">
        <f t="shared" si="0"/>
        <v>0</v>
      </c>
      <c r="I12" s="48"/>
      <c r="J12" s="48">
        <f t="shared" si="1"/>
        <v>0</v>
      </c>
      <c r="K12" s="48">
        <f t="shared" si="2"/>
        <v>0</v>
      </c>
      <c r="L12" s="273" t="str">
        <f t="shared" si="3"/>
        <v/>
      </c>
      <c r="M12" s="40"/>
    </row>
    <row r="13" spans="1:13" ht="15.75" customHeight="1">
      <c r="A13" s="35"/>
      <c r="B13" s="141"/>
      <c r="C13" s="142"/>
      <c r="D13" s="143"/>
      <c r="E13" s="282"/>
      <c r="F13" s="282"/>
      <c r="G13" s="282"/>
      <c r="H13" s="48">
        <f t="shared" si="0"/>
        <v>0</v>
      </c>
      <c r="I13" s="48"/>
      <c r="J13" s="48">
        <f t="shared" si="1"/>
        <v>0</v>
      </c>
      <c r="K13" s="48">
        <f t="shared" si="2"/>
        <v>0</v>
      </c>
      <c r="L13" s="273" t="str">
        <f t="shared" si="3"/>
        <v/>
      </c>
      <c r="M13" s="40"/>
    </row>
    <row r="14" spans="1:13" ht="15.75" customHeight="1">
      <c r="A14" s="35"/>
      <c r="B14" s="141"/>
      <c r="C14" s="142"/>
      <c r="D14" s="143"/>
      <c r="E14" s="282"/>
      <c r="F14" s="282"/>
      <c r="G14" s="282"/>
      <c r="H14" s="48">
        <f t="shared" si="0"/>
        <v>0</v>
      </c>
      <c r="I14" s="48"/>
      <c r="J14" s="48">
        <f t="shared" si="1"/>
        <v>0</v>
      </c>
      <c r="K14" s="48">
        <f t="shared" si="2"/>
        <v>0</v>
      </c>
      <c r="L14" s="273" t="str">
        <f t="shared" si="3"/>
        <v/>
      </c>
      <c r="M14" s="40"/>
    </row>
    <row r="15" spans="1:13" ht="15.75" customHeight="1">
      <c r="A15" s="35"/>
      <c r="B15" s="141"/>
      <c r="C15" s="142"/>
      <c r="D15" s="143"/>
      <c r="E15" s="282"/>
      <c r="F15" s="282"/>
      <c r="G15" s="282"/>
      <c r="H15" s="48">
        <f t="shared" si="0"/>
        <v>0</v>
      </c>
      <c r="I15" s="48"/>
      <c r="J15" s="48">
        <f t="shared" si="1"/>
        <v>0</v>
      </c>
      <c r="K15" s="48">
        <f t="shared" si="2"/>
        <v>0</v>
      </c>
      <c r="L15" s="273" t="str">
        <f t="shared" si="3"/>
        <v/>
      </c>
      <c r="M15" s="40"/>
    </row>
    <row r="16" spans="1:13" ht="15.75" customHeight="1">
      <c r="A16" s="35"/>
      <c r="B16" s="141"/>
      <c r="C16" s="142"/>
      <c r="D16" s="143"/>
      <c r="E16" s="282"/>
      <c r="F16" s="282"/>
      <c r="G16" s="282"/>
      <c r="H16" s="48">
        <f t="shared" si="0"/>
        <v>0</v>
      </c>
      <c r="I16" s="48"/>
      <c r="J16" s="48">
        <f t="shared" si="1"/>
        <v>0</v>
      </c>
      <c r="K16" s="48">
        <f t="shared" si="2"/>
        <v>0</v>
      </c>
      <c r="L16" s="273" t="str">
        <f t="shared" si="3"/>
        <v/>
      </c>
      <c r="M16" s="40"/>
    </row>
    <row r="17" spans="1:13" ht="15.75" customHeight="1">
      <c r="A17" s="35"/>
      <c r="B17" s="141"/>
      <c r="C17" s="142"/>
      <c r="D17" s="143"/>
      <c r="E17" s="282"/>
      <c r="F17" s="282"/>
      <c r="G17" s="282"/>
      <c r="H17" s="48">
        <f t="shared" si="0"/>
        <v>0</v>
      </c>
      <c r="I17" s="48"/>
      <c r="J17" s="48">
        <f t="shared" si="1"/>
        <v>0</v>
      </c>
      <c r="K17" s="48">
        <f t="shared" si="2"/>
        <v>0</v>
      </c>
      <c r="L17" s="273" t="str">
        <f t="shared" si="3"/>
        <v/>
      </c>
      <c r="M17" s="40"/>
    </row>
    <row r="18" spans="1:13" ht="15.75" customHeight="1">
      <c r="A18" s="35"/>
      <c r="B18" s="141"/>
      <c r="C18" s="142"/>
      <c r="D18" s="143"/>
      <c r="E18" s="282"/>
      <c r="F18" s="282"/>
      <c r="G18" s="282"/>
      <c r="H18" s="48">
        <f t="shared" si="0"/>
        <v>0</v>
      </c>
      <c r="I18" s="48"/>
      <c r="J18" s="48">
        <f t="shared" si="1"/>
        <v>0</v>
      </c>
      <c r="K18" s="48">
        <f t="shared" si="2"/>
        <v>0</v>
      </c>
      <c r="L18" s="273" t="str">
        <f t="shared" si="3"/>
        <v/>
      </c>
      <c r="M18" s="40"/>
    </row>
    <row r="19" spans="1:13" ht="15.75" customHeight="1">
      <c r="A19" s="35"/>
      <c r="B19" s="141"/>
      <c r="C19" s="142"/>
      <c r="D19" s="143"/>
      <c r="E19" s="282"/>
      <c r="F19" s="282"/>
      <c r="G19" s="282"/>
      <c r="H19" s="48">
        <f t="shared" si="0"/>
        <v>0</v>
      </c>
      <c r="I19" s="48"/>
      <c r="J19" s="48">
        <f t="shared" si="1"/>
        <v>0</v>
      </c>
      <c r="K19" s="48">
        <f t="shared" si="2"/>
        <v>0</v>
      </c>
      <c r="L19" s="273" t="str">
        <f t="shared" si="3"/>
        <v/>
      </c>
      <c r="M19" s="40"/>
    </row>
    <row r="20" spans="1:13" ht="15.75" customHeight="1">
      <c r="A20" s="35"/>
      <c r="B20" s="141"/>
      <c r="C20" s="142"/>
      <c r="D20" s="143"/>
      <c r="E20" s="282"/>
      <c r="F20" s="282"/>
      <c r="G20" s="282"/>
      <c r="H20" s="48">
        <f t="shared" si="0"/>
        <v>0</v>
      </c>
      <c r="I20" s="48"/>
      <c r="J20" s="48">
        <f t="shared" si="1"/>
        <v>0</v>
      </c>
      <c r="K20" s="48">
        <f t="shared" si="2"/>
        <v>0</v>
      </c>
      <c r="L20" s="273" t="str">
        <f t="shared" si="3"/>
        <v/>
      </c>
      <c r="M20" s="40"/>
    </row>
    <row r="21" spans="1:13" ht="15.75" customHeight="1">
      <c r="A21" s="35"/>
      <c r="B21" s="141"/>
      <c r="C21" s="142"/>
      <c r="D21" s="143"/>
      <c r="E21" s="282"/>
      <c r="F21" s="282"/>
      <c r="G21" s="282"/>
      <c r="H21" s="48">
        <f t="shared" si="0"/>
        <v>0</v>
      </c>
      <c r="I21" s="48"/>
      <c r="J21" s="48">
        <f t="shared" si="1"/>
        <v>0</v>
      </c>
      <c r="K21" s="48">
        <f t="shared" si="2"/>
        <v>0</v>
      </c>
      <c r="L21" s="273" t="str">
        <f t="shared" si="3"/>
        <v/>
      </c>
      <c r="M21" s="40"/>
    </row>
    <row r="22" spans="1:13" ht="15.75" customHeight="1">
      <c r="A22" s="35"/>
      <c r="B22" s="141"/>
      <c r="C22" s="142"/>
      <c r="D22" s="143"/>
      <c r="E22" s="282"/>
      <c r="F22" s="282"/>
      <c r="G22" s="282"/>
      <c r="H22" s="48">
        <f t="shared" si="0"/>
        <v>0</v>
      </c>
      <c r="I22" s="48"/>
      <c r="J22" s="48">
        <f t="shared" si="1"/>
        <v>0</v>
      </c>
      <c r="K22" s="48">
        <f t="shared" si="2"/>
        <v>0</v>
      </c>
      <c r="L22" s="273" t="str">
        <f t="shared" si="3"/>
        <v/>
      </c>
      <c r="M22" s="40"/>
    </row>
    <row r="23" spans="1:13" ht="15.75" customHeight="1">
      <c r="A23" s="35"/>
      <c r="B23" s="141"/>
      <c r="C23" s="142"/>
      <c r="D23" s="143"/>
      <c r="E23" s="282"/>
      <c r="F23" s="282"/>
      <c r="G23" s="282"/>
      <c r="H23" s="48">
        <f t="shared" si="0"/>
        <v>0</v>
      </c>
      <c r="I23" s="48"/>
      <c r="J23" s="48">
        <f t="shared" si="1"/>
        <v>0</v>
      </c>
      <c r="K23" s="48">
        <f t="shared" si="2"/>
        <v>0</v>
      </c>
      <c r="L23" s="273" t="str">
        <f t="shared" si="3"/>
        <v/>
      </c>
      <c r="M23" s="40"/>
    </row>
    <row r="24" spans="1:13" ht="15.75" customHeight="1">
      <c r="A24" s="35"/>
      <c r="B24" s="141"/>
      <c r="C24" s="142"/>
      <c r="D24" s="143"/>
      <c r="E24" s="282"/>
      <c r="F24" s="282"/>
      <c r="G24" s="282"/>
      <c r="H24" s="48">
        <f t="shared" si="0"/>
        <v>0</v>
      </c>
      <c r="I24" s="48"/>
      <c r="J24" s="48">
        <f t="shared" si="1"/>
        <v>0</v>
      </c>
      <c r="K24" s="48">
        <f t="shared" si="2"/>
        <v>0</v>
      </c>
      <c r="L24" s="273" t="str">
        <f t="shared" si="3"/>
        <v/>
      </c>
      <c r="M24" s="40"/>
    </row>
    <row r="25" spans="1:13" ht="15.75" customHeight="1">
      <c r="A25" s="35"/>
      <c r="B25" s="141"/>
      <c r="C25" s="142"/>
      <c r="D25" s="143"/>
      <c r="E25" s="282"/>
      <c r="F25" s="282"/>
      <c r="G25" s="282"/>
      <c r="H25" s="48">
        <f t="shared" si="0"/>
        <v>0</v>
      </c>
      <c r="I25" s="48"/>
      <c r="J25" s="48">
        <f t="shared" si="1"/>
        <v>0</v>
      </c>
      <c r="K25" s="48">
        <f t="shared" si="2"/>
        <v>0</v>
      </c>
      <c r="L25" s="273" t="str">
        <f t="shared" si="3"/>
        <v/>
      </c>
      <c r="M25" s="40"/>
    </row>
    <row r="26" spans="1:13" ht="15.75" customHeight="1">
      <c r="A26" s="35"/>
      <c r="B26" s="141"/>
      <c r="C26" s="142"/>
      <c r="D26" s="143"/>
      <c r="E26" s="282"/>
      <c r="F26" s="282"/>
      <c r="G26" s="282"/>
      <c r="H26" s="48">
        <f t="shared" si="0"/>
        <v>0</v>
      </c>
      <c r="I26" s="48"/>
      <c r="J26" s="48">
        <f t="shared" si="1"/>
        <v>0</v>
      </c>
      <c r="K26" s="48">
        <f t="shared" si="2"/>
        <v>0</v>
      </c>
      <c r="L26" s="273" t="str">
        <f t="shared" si="3"/>
        <v/>
      </c>
      <c r="M26" s="40"/>
    </row>
    <row r="27" spans="1:13" ht="15.75" customHeight="1">
      <c r="A27" s="35"/>
      <c r="B27" s="141"/>
      <c r="C27" s="142"/>
      <c r="D27" s="143"/>
      <c r="E27" s="282"/>
      <c r="F27" s="282"/>
      <c r="G27" s="282"/>
      <c r="H27" s="48"/>
      <c r="I27" s="48"/>
      <c r="J27" s="48"/>
      <c r="K27" s="48"/>
      <c r="L27" s="48"/>
      <c r="M27" s="40"/>
    </row>
    <row r="28" spans="1:13" ht="15.75" customHeight="1">
      <c r="A28" s="704" t="s">
        <v>647</v>
      </c>
      <c r="B28" s="704"/>
      <c r="C28" s="35"/>
      <c r="D28" s="40"/>
      <c r="E28" s="283"/>
      <c r="F28" s="48"/>
      <c r="G28" s="48">
        <f>SUM(G7:G27)</f>
        <v>0</v>
      </c>
      <c r="H28" s="283"/>
      <c r="I28" s="48"/>
      <c r="J28" s="48">
        <f>SUM(J7:J27)</f>
        <v>0</v>
      </c>
      <c r="K28" s="48">
        <f>J28-G28</f>
        <v>0</v>
      </c>
      <c r="L28" s="273" t="str">
        <f>IF(OR(G28=0,G28=""),"",ROUND(K28/G28*100,2))</f>
        <v/>
      </c>
      <c r="M28" s="40"/>
    </row>
    <row r="29" spans="1:13" s="26" customFormat="1" ht="15.75" customHeight="1">
      <c r="A29" s="26" t="str">
        <f>封面!B$10&amp;封面!D$10</f>
        <v>产权持有单位填表人：杨庆华</v>
      </c>
      <c r="C29" s="42"/>
      <c r="D29" s="42"/>
      <c r="E29" s="42"/>
    </row>
    <row r="30" spans="1:13" s="26" customFormat="1" ht="15.75" customHeight="1">
      <c r="A30" s="26" t="str">
        <f>封面!B$12&amp;封面!D$12&amp;封面!E$12&amp;封面!F$12&amp;封面!G$12&amp;封面!H$12&amp;封面!I$12</f>
        <v>填表日期：2019年1月24日</v>
      </c>
      <c r="J30" s="44" t="str">
        <f>"评估人员："&amp;封面!$P$20</f>
        <v>评估人员：巨芳</v>
      </c>
    </row>
  </sheetData>
  <mergeCells count="13">
    <mergeCell ref="A28:B28"/>
    <mergeCell ref="A5:A6"/>
    <mergeCell ref="B5:B6"/>
    <mergeCell ref="C5:C6"/>
    <mergeCell ref="D5:D6"/>
    <mergeCell ref="K5:K6"/>
    <mergeCell ref="L5:L6"/>
    <mergeCell ref="M5:M6"/>
    <mergeCell ref="A1:M1"/>
    <mergeCell ref="A2:M2"/>
    <mergeCell ref="L3:M3"/>
    <mergeCell ref="E5:G5"/>
    <mergeCell ref="H5:J5"/>
  </mergeCells>
  <phoneticPr fontId="205" type="noConversion"/>
  <hyperlinks>
    <hyperlink ref="A28:B28" location="'3-9存货汇总'!A1" display="合            计"/>
  </hyperlinks>
  <printOptions horizontalCentered="1"/>
  <pageMargins left="0.35" right="0.35" top="0.87" bottom="0.79" header="1.26" footer="0.94"/>
  <pageSetup paperSize="9" fitToHeight="0" orientation="landscape" horizontalDpi="4294967292" r:id="rId1"/>
  <headerFooter scaleWithDoc="0">
    <oddHeader>&amp;R&amp;"宋体,常规"&amp;10表3-9-7
共&amp;N页第&amp;P页
金额单位:人民币元</oddHeader>
  </headerFooter>
</worksheet>
</file>

<file path=xl/worksheets/sheet33.xml><?xml version="1.0" encoding="utf-8"?>
<worksheet xmlns="http://schemas.openxmlformats.org/spreadsheetml/2006/main" xmlns:r="http://schemas.openxmlformats.org/officeDocument/2006/relationships">
  <sheetPr>
    <pageSetUpPr fitToPage="1"/>
  </sheetPr>
  <dimension ref="A1:M29"/>
  <sheetViews>
    <sheetView showGridLines="0" workbookViewId="0">
      <selection activeCell="B7" sqref="B7"/>
    </sheetView>
  </sheetViews>
  <sheetFormatPr defaultRowHeight="15.75" customHeight="1"/>
  <cols>
    <col min="1" max="1" width="4.625" style="4" customWidth="1"/>
    <col min="2" max="2" width="16.375" style="4" customWidth="1"/>
    <col min="3" max="3" width="8" style="49" bestFit="1" customWidth="1"/>
    <col min="4" max="4" width="6.5" style="4" customWidth="1"/>
    <col min="5" max="5" width="10.625" style="4" customWidth="1"/>
    <col min="6" max="6" width="11.25" style="4" customWidth="1"/>
    <col min="7" max="7" width="8.75" style="4" customWidth="1"/>
    <col min="8" max="8" width="8.5" style="4" customWidth="1"/>
    <col min="9" max="9" width="9.75" style="4" customWidth="1"/>
    <col min="10" max="10" width="10.375" style="4" customWidth="1"/>
    <col min="11" max="11" width="8.625" style="4" customWidth="1"/>
    <col min="12" max="12" width="7" style="4" customWidth="1"/>
    <col min="13" max="13" width="9.875" style="4" customWidth="1"/>
    <col min="14" max="16384" width="9" style="4"/>
  </cols>
  <sheetData>
    <row r="1" spans="1:13" s="1" customFormat="1" ht="30" customHeight="1">
      <c r="A1" s="675" t="s">
        <v>674</v>
      </c>
      <c r="B1" s="714"/>
      <c r="C1" s="714"/>
      <c r="D1" s="714"/>
      <c r="E1" s="714"/>
      <c r="F1" s="714"/>
      <c r="G1" s="714"/>
      <c r="H1" s="714"/>
      <c r="I1" s="714"/>
      <c r="J1" s="714"/>
      <c r="K1" s="714"/>
      <c r="L1" s="714"/>
      <c r="M1" s="714"/>
    </row>
    <row r="2" spans="1:13" s="2" customFormat="1" ht="14.1" customHeight="1">
      <c r="A2" s="676" t="str">
        <f>'1-汇总表'!A2:F2</f>
        <v>评估基准日：2018年12月31日</v>
      </c>
      <c r="B2" s="676"/>
      <c r="C2" s="676"/>
      <c r="D2" s="676"/>
      <c r="E2" s="676"/>
      <c r="F2" s="676"/>
      <c r="G2" s="684"/>
      <c r="H2" s="684"/>
      <c r="I2" s="684"/>
      <c r="J2" s="684"/>
      <c r="K2" s="684"/>
      <c r="L2" s="684"/>
      <c r="M2" s="684"/>
    </row>
    <row r="3" spans="1:13" s="2" customFormat="1" ht="14.1" customHeight="1">
      <c r="A3" s="7"/>
      <c r="B3" s="7"/>
      <c r="C3" s="62"/>
      <c r="D3" s="7"/>
      <c r="E3" s="7"/>
      <c r="F3" s="7"/>
      <c r="G3" s="8"/>
      <c r="H3" s="8"/>
      <c r="I3" s="8"/>
      <c r="J3" s="8"/>
      <c r="K3" s="8"/>
      <c r="L3" s="8"/>
      <c r="M3" s="10"/>
    </row>
    <row r="4" spans="1:13" s="2" customFormat="1" ht="15.75" customHeight="1">
      <c r="A4" s="54" t="str">
        <f>'1-汇总表'!A4</f>
        <v>产权持有人名称：阳煤集团青岛恒源化工有限公司</v>
      </c>
      <c r="C4" s="55"/>
      <c r="M4" s="12"/>
    </row>
    <row r="5" spans="1:13" s="3" customFormat="1" ht="15.75" customHeight="1">
      <c r="A5" s="697" t="s">
        <v>487</v>
      </c>
      <c r="B5" s="697" t="s">
        <v>654</v>
      </c>
      <c r="C5" s="715" t="s">
        <v>675</v>
      </c>
      <c r="D5" s="710" t="s">
        <v>676</v>
      </c>
      <c r="E5" s="697" t="s">
        <v>677</v>
      </c>
      <c r="F5" s="697"/>
      <c r="G5" s="697" t="s">
        <v>659</v>
      </c>
      <c r="H5" s="697" t="s">
        <v>489</v>
      </c>
      <c r="I5" s="697"/>
      <c r="J5" s="697"/>
      <c r="K5" s="697" t="s">
        <v>490</v>
      </c>
      <c r="L5" s="697" t="s">
        <v>491</v>
      </c>
      <c r="M5" s="697" t="s">
        <v>562</v>
      </c>
    </row>
    <row r="6" spans="1:13" s="3" customFormat="1" ht="15.75" customHeight="1">
      <c r="A6" s="697"/>
      <c r="B6" s="697"/>
      <c r="C6" s="715"/>
      <c r="D6" s="710"/>
      <c r="E6" s="13" t="s">
        <v>656</v>
      </c>
      <c r="F6" s="13" t="s">
        <v>658</v>
      </c>
      <c r="G6" s="697"/>
      <c r="H6" s="13" t="s">
        <v>678</v>
      </c>
      <c r="I6" s="13" t="s">
        <v>679</v>
      </c>
      <c r="J6" s="13" t="s">
        <v>658</v>
      </c>
      <c r="K6" s="697"/>
      <c r="L6" s="697"/>
      <c r="M6" s="697"/>
    </row>
    <row r="7" spans="1:13" ht="15.75" customHeight="1">
      <c r="A7" s="13"/>
      <c r="B7" s="149"/>
      <c r="C7" s="272"/>
      <c r="D7" s="87"/>
      <c r="E7" s="223"/>
      <c r="F7" s="223"/>
      <c r="G7" s="19">
        <f>E7</f>
        <v>0</v>
      </c>
      <c r="H7" s="223"/>
      <c r="I7" s="223"/>
      <c r="J7" s="19">
        <f t="shared" ref="J7:J12" si="0">ROUND(H7*I7*G7/100,0)</f>
        <v>0</v>
      </c>
      <c r="K7" s="19">
        <f>J7-F7</f>
        <v>0</v>
      </c>
      <c r="L7" s="273" t="str">
        <f>IF(OR(F7=0,F7=""),"",ROUND(K7/F7*100,2))</f>
        <v/>
      </c>
      <c r="M7" s="20"/>
    </row>
    <row r="8" spans="1:13" ht="15.75" customHeight="1">
      <c r="A8" s="13"/>
      <c r="B8" s="149"/>
      <c r="C8" s="272"/>
      <c r="D8" s="87"/>
      <c r="E8" s="223"/>
      <c r="F8" s="223"/>
      <c r="G8" s="19">
        <f t="shared" ref="G8:G25" si="1">E8</f>
        <v>0</v>
      </c>
      <c r="H8" s="223"/>
      <c r="I8" s="223"/>
      <c r="J8" s="19">
        <f t="shared" si="0"/>
        <v>0</v>
      </c>
      <c r="K8" s="19">
        <f t="shared" ref="K8:K25" si="2">J8-F8</f>
        <v>0</v>
      </c>
      <c r="L8" s="273" t="str">
        <f t="shared" ref="L8:L25" si="3">IF(OR(F8=0,F8=""),"",ROUND(K8/F8*100,2))</f>
        <v/>
      </c>
      <c r="M8" s="20"/>
    </row>
    <row r="9" spans="1:13" ht="15.75" customHeight="1">
      <c r="A9" s="13"/>
      <c r="B9" s="149"/>
      <c r="C9" s="272"/>
      <c r="D9" s="87"/>
      <c r="E9" s="223"/>
      <c r="F9" s="223"/>
      <c r="G9" s="19">
        <f t="shared" si="1"/>
        <v>0</v>
      </c>
      <c r="H9" s="223"/>
      <c r="I9" s="223"/>
      <c r="J9" s="19">
        <f t="shared" si="0"/>
        <v>0</v>
      </c>
      <c r="K9" s="19">
        <f t="shared" si="2"/>
        <v>0</v>
      </c>
      <c r="L9" s="273" t="str">
        <f t="shared" si="3"/>
        <v/>
      </c>
      <c r="M9" s="20"/>
    </row>
    <row r="10" spans="1:13" ht="15.75" customHeight="1">
      <c r="A10" s="13"/>
      <c r="B10" s="149"/>
      <c r="C10" s="272"/>
      <c r="D10" s="87"/>
      <c r="E10" s="223"/>
      <c r="F10" s="223"/>
      <c r="G10" s="19">
        <f t="shared" si="1"/>
        <v>0</v>
      </c>
      <c r="H10" s="223"/>
      <c r="I10" s="223"/>
      <c r="J10" s="19">
        <f t="shared" si="0"/>
        <v>0</v>
      </c>
      <c r="K10" s="19">
        <f t="shared" si="2"/>
        <v>0</v>
      </c>
      <c r="L10" s="273" t="str">
        <f t="shared" si="3"/>
        <v/>
      </c>
      <c r="M10" s="20"/>
    </row>
    <row r="11" spans="1:13" ht="15.75" customHeight="1">
      <c r="A11" s="13"/>
      <c r="B11" s="149"/>
      <c r="C11" s="272"/>
      <c r="D11" s="87"/>
      <c r="E11" s="223"/>
      <c r="F11" s="223"/>
      <c r="G11" s="19">
        <f t="shared" si="1"/>
        <v>0</v>
      </c>
      <c r="H11" s="223"/>
      <c r="I11" s="223"/>
      <c r="J11" s="19">
        <f t="shared" si="0"/>
        <v>0</v>
      </c>
      <c r="K11" s="19">
        <f t="shared" si="2"/>
        <v>0</v>
      </c>
      <c r="L11" s="273" t="str">
        <f t="shared" si="3"/>
        <v/>
      </c>
      <c r="M11" s="20"/>
    </row>
    <row r="12" spans="1:13" ht="15.75" customHeight="1">
      <c r="A12" s="13"/>
      <c r="B12" s="149"/>
      <c r="C12" s="272"/>
      <c r="D12" s="87"/>
      <c r="E12" s="223"/>
      <c r="F12" s="223"/>
      <c r="G12" s="19">
        <f t="shared" si="1"/>
        <v>0</v>
      </c>
      <c r="H12" s="223"/>
      <c r="I12" s="223"/>
      <c r="J12" s="19">
        <f t="shared" si="0"/>
        <v>0</v>
      </c>
      <c r="K12" s="19">
        <f t="shared" si="2"/>
        <v>0</v>
      </c>
      <c r="L12" s="273" t="str">
        <f t="shared" si="3"/>
        <v/>
      </c>
      <c r="M12" s="20"/>
    </row>
    <row r="13" spans="1:13" ht="15.75" customHeight="1">
      <c r="A13" s="13"/>
      <c r="B13" s="149"/>
      <c r="C13" s="272"/>
      <c r="D13" s="87"/>
      <c r="E13" s="19"/>
      <c r="F13" s="19"/>
      <c r="G13" s="19">
        <f t="shared" si="1"/>
        <v>0</v>
      </c>
      <c r="H13" s="19"/>
      <c r="I13" s="116"/>
      <c r="J13" s="19">
        <f t="shared" ref="J13:J25" si="4">ROUND(H13*I13/100,2)</f>
        <v>0</v>
      </c>
      <c r="K13" s="19">
        <f t="shared" si="2"/>
        <v>0</v>
      </c>
      <c r="L13" s="273" t="str">
        <f t="shared" si="3"/>
        <v/>
      </c>
      <c r="M13" s="20"/>
    </row>
    <row r="14" spans="1:13" ht="15.75" customHeight="1">
      <c r="A14" s="13"/>
      <c r="B14" s="149"/>
      <c r="C14" s="272"/>
      <c r="D14" s="87"/>
      <c r="E14" s="19"/>
      <c r="F14" s="19"/>
      <c r="G14" s="19">
        <f t="shared" si="1"/>
        <v>0</v>
      </c>
      <c r="H14" s="19"/>
      <c r="I14" s="116"/>
      <c r="J14" s="19">
        <f t="shared" si="4"/>
        <v>0</v>
      </c>
      <c r="K14" s="19">
        <f t="shared" si="2"/>
        <v>0</v>
      </c>
      <c r="L14" s="273" t="str">
        <f t="shared" si="3"/>
        <v/>
      </c>
      <c r="M14" s="20"/>
    </row>
    <row r="15" spans="1:13" ht="15.75" customHeight="1">
      <c r="A15" s="13"/>
      <c r="B15" s="149"/>
      <c r="C15" s="272"/>
      <c r="D15" s="87"/>
      <c r="E15" s="19"/>
      <c r="F15" s="19"/>
      <c r="G15" s="19">
        <f t="shared" si="1"/>
        <v>0</v>
      </c>
      <c r="H15" s="19"/>
      <c r="I15" s="116"/>
      <c r="J15" s="19">
        <f t="shared" si="4"/>
        <v>0</v>
      </c>
      <c r="K15" s="19">
        <f t="shared" si="2"/>
        <v>0</v>
      </c>
      <c r="L15" s="273" t="str">
        <f t="shared" si="3"/>
        <v/>
      </c>
      <c r="M15" s="20"/>
    </row>
    <row r="16" spans="1:13" ht="15.75" customHeight="1">
      <c r="A16" s="13"/>
      <c r="B16" s="149"/>
      <c r="C16" s="272"/>
      <c r="D16" s="87"/>
      <c r="E16" s="19"/>
      <c r="F16" s="19"/>
      <c r="G16" s="19">
        <f t="shared" si="1"/>
        <v>0</v>
      </c>
      <c r="H16" s="19"/>
      <c r="I16" s="116"/>
      <c r="J16" s="19">
        <f t="shared" si="4"/>
        <v>0</v>
      </c>
      <c r="K16" s="19">
        <f t="shared" si="2"/>
        <v>0</v>
      </c>
      <c r="L16" s="273" t="str">
        <f t="shared" si="3"/>
        <v/>
      </c>
      <c r="M16" s="20"/>
    </row>
    <row r="17" spans="1:13" ht="15.75" customHeight="1">
      <c r="A17" s="13"/>
      <c r="B17" s="149"/>
      <c r="C17" s="272"/>
      <c r="D17" s="87"/>
      <c r="E17" s="19"/>
      <c r="F17" s="19"/>
      <c r="G17" s="19">
        <f t="shared" si="1"/>
        <v>0</v>
      </c>
      <c r="H17" s="19"/>
      <c r="I17" s="116"/>
      <c r="J17" s="19">
        <f t="shared" si="4"/>
        <v>0</v>
      </c>
      <c r="K17" s="19">
        <f t="shared" si="2"/>
        <v>0</v>
      </c>
      <c r="L17" s="273" t="str">
        <f t="shared" si="3"/>
        <v/>
      </c>
      <c r="M17" s="20"/>
    </row>
    <row r="18" spans="1:13" ht="15.75" customHeight="1">
      <c r="A18" s="13"/>
      <c r="B18" s="149"/>
      <c r="C18" s="272"/>
      <c r="D18" s="87"/>
      <c r="E18" s="19"/>
      <c r="F18" s="19"/>
      <c r="G18" s="19">
        <f t="shared" si="1"/>
        <v>0</v>
      </c>
      <c r="H18" s="19"/>
      <c r="I18" s="116"/>
      <c r="J18" s="19">
        <f t="shared" si="4"/>
        <v>0</v>
      </c>
      <c r="K18" s="19">
        <f t="shared" si="2"/>
        <v>0</v>
      </c>
      <c r="L18" s="273" t="str">
        <f t="shared" si="3"/>
        <v/>
      </c>
      <c r="M18" s="20"/>
    </row>
    <row r="19" spans="1:13" ht="15.75" customHeight="1">
      <c r="A19" s="13"/>
      <c r="B19" s="149"/>
      <c r="C19" s="272"/>
      <c r="D19" s="87"/>
      <c r="E19" s="19"/>
      <c r="F19" s="19"/>
      <c r="G19" s="19">
        <f t="shared" si="1"/>
        <v>0</v>
      </c>
      <c r="H19" s="19"/>
      <c r="I19" s="116"/>
      <c r="J19" s="19">
        <f t="shared" si="4"/>
        <v>0</v>
      </c>
      <c r="K19" s="19">
        <f t="shared" si="2"/>
        <v>0</v>
      </c>
      <c r="L19" s="273" t="str">
        <f t="shared" si="3"/>
        <v/>
      </c>
      <c r="M19" s="20"/>
    </row>
    <row r="20" spans="1:13" ht="15.75" customHeight="1">
      <c r="A20" s="13"/>
      <c r="B20" s="149"/>
      <c r="C20" s="272"/>
      <c r="D20" s="87"/>
      <c r="E20" s="19"/>
      <c r="F20" s="19"/>
      <c r="G20" s="19">
        <f t="shared" si="1"/>
        <v>0</v>
      </c>
      <c r="H20" s="19"/>
      <c r="I20" s="116"/>
      <c r="J20" s="19">
        <f t="shared" si="4"/>
        <v>0</v>
      </c>
      <c r="K20" s="19">
        <f t="shared" si="2"/>
        <v>0</v>
      </c>
      <c r="L20" s="273" t="str">
        <f t="shared" si="3"/>
        <v/>
      </c>
      <c r="M20" s="20"/>
    </row>
    <row r="21" spans="1:13" ht="15.75" customHeight="1">
      <c r="A21" s="13"/>
      <c r="B21" s="149"/>
      <c r="C21" s="272"/>
      <c r="D21" s="87"/>
      <c r="E21" s="19"/>
      <c r="F21" s="19"/>
      <c r="G21" s="19">
        <f t="shared" si="1"/>
        <v>0</v>
      </c>
      <c r="H21" s="19"/>
      <c r="I21" s="116"/>
      <c r="J21" s="19">
        <f t="shared" si="4"/>
        <v>0</v>
      </c>
      <c r="K21" s="19">
        <f t="shared" si="2"/>
        <v>0</v>
      </c>
      <c r="L21" s="273" t="str">
        <f t="shared" si="3"/>
        <v/>
      </c>
      <c r="M21" s="20"/>
    </row>
    <row r="22" spans="1:13" ht="15.75" customHeight="1">
      <c r="A22" s="13"/>
      <c r="B22" s="149"/>
      <c r="C22" s="272"/>
      <c r="D22" s="87"/>
      <c r="E22" s="19"/>
      <c r="F22" s="19"/>
      <c r="G22" s="19">
        <f t="shared" si="1"/>
        <v>0</v>
      </c>
      <c r="H22" s="19"/>
      <c r="I22" s="116"/>
      <c r="J22" s="19">
        <f t="shared" si="4"/>
        <v>0</v>
      </c>
      <c r="K22" s="19">
        <f t="shared" si="2"/>
        <v>0</v>
      </c>
      <c r="L22" s="273" t="str">
        <f t="shared" si="3"/>
        <v/>
      </c>
      <c r="M22" s="20"/>
    </row>
    <row r="23" spans="1:13" ht="15.75" customHeight="1">
      <c r="A23" s="13"/>
      <c r="B23" s="149"/>
      <c r="C23" s="272"/>
      <c r="D23" s="87"/>
      <c r="E23" s="19"/>
      <c r="F23" s="19"/>
      <c r="G23" s="19">
        <f t="shared" si="1"/>
        <v>0</v>
      </c>
      <c r="H23" s="19"/>
      <c r="I23" s="116"/>
      <c r="J23" s="19">
        <f t="shared" si="4"/>
        <v>0</v>
      </c>
      <c r="K23" s="19">
        <f t="shared" si="2"/>
        <v>0</v>
      </c>
      <c r="L23" s="273" t="str">
        <f t="shared" si="3"/>
        <v/>
      </c>
      <c r="M23" s="20"/>
    </row>
    <row r="24" spans="1:13" ht="15.75" customHeight="1">
      <c r="A24" s="13"/>
      <c r="B24" s="149"/>
      <c r="C24" s="272"/>
      <c r="D24" s="87"/>
      <c r="E24" s="19"/>
      <c r="F24" s="19"/>
      <c r="G24" s="19">
        <f t="shared" si="1"/>
        <v>0</v>
      </c>
      <c r="H24" s="19"/>
      <c r="I24" s="116"/>
      <c r="J24" s="19">
        <f t="shared" si="4"/>
        <v>0</v>
      </c>
      <c r="K24" s="19">
        <f t="shared" si="2"/>
        <v>0</v>
      </c>
      <c r="L24" s="273" t="str">
        <f t="shared" si="3"/>
        <v/>
      </c>
      <c r="M24" s="20"/>
    </row>
    <row r="25" spans="1:13" ht="15.75" customHeight="1">
      <c r="A25" s="13"/>
      <c r="B25" s="149"/>
      <c r="C25" s="272"/>
      <c r="D25" s="87"/>
      <c r="E25" s="19"/>
      <c r="F25" s="19"/>
      <c r="G25" s="19">
        <f t="shared" si="1"/>
        <v>0</v>
      </c>
      <c r="H25" s="19"/>
      <c r="I25" s="116"/>
      <c r="J25" s="19">
        <f t="shared" si="4"/>
        <v>0</v>
      </c>
      <c r="K25" s="19">
        <f t="shared" si="2"/>
        <v>0</v>
      </c>
      <c r="L25" s="273" t="str">
        <f t="shared" si="3"/>
        <v/>
      </c>
      <c r="M25" s="20"/>
    </row>
    <row r="26" spans="1:13" ht="15.75" customHeight="1">
      <c r="A26" s="13"/>
      <c r="B26" s="149"/>
      <c r="C26" s="272"/>
      <c r="D26" s="87"/>
      <c r="E26" s="19"/>
      <c r="F26" s="19"/>
      <c r="G26" s="19"/>
      <c r="H26" s="19"/>
      <c r="I26" s="116"/>
      <c r="J26" s="19"/>
      <c r="K26" s="19"/>
      <c r="L26" s="19"/>
      <c r="M26" s="20"/>
    </row>
    <row r="27" spans="1:13" ht="15.75" customHeight="1">
      <c r="A27" s="677" t="s">
        <v>647</v>
      </c>
      <c r="B27" s="677"/>
      <c r="C27" s="56"/>
      <c r="D27" s="13"/>
      <c r="E27" s="72"/>
      <c r="F27" s="19">
        <f>SUM(F7:F26)</f>
        <v>0</v>
      </c>
      <c r="G27" s="19"/>
      <c r="H27" s="19"/>
      <c r="I27" s="116"/>
      <c r="J27" s="19">
        <f>SUM(J7:J26)</f>
        <v>0</v>
      </c>
      <c r="K27" s="19">
        <f>J27-F27</f>
        <v>0</v>
      </c>
      <c r="L27" s="273" t="str">
        <f>IF(OR(F27=0,F27=""),"",ROUND(K27/F27*100,2))</f>
        <v/>
      </c>
      <c r="M27" s="20"/>
    </row>
    <row r="28" spans="1:13" s="2" customFormat="1" ht="15.75" customHeight="1">
      <c r="A28" s="2" t="str">
        <f>封面!B$10&amp;封面!D$10</f>
        <v>产权持有单位填表人：杨庆华</v>
      </c>
      <c r="C28" s="58"/>
      <c r="D28" s="22"/>
      <c r="E28" s="22"/>
    </row>
    <row r="29" spans="1:13" s="2" customFormat="1" ht="15.75" customHeight="1">
      <c r="A29" s="2" t="str">
        <f>封面!B$12&amp;封面!D$12&amp;封面!E$12&amp;封面!F$12&amp;封面!G$12&amp;封面!H$12&amp;封面!I$12</f>
        <v>填表日期：2019年1月24日</v>
      </c>
      <c r="C29" s="55"/>
      <c r="J29" s="24" t="str">
        <f>"评估人员："&amp;封面!$P$20</f>
        <v>评估人员：巨芳</v>
      </c>
    </row>
  </sheetData>
  <mergeCells count="13">
    <mergeCell ref="A27:B27"/>
    <mergeCell ref="A5:A6"/>
    <mergeCell ref="B5:B6"/>
    <mergeCell ref="C5:C6"/>
    <mergeCell ref="D5:D6"/>
    <mergeCell ref="G5:G6"/>
    <mergeCell ref="K5:K6"/>
    <mergeCell ref="L5:L6"/>
    <mergeCell ref="M5:M6"/>
    <mergeCell ref="A1:M1"/>
    <mergeCell ref="A2:M2"/>
    <mergeCell ref="E5:F5"/>
    <mergeCell ref="H5:J5"/>
  </mergeCells>
  <phoneticPr fontId="205" type="noConversion"/>
  <hyperlinks>
    <hyperlink ref="A27:B27" location="'3-9存货汇总'!A1" display="合            计"/>
  </hyperlinks>
  <printOptions horizontalCentered="1"/>
  <pageMargins left="0.35" right="0.35" top="0.87" bottom="0.79" header="1.26" footer="0.71"/>
  <pageSetup paperSize="9" fitToHeight="0" orientation="landscape" horizontalDpi="4294967292" r:id="rId1"/>
  <headerFooter scaleWithDoc="0">
    <oddHeader>&amp;R&amp;"宋体,常规"&amp;10表3-9-8
共&amp;N页第&amp;P页
金额单位:人民币元</oddHeader>
  </headerFooter>
</worksheet>
</file>

<file path=xl/worksheets/sheet34.xml><?xml version="1.0" encoding="utf-8"?>
<worksheet xmlns="http://schemas.openxmlformats.org/spreadsheetml/2006/main" xmlns:r="http://schemas.openxmlformats.org/officeDocument/2006/relationships">
  <sheetPr>
    <pageSetUpPr fitToPage="1"/>
  </sheetPr>
  <dimension ref="A1:I28"/>
  <sheetViews>
    <sheetView showGridLines="0" workbookViewId="0">
      <selection activeCell="B7" sqref="B7"/>
    </sheetView>
  </sheetViews>
  <sheetFormatPr defaultRowHeight="15.75" customHeight="1"/>
  <cols>
    <col min="1" max="1" width="7.625" style="28" customWidth="1"/>
    <col min="2" max="2" width="21" style="28" customWidth="1"/>
    <col min="3" max="3" width="9.5" style="29" customWidth="1"/>
    <col min="4" max="4" width="15.75" style="28" customWidth="1"/>
    <col min="5" max="6" width="14" style="28" customWidth="1"/>
    <col min="7" max="7" width="11.875" style="28" customWidth="1"/>
    <col min="8" max="8" width="12.25" style="28" customWidth="1"/>
    <col min="9" max="9" width="15.875" style="28" customWidth="1"/>
    <col min="10" max="16384" width="9" style="28"/>
  </cols>
  <sheetData>
    <row r="1" spans="1:9" s="25" customFormat="1" ht="30" customHeight="1">
      <c r="A1" s="687" t="s">
        <v>680</v>
      </c>
      <c r="B1" s="707"/>
      <c r="C1" s="707"/>
      <c r="D1" s="707"/>
      <c r="E1" s="707"/>
      <c r="F1" s="707"/>
      <c r="G1" s="707"/>
      <c r="H1" s="707"/>
      <c r="I1" s="707"/>
    </row>
    <row r="2" spans="1:9" s="26" customFormat="1" ht="14.1" customHeight="1">
      <c r="A2" s="708" t="str">
        <f>'1-汇总表'!A2:F2</f>
        <v>评估基准日：2018年12月31日</v>
      </c>
      <c r="B2" s="708"/>
      <c r="C2" s="708"/>
      <c r="D2" s="708"/>
      <c r="E2" s="708"/>
      <c r="F2" s="709"/>
      <c r="G2" s="709"/>
      <c r="H2" s="709"/>
      <c r="I2" s="709"/>
    </row>
    <row r="3" spans="1:9" s="26" customFormat="1" ht="14.1" customHeight="1">
      <c r="A3" s="30"/>
      <c r="B3" s="30"/>
      <c r="C3" s="31"/>
      <c r="D3" s="30"/>
      <c r="E3" s="30"/>
      <c r="F3" s="45"/>
      <c r="G3" s="45"/>
      <c r="H3" s="45"/>
      <c r="I3" s="32"/>
    </row>
    <row r="4" spans="1:9" s="26" customFormat="1" ht="15.75" customHeight="1">
      <c r="A4" s="113" t="str">
        <f>'1-汇总表'!A4</f>
        <v>产权持有人名称：阳煤集团青岛恒源化工有限公司</v>
      </c>
      <c r="C4" s="43"/>
      <c r="I4" s="34"/>
    </row>
    <row r="5" spans="1:9" s="27" customFormat="1" ht="15.75" customHeight="1">
      <c r="A5" s="35" t="s">
        <v>487</v>
      </c>
      <c r="B5" s="35" t="s">
        <v>681</v>
      </c>
      <c r="C5" s="36" t="s">
        <v>627</v>
      </c>
      <c r="D5" s="35" t="s">
        <v>682</v>
      </c>
      <c r="E5" s="37" t="s">
        <v>488</v>
      </c>
      <c r="F5" s="35" t="s">
        <v>489</v>
      </c>
      <c r="G5" s="35" t="s">
        <v>490</v>
      </c>
      <c r="H5" s="35" t="s">
        <v>491</v>
      </c>
      <c r="I5" s="35" t="s">
        <v>562</v>
      </c>
    </row>
    <row r="6" spans="1:9" ht="15.75" customHeight="1">
      <c r="A6" s="35"/>
      <c r="B6" s="141"/>
      <c r="C6" s="36"/>
      <c r="D6" s="142"/>
      <c r="E6" s="48"/>
      <c r="F6" s="48">
        <f>E6</f>
        <v>0</v>
      </c>
      <c r="G6" s="48">
        <f>F6-E6</f>
        <v>0</v>
      </c>
      <c r="H6" s="273" t="str">
        <f>IF(OR(E6=0,E6=""),"",ROUND(G6/E6*100,2))</f>
        <v/>
      </c>
      <c r="I6" s="40"/>
    </row>
    <row r="7" spans="1:9" ht="15.75" customHeight="1">
      <c r="A7" s="40"/>
      <c r="B7" s="141"/>
      <c r="C7" s="36"/>
      <c r="D7" s="274"/>
      <c r="E7" s="48"/>
      <c r="F7" s="48">
        <f t="shared" ref="F7:F25" si="0">E7</f>
        <v>0</v>
      </c>
      <c r="G7" s="48">
        <f t="shared" ref="G7:G26" si="1">F7-E7</f>
        <v>0</v>
      </c>
      <c r="H7" s="273" t="str">
        <f t="shared" ref="H7:H26" si="2">IF(OR(E7=0,E7=""),"",ROUND(G7/E7*100,2))</f>
        <v/>
      </c>
      <c r="I7" s="40"/>
    </row>
    <row r="8" spans="1:9" ht="15.75" customHeight="1">
      <c r="A8" s="40"/>
      <c r="B8" s="141"/>
      <c r="C8" s="36"/>
      <c r="D8" s="274"/>
      <c r="E8" s="48"/>
      <c r="F8" s="48">
        <f t="shared" si="0"/>
        <v>0</v>
      </c>
      <c r="G8" s="48">
        <f t="shared" si="1"/>
        <v>0</v>
      </c>
      <c r="H8" s="273" t="str">
        <f t="shared" si="2"/>
        <v/>
      </c>
      <c r="I8" s="40"/>
    </row>
    <row r="9" spans="1:9" ht="15.75" customHeight="1">
      <c r="A9" s="40"/>
      <c r="B9" s="141"/>
      <c r="C9" s="36"/>
      <c r="D9" s="274"/>
      <c r="E9" s="48"/>
      <c r="F9" s="48">
        <f t="shared" si="0"/>
        <v>0</v>
      </c>
      <c r="G9" s="48">
        <f t="shared" si="1"/>
        <v>0</v>
      </c>
      <c r="H9" s="273" t="str">
        <f t="shared" si="2"/>
        <v/>
      </c>
      <c r="I9" s="40"/>
    </row>
    <row r="10" spans="1:9" ht="15.75" customHeight="1">
      <c r="A10" s="40"/>
      <c r="B10" s="141"/>
      <c r="C10" s="36"/>
      <c r="D10" s="274"/>
      <c r="E10" s="48"/>
      <c r="F10" s="48">
        <f t="shared" si="0"/>
        <v>0</v>
      </c>
      <c r="G10" s="48">
        <f t="shared" si="1"/>
        <v>0</v>
      </c>
      <c r="H10" s="273" t="str">
        <f t="shared" si="2"/>
        <v/>
      </c>
      <c r="I10" s="40"/>
    </row>
    <row r="11" spans="1:9" ht="15.75" customHeight="1">
      <c r="A11" s="40"/>
      <c r="B11" s="141"/>
      <c r="C11" s="36"/>
      <c r="D11" s="274"/>
      <c r="E11" s="48"/>
      <c r="F11" s="48">
        <f t="shared" si="0"/>
        <v>0</v>
      </c>
      <c r="G11" s="48">
        <f t="shared" si="1"/>
        <v>0</v>
      </c>
      <c r="H11" s="273" t="str">
        <f t="shared" si="2"/>
        <v/>
      </c>
      <c r="I11" s="40"/>
    </row>
    <row r="12" spans="1:9" ht="15.75" customHeight="1">
      <c r="A12" s="40"/>
      <c r="B12" s="141"/>
      <c r="C12" s="36"/>
      <c r="D12" s="274"/>
      <c r="E12" s="48"/>
      <c r="F12" s="48">
        <f t="shared" si="0"/>
        <v>0</v>
      </c>
      <c r="G12" s="48">
        <f t="shared" si="1"/>
        <v>0</v>
      </c>
      <c r="H12" s="273" t="str">
        <f t="shared" si="2"/>
        <v/>
      </c>
      <c r="I12" s="40"/>
    </row>
    <row r="13" spans="1:9" ht="15.75" customHeight="1">
      <c r="A13" s="40"/>
      <c r="B13" s="141"/>
      <c r="C13" s="36"/>
      <c r="D13" s="274"/>
      <c r="E13" s="48"/>
      <c r="F13" s="48">
        <f t="shared" si="0"/>
        <v>0</v>
      </c>
      <c r="G13" s="48">
        <f t="shared" si="1"/>
        <v>0</v>
      </c>
      <c r="H13" s="273" t="str">
        <f t="shared" si="2"/>
        <v/>
      </c>
      <c r="I13" s="40"/>
    </row>
    <row r="14" spans="1:9" ht="15.75" customHeight="1">
      <c r="A14" s="40"/>
      <c r="B14" s="141"/>
      <c r="C14" s="36"/>
      <c r="D14" s="274"/>
      <c r="E14" s="48"/>
      <c r="F14" s="48">
        <f t="shared" si="0"/>
        <v>0</v>
      </c>
      <c r="G14" s="48">
        <f t="shared" si="1"/>
        <v>0</v>
      </c>
      <c r="H14" s="273" t="str">
        <f t="shared" si="2"/>
        <v/>
      </c>
      <c r="I14" s="40"/>
    </row>
    <row r="15" spans="1:9" ht="15.75" customHeight="1">
      <c r="A15" s="40"/>
      <c r="B15" s="141"/>
      <c r="C15" s="36"/>
      <c r="D15" s="274"/>
      <c r="E15" s="48"/>
      <c r="F15" s="48">
        <f t="shared" si="0"/>
        <v>0</v>
      </c>
      <c r="G15" s="48">
        <f t="shared" si="1"/>
        <v>0</v>
      </c>
      <c r="H15" s="273" t="str">
        <f t="shared" si="2"/>
        <v/>
      </c>
      <c r="I15" s="40"/>
    </row>
    <row r="16" spans="1:9" ht="15.75" customHeight="1">
      <c r="A16" s="40"/>
      <c r="B16" s="141"/>
      <c r="C16" s="36"/>
      <c r="D16" s="274"/>
      <c r="E16" s="48"/>
      <c r="F16" s="48">
        <f t="shared" si="0"/>
        <v>0</v>
      </c>
      <c r="G16" s="48">
        <f t="shared" si="1"/>
        <v>0</v>
      </c>
      <c r="H16" s="273" t="str">
        <f t="shared" si="2"/>
        <v/>
      </c>
      <c r="I16" s="40"/>
    </row>
    <row r="17" spans="1:9" ht="15.75" customHeight="1">
      <c r="A17" s="40"/>
      <c r="B17" s="141"/>
      <c r="C17" s="36"/>
      <c r="D17" s="274"/>
      <c r="E17" s="48"/>
      <c r="F17" s="48">
        <f t="shared" si="0"/>
        <v>0</v>
      </c>
      <c r="G17" s="48">
        <f t="shared" si="1"/>
        <v>0</v>
      </c>
      <c r="H17" s="273" t="str">
        <f t="shared" si="2"/>
        <v/>
      </c>
      <c r="I17" s="40"/>
    </row>
    <row r="18" spans="1:9" ht="15.75" customHeight="1">
      <c r="A18" s="40"/>
      <c r="B18" s="141"/>
      <c r="C18" s="36"/>
      <c r="D18" s="274"/>
      <c r="E18" s="48"/>
      <c r="F18" s="48">
        <f t="shared" si="0"/>
        <v>0</v>
      </c>
      <c r="G18" s="48">
        <f t="shared" si="1"/>
        <v>0</v>
      </c>
      <c r="H18" s="273" t="str">
        <f t="shared" si="2"/>
        <v/>
      </c>
      <c r="I18" s="40"/>
    </row>
    <row r="19" spans="1:9" ht="15.75" customHeight="1">
      <c r="A19" s="40"/>
      <c r="B19" s="141"/>
      <c r="C19" s="36"/>
      <c r="D19" s="274"/>
      <c r="E19" s="48"/>
      <c r="F19" s="48">
        <f t="shared" si="0"/>
        <v>0</v>
      </c>
      <c r="G19" s="48">
        <f t="shared" si="1"/>
        <v>0</v>
      </c>
      <c r="H19" s="273" t="str">
        <f t="shared" si="2"/>
        <v/>
      </c>
      <c r="I19" s="40"/>
    </row>
    <row r="20" spans="1:9" ht="15.75" customHeight="1">
      <c r="A20" s="40"/>
      <c r="B20" s="141"/>
      <c r="C20" s="36"/>
      <c r="D20" s="274"/>
      <c r="E20" s="48"/>
      <c r="F20" s="48">
        <f t="shared" si="0"/>
        <v>0</v>
      </c>
      <c r="G20" s="48">
        <f t="shared" si="1"/>
        <v>0</v>
      </c>
      <c r="H20" s="273" t="str">
        <f t="shared" si="2"/>
        <v/>
      </c>
      <c r="I20" s="40"/>
    </row>
    <row r="21" spans="1:9" ht="15.75" customHeight="1">
      <c r="A21" s="40"/>
      <c r="B21" s="141"/>
      <c r="C21" s="36"/>
      <c r="D21" s="274"/>
      <c r="E21" s="48"/>
      <c r="F21" s="48">
        <f t="shared" si="0"/>
        <v>0</v>
      </c>
      <c r="G21" s="48">
        <f t="shared" si="1"/>
        <v>0</v>
      </c>
      <c r="H21" s="273" t="str">
        <f t="shared" si="2"/>
        <v/>
      </c>
      <c r="I21" s="40"/>
    </row>
    <row r="22" spans="1:9" ht="15.75" customHeight="1">
      <c r="A22" s="40"/>
      <c r="B22" s="141"/>
      <c r="C22" s="36"/>
      <c r="D22" s="274"/>
      <c r="E22" s="48"/>
      <c r="F22" s="48">
        <f t="shared" si="0"/>
        <v>0</v>
      </c>
      <c r="G22" s="48">
        <f t="shared" si="1"/>
        <v>0</v>
      </c>
      <c r="H22" s="273" t="str">
        <f t="shared" si="2"/>
        <v/>
      </c>
      <c r="I22" s="40"/>
    </row>
    <row r="23" spans="1:9" ht="15.75" customHeight="1">
      <c r="A23" s="40"/>
      <c r="B23" s="141"/>
      <c r="C23" s="36"/>
      <c r="D23" s="274"/>
      <c r="E23" s="48"/>
      <c r="F23" s="48">
        <f t="shared" si="0"/>
        <v>0</v>
      </c>
      <c r="G23" s="48">
        <f t="shared" si="1"/>
        <v>0</v>
      </c>
      <c r="H23" s="273" t="str">
        <f t="shared" si="2"/>
        <v/>
      </c>
      <c r="I23" s="40"/>
    </row>
    <row r="24" spans="1:9" ht="15.75" customHeight="1">
      <c r="A24" s="40"/>
      <c r="B24" s="141"/>
      <c r="C24" s="36"/>
      <c r="D24" s="274"/>
      <c r="E24" s="48"/>
      <c r="F24" s="48">
        <f t="shared" si="0"/>
        <v>0</v>
      </c>
      <c r="G24" s="48">
        <f t="shared" si="1"/>
        <v>0</v>
      </c>
      <c r="H24" s="273" t="str">
        <f t="shared" si="2"/>
        <v/>
      </c>
      <c r="I24" s="40"/>
    </row>
    <row r="25" spans="1:9" ht="15.75" customHeight="1">
      <c r="A25" s="40"/>
      <c r="B25" s="141"/>
      <c r="C25" s="36"/>
      <c r="D25" s="274"/>
      <c r="E25" s="48"/>
      <c r="F25" s="48">
        <f t="shared" si="0"/>
        <v>0</v>
      </c>
      <c r="G25" s="48">
        <f t="shared" si="1"/>
        <v>0</v>
      </c>
      <c r="H25" s="273" t="str">
        <f t="shared" si="2"/>
        <v/>
      </c>
      <c r="I25" s="40"/>
    </row>
    <row r="26" spans="1:9" ht="15.75" customHeight="1">
      <c r="A26" s="704" t="s">
        <v>647</v>
      </c>
      <c r="B26" s="704"/>
      <c r="C26" s="36"/>
      <c r="D26" s="275"/>
      <c r="E26" s="48">
        <f>SUM(E6:E25)</f>
        <v>0</v>
      </c>
      <c r="F26" s="48">
        <f>SUM(F6:F25)</f>
        <v>0</v>
      </c>
      <c r="G26" s="48">
        <f t="shared" si="1"/>
        <v>0</v>
      </c>
      <c r="H26" s="273" t="str">
        <f t="shared" si="2"/>
        <v/>
      </c>
      <c r="I26" s="40"/>
    </row>
    <row r="27" spans="1:9" s="26" customFormat="1" ht="15.75" customHeight="1">
      <c r="A27" s="26" t="str">
        <f>封面!B$10&amp;封面!D$10</f>
        <v>产权持有单位填表人：杨庆华</v>
      </c>
      <c r="C27" s="41"/>
      <c r="D27" s="42"/>
      <c r="E27" s="42"/>
    </row>
    <row r="28" spans="1:9" s="26" customFormat="1" ht="15.75" customHeight="1">
      <c r="A28" s="26" t="str">
        <f>封面!B$12&amp;封面!D$12&amp;封面!E$12&amp;封面!F$12&amp;封面!G$12&amp;封面!H$12&amp;封面!I$12</f>
        <v>填表日期：2019年1月24日</v>
      </c>
      <c r="C28" s="43"/>
      <c r="F28" s="44" t="str">
        <f>"评估人员："&amp;封面!$P$18</f>
        <v>评估人员：</v>
      </c>
    </row>
  </sheetData>
  <mergeCells count="3">
    <mergeCell ref="A1:I1"/>
    <mergeCell ref="A2:I2"/>
    <mergeCell ref="A26:B26"/>
  </mergeCells>
  <phoneticPr fontId="205" type="noConversion"/>
  <hyperlinks>
    <hyperlink ref="A26:B26" location="'3-流动汇总'!A1" display="合            计"/>
  </hyperlinks>
  <printOptions horizontalCentered="1"/>
  <pageMargins left="0.71" right="0.71" top="0.87" bottom="0.87" header="1.26" footer="0.75"/>
  <pageSetup paperSize="9" fitToHeight="0" orientation="landscape" horizontalDpi="4294967292" r:id="rId1"/>
  <headerFooter scaleWithDoc="0">
    <oddHeader>&amp;R&amp;"宋体,常规"&amp;10表3-10
共&amp;N页第&amp;P页
金额单位:人民币元</oddHeader>
  </headerFooter>
  <legacyDrawing r:id="rId2"/>
</worksheet>
</file>

<file path=xl/worksheets/sheet35.xml><?xml version="1.0" encoding="utf-8"?>
<worksheet xmlns="http://schemas.openxmlformats.org/spreadsheetml/2006/main" xmlns:r="http://schemas.openxmlformats.org/officeDocument/2006/relationships">
  <sheetPr>
    <pageSetUpPr fitToPage="1"/>
  </sheetPr>
  <dimension ref="A1:J30"/>
  <sheetViews>
    <sheetView showGridLines="0" workbookViewId="0">
      <selection activeCell="B7" sqref="B7"/>
    </sheetView>
  </sheetViews>
  <sheetFormatPr defaultRowHeight="15.75" customHeight="1"/>
  <cols>
    <col min="1" max="1" width="5.5" style="4" customWidth="1"/>
    <col min="2" max="2" width="22.125" style="4" customWidth="1"/>
    <col min="3" max="3" width="8.25" style="49" customWidth="1"/>
    <col min="4" max="4" width="14.125" style="4" customWidth="1"/>
    <col min="5" max="5" width="11.375" style="4" customWidth="1"/>
    <col min="6" max="7" width="12.875" style="4" customWidth="1"/>
    <col min="8" max="8" width="11.75" style="4" customWidth="1"/>
    <col min="9" max="9" width="9.75" style="4" customWidth="1"/>
    <col min="10" max="10" width="13.25" style="4" customWidth="1"/>
    <col min="11" max="16384" width="9" style="4"/>
  </cols>
  <sheetData>
    <row r="1" spans="1:10" s="1" customFormat="1" ht="30" customHeight="1">
      <c r="A1" s="675" t="s">
        <v>683</v>
      </c>
      <c r="B1" s="675"/>
      <c r="C1" s="675"/>
      <c r="D1" s="675"/>
      <c r="E1" s="675"/>
      <c r="F1" s="675"/>
      <c r="G1" s="675"/>
      <c r="H1" s="675"/>
      <c r="I1" s="675"/>
      <c r="J1" s="675"/>
    </row>
    <row r="2" spans="1:10" s="2" customFormat="1" ht="14.1" customHeight="1">
      <c r="A2" s="676" t="str">
        <f>'1-汇总表'!A2:F2</f>
        <v>评估基准日：2018年12月31日</v>
      </c>
      <c r="B2" s="676"/>
      <c r="C2" s="676"/>
      <c r="D2" s="676"/>
      <c r="E2" s="676"/>
      <c r="F2" s="676"/>
      <c r="G2" s="676"/>
      <c r="H2" s="676"/>
      <c r="I2" s="676"/>
      <c r="J2" s="676"/>
    </row>
    <row r="3" spans="1:10" s="2" customFormat="1" ht="14.1" customHeight="1">
      <c r="A3" s="7"/>
      <c r="B3" s="7"/>
      <c r="C3" s="62"/>
      <c r="D3" s="7"/>
      <c r="E3" s="7"/>
      <c r="F3" s="7"/>
      <c r="G3" s="7"/>
      <c r="H3" s="7"/>
      <c r="I3" s="7"/>
      <c r="J3" s="106"/>
    </row>
    <row r="4" spans="1:10" s="2" customFormat="1" ht="15.75" customHeight="1">
      <c r="A4" s="54" t="str">
        <f>'1-汇总表'!A4</f>
        <v>产权持有人名称：阳煤集团青岛恒源化工有限公司</v>
      </c>
      <c r="C4" s="55"/>
      <c r="J4" s="12"/>
    </row>
    <row r="5" spans="1:10" s="3" customFormat="1" ht="15.75" customHeight="1">
      <c r="A5" s="13" t="s">
        <v>487</v>
      </c>
      <c r="B5" s="13" t="s">
        <v>681</v>
      </c>
      <c r="C5" s="56" t="s">
        <v>627</v>
      </c>
      <c r="D5" s="13" t="s">
        <v>682</v>
      </c>
      <c r="E5" s="13" t="s">
        <v>684</v>
      </c>
      <c r="F5" s="16" t="s">
        <v>488</v>
      </c>
      <c r="G5" s="13" t="s">
        <v>489</v>
      </c>
      <c r="H5" s="13" t="s">
        <v>490</v>
      </c>
      <c r="I5" s="13" t="s">
        <v>491</v>
      </c>
      <c r="J5" s="13" t="s">
        <v>562</v>
      </c>
    </row>
    <row r="6" spans="1:10" ht="15.75" customHeight="1">
      <c r="A6" s="13"/>
      <c r="B6" s="149"/>
      <c r="C6" s="272"/>
      <c r="D6" s="149"/>
      <c r="E6" s="87"/>
      <c r="F6" s="19"/>
      <c r="G6" s="19"/>
      <c r="H6" s="19">
        <f>G6-F6</f>
        <v>0</v>
      </c>
      <c r="I6" s="19" t="str">
        <f>IF(OR(F6=0,F6=""),"",ROUND(H6/F6*100,2))</f>
        <v/>
      </c>
      <c r="J6" s="20"/>
    </row>
    <row r="7" spans="1:10" ht="15.75" customHeight="1">
      <c r="A7" s="13"/>
      <c r="B7" s="149"/>
      <c r="C7" s="56"/>
      <c r="D7" s="150"/>
      <c r="E7" s="13"/>
      <c r="F7" s="19"/>
      <c r="G7" s="19"/>
      <c r="H7" s="19">
        <f t="shared" ref="H7:H28" si="0">G7-F7</f>
        <v>0</v>
      </c>
      <c r="I7" s="19" t="str">
        <f t="shared" ref="I7:I28" si="1">IF(OR(F7=0,F7=""),"",ROUND(H7/F7*100,2))</f>
        <v/>
      </c>
      <c r="J7" s="20"/>
    </row>
    <row r="8" spans="1:10" ht="15.75" customHeight="1">
      <c r="A8" s="13"/>
      <c r="B8" s="149"/>
      <c r="C8" s="272"/>
      <c r="D8" s="149"/>
      <c r="E8" s="87"/>
      <c r="F8" s="19"/>
      <c r="G8" s="19"/>
      <c r="H8" s="19">
        <f t="shared" si="0"/>
        <v>0</v>
      </c>
      <c r="I8" s="19" t="str">
        <f t="shared" si="1"/>
        <v/>
      </c>
      <c r="J8" s="20"/>
    </row>
    <row r="9" spans="1:10" ht="15.75" customHeight="1">
      <c r="A9" s="13"/>
      <c r="B9" s="149"/>
      <c r="C9" s="272"/>
      <c r="D9" s="149"/>
      <c r="E9" s="87"/>
      <c r="F9" s="19"/>
      <c r="G9" s="19"/>
      <c r="H9" s="19">
        <f t="shared" si="0"/>
        <v>0</v>
      </c>
      <c r="I9" s="19" t="str">
        <f t="shared" si="1"/>
        <v/>
      </c>
      <c r="J9" s="20"/>
    </row>
    <row r="10" spans="1:10" ht="15.75" customHeight="1">
      <c r="A10" s="13"/>
      <c r="B10" s="149"/>
      <c r="C10" s="272"/>
      <c r="D10" s="149"/>
      <c r="E10" s="87"/>
      <c r="F10" s="19"/>
      <c r="G10" s="19"/>
      <c r="H10" s="19">
        <f t="shared" si="0"/>
        <v>0</v>
      </c>
      <c r="I10" s="19" t="str">
        <f t="shared" si="1"/>
        <v/>
      </c>
      <c r="J10" s="20"/>
    </row>
    <row r="11" spans="1:10" ht="15.75" customHeight="1">
      <c r="A11" s="13"/>
      <c r="B11" s="149"/>
      <c r="C11" s="272"/>
      <c r="D11" s="149"/>
      <c r="E11" s="87"/>
      <c r="F11" s="19"/>
      <c r="G11" s="19"/>
      <c r="H11" s="19">
        <f t="shared" si="0"/>
        <v>0</v>
      </c>
      <c r="I11" s="19" t="str">
        <f t="shared" si="1"/>
        <v/>
      </c>
      <c r="J11" s="20"/>
    </row>
    <row r="12" spans="1:10" ht="15.75" customHeight="1">
      <c r="A12" s="13"/>
      <c r="B12" s="149"/>
      <c r="C12" s="272"/>
      <c r="D12" s="149"/>
      <c r="E12" s="87"/>
      <c r="F12" s="19"/>
      <c r="G12" s="19"/>
      <c r="H12" s="19">
        <f t="shared" si="0"/>
        <v>0</v>
      </c>
      <c r="I12" s="19" t="str">
        <f t="shared" si="1"/>
        <v/>
      </c>
      <c r="J12" s="20"/>
    </row>
    <row r="13" spans="1:10" ht="15.75" customHeight="1">
      <c r="A13" s="13"/>
      <c r="B13" s="149"/>
      <c r="C13" s="272"/>
      <c r="D13" s="149"/>
      <c r="E13" s="87"/>
      <c r="F13" s="19"/>
      <c r="G13" s="19"/>
      <c r="H13" s="19">
        <f t="shared" si="0"/>
        <v>0</v>
      </c>
      <c r="I13" s="19" t="str">
        <f t="shared" si="1"/>
        <v/>
      </c>
      <c r="J13" s="20"/>
    </row>
    <row r="14" spans="1:10" ht="15.75" customHeight="1">
      <c r="A14" s="13"/>
      <c r="B14" s="149"/>
      <c r="C14" s="272"/>
      <c r="D14" s="149"/>
      <c r="E14" s="87"/>
      <c r="F14" s="19"/>
      <c r="G14" s="19"/>
      <c r="H14" s="19">
        <f t="shared" si="0"/>
        <v>0</v>
      </c>
      <c r="I14" s="19" t="str">
        <f t="shared" si="1"/>
        <v/>
      </c>
      <c r="J14" s="20"/>
    </row>
    <row r="15" spans="1:10" ht="15.75" customHeight="1">
      <c r="A15" s="13"/>
      <c r="B15" s="149"/>
      <c r="C15" s="272"/>
      <c r="D15" s="149"/>
      <c r="E15" s="87"/>
      <c r="F15" s="19"/>
      <c r="G15" s="19"/>
      <c r="H15" s="19">
        <f t="shared" si="0"/>
        <v>0</v>
      </c>
      <c r="I15" s="19" t="str">
        <f t="shared" si="1"/>
        <v/>
      </c>
      <c r="J15" s="20"/>
    </row>
    <row r="16" spans="1:10" ht="15.75" customHeight="1">
      <c r="A16" s="13"/>
      <c r="B16" s="149"/>
      <c r="C16" s="272"/>
      <c r="D16" s="149"/>
      <c r="E16" s="87"/>
      <c r="F16" s="19"/>
      <c r="G16" s="19"/>
      <c r="H16" s="19">
        <f t="shared" si="0"/>
        <v>0</v>
      </c>
      <c r="I16" s="19" t="str">
        <f t="shared" si="1"/>
        <v/>
      </c>
      <c r="J16" s="20"/>
    </row>
    <row r="17" spans="1:10" ht="15.75" customHeight="1">
      <c r="A17" s="13"/>
      <c r="B17" s="149"/>
      <c r="C17" s="272"/>
      <c r="D17" s="149"/>
      <c r="E17" s="87"/>
      <c r="F17" s="19"/>
      <c r="G17" s="19"/>
      <c r="H17" s="19">
        <f t="shared" si="0"/>
        <v>0</v>
      </c>
      <c r="I17" s="19" t="str">
        <f t="shared" si="1"/>
        <v/>
      </c>
      <c r="J17" s="20"/>
    </row>
    <row r="18" spans="1:10" ht="15.75" customHeight="1">
      <c r="A18" s="13"/>
      <c r="B18" s="149"/>
      <c r="C18" s="272"/>
      <c r="D18" s="149"/>
      <c r="E18" s="87"/>
      <c r="F18" s="19"/>
      <c r="G18" s="19"/>
      <c r="H18" s="19">
        <f t="shared" si="0"/>
        <v>0</v>
      </c>
      <c r="I18" s="19" t="str">
        <f t="shared" si="1"/>
        <v/>
      </c>
      <c r="J18" s="20"/>
    </row>
    <row r="19" spans="1:10" ht="15.75" customHeight="1">
      <c r="A19" s="13"/>
      <c r="B19" s="149"/>
      <c r="C19" s="272"/>
      <c r="D19" s="149"/>
      <c r="E19" s="87"/>
      <c r="F19" s="19"/>
      <c r="G19" s="19"/>
      <c r="H19" s="19">
        <f t="shared" si="0"/>
        <v>0</v>
      </c>
      <c r="I19" s="19" t="str">
        <f t="shared" si="1"/>
        <v/>
      </c>
      <c r="J19" s="20"/>
    </row>
    <row r="20" spans="1:10" ht="15.75" customHeight="1">
      <c r="A20" s="13"/>
      <c r="B20" s="149"/>
      <c r="C20" s="272"/>
      <c r="D20" s="149"/>
      <c r="E20" s="87"/>
      <c r="F20" s="19"/>
      <c r="G20" s="19"/>
      <c r="H20" s="19">
        <f t="shared" si="0"/>
        <v>0</v>
      </c>
      <c r="I20" s="19" t="str">
        <f t="shared" si="1"/>
        <v/>
      </c>
      <c r="J20" s="20"/>
    </row>
    <row r="21" spans="1:10" ht="15.75" customHeight="1">
      <c r="A21" s="13"/>
      <c r="B21" s="149"/>
      <c r="C21" s="272"/>
      <c r="D21" s="149"/>
      <c r="E21" s="87"/>
      <c r="F21" s="19"/>
      <c r="G21" s="19"/>
      <c r="H21" s="19">
        <f t="shared" si="0"/>
        <v>0</v>
      </c>
      <c r="I21" s="19" t="str">
        <f t="shared" si="1"/>
        <v/>
      </c>
      <c r="J21" s="20"/>
    </row>
    <row r="22" spans="1:10" ht="15.75" customHeight="1">
      <c r="A22" s="13"/>
      <c r="B22" s="149"/>
      <c r="C22" s="272"/>
      <c r="D22" s="149"/>
      <c r="E22" s="87"/>
      <c r="F22" s="19"/>
      <c r="G22" s="19"/>
      <c r="H22" s="19">
        <f t="shared" si="0"/>
        <v>0</v>
      </c>
      <c r="I22" s="19" t="str">
        <f t="shared" si="1"/>
        <v/>
      </c>
      <c r="J22" s="20"/>
    </row>
    <row r="23" spans="1:10" ht="15.75" customHeight="1">
      <c r="A23" s="13"/>
      <c r="B23" s="149"/>
      <c r="C23" s="272"/>
      <c r="D23" s="149"/>
      <c r="E23" s="87"/>
      <c r="F23" s="19"/>
      <c r="G23" s="19"/>
      <c r="H23" s="19">
        <f t="shared" si="0"/>
        <v>0</v>
      </c>
      <c r="I23" s="19" t="str">
        <f t="shared" si="1"/>
        <v/>
      </c>
      <c r="J23" s="20"/>
    </row>
    <row r="24" spans="1:10" ht="15.75" customHeight="1">
      <c r="A24" s="13"/>
      <c r="B24" s="149"/>
      <c r="C24" s="272"/>
      <c r="D24" s="149"/>
      <c r="E24" s="87"/>
      <c r="F24" s="19"/>
      <c r="G24" s="19"/>
      <c r="H24" s="19">
        <f t="shared" si="0"/>
        <v>0</v>
      </c>
      <c r="I24" s="19" t="str">
        <f t="shared" si="1"/>
        <v/>
      </c>
      <c r="J24" s="20"/>
    </row>
    <row r="25" spans="1:10" ht="15.75" customHeight="1">
      <c r="A25" s="13"/>
      <c r="B25" s="149"/>
      <c r="C25" s="272"/>
      <c r="D25" s="149"/>
      <c r="E25" s="87"/>
      <c r="F25" s="19"/>
      <c r="G25" s="19"/>
      <c r="H25" s="19">
        <f t="shared" si="0"/>
        <v>0</v>
      </c>
      <c r="I25" s="19" t="str">
        <f t="shared" si="1"/>
        <v/>
      </c>
      <c r="J25" s="20"/>
    </row>
    <row r="26" spans="1:10" ht="15.75" customHeight="1">
      <c r="A26" s="13"/>
      <c r="B26" s="149"/>
      <c r="C26" s="272"/>
      <c r="D26" s="149"/>
      <c r="E26" s="87"/>
      <c r="F26" s="19"/>
      <c r="G26" s="19"/>
      <c r="H26" s="19">
        <f t="shared" si="0"/>
        <v>0</v>
      </c>
      <c r="I26" s="19" t="str">
        <f t="shared" si="1"/>
        <v/>
      </c>
      <c r="J26" s="20"/>
    </row>
    <row r="27" spans="1:10" ht="15.75" customHeight="1">
      <c r="A27" s="13"/>
      <c r="B27" s="149"/>
      <c r="C27" s="272"/>
      <c r="D27" s="149"/>
      <c r="E27" s="87"/>
      <c r="F27" s="19"/>
      <c r="G27" s="19"/>
      <c r="H27" s="19">
        <f t="shared" si="0"/>
        <v>0</v>
      </c>
      <c r="I27" s="19" t="str">
        <f t="shared" si="1"/>
        <v/>
      </c>
      <c r="J27" s="20"/>
    </row>
    <row r="28" spans="1:10" ht="15.75" customHeight="1">
      <c r="A28" s="677" t="s">
        <v>647</v>
      </c>
      <c r="B28" s="677"/>
      <c r="C28" s="56"/>
      <c r="D28" s="13"/>
      <c r="E28" s="13"/>
      <c r="F28" s="19">
        <f>SUM(F6:F27)</f>
        <v>0</v>
      </c>
      <c r="G28" s="19">
        <f>SUM(G6:G27)</f>
        <v>0</v>
      </c>
      <c r="H28" s="19">
        <f t="shared" si="0"/>
        <v>0</v>
      </c>
      <c r="I28" s="19" t="str">
        <f t="shared" si="1"/>
        <v/>
      </c>
      <c r="J28" s="20"/>
    </row>
    <row r="29" spans="1:10" s="2" customFormat="1" ht="15.75" customHeight="1">
      <c r="A29" s="2" t="str">
        <f>封面!B$10&amp;封面!D$10</f>
        <v>产权持有单位填表人：杨庆华</v>
      </c>
      <c r="C29" s="58"/>
      <c r="D29" s="22"/>
      <c r="E29" s="22"/>
    </row>
    <row r="30" spans="1:10" s="2" customFormat="1" ht="15.75" customHeight="1">
      <c r="A30" s="2" t="str">
        <f>封面!B$12&amp;封面!D$12&amp;封面!E$12&amp;封面!F$12&amp;封面!G$12&amp;封面!H$12&amp;封面!I$12</f>
        <v>填表日期：2019年1月24日</v>
      </c>
      <c r="C30" s="55"/>
      <c r="G30" s="24" t="str">
        <f>"评估人员："&amp;封面!$P$18</f>
        <v>评估人员：</v>
      </c>
    </row>
  </sheetData>
  <mergeCells count="3">
    <mergeCell ref="A1:J1"/>
    <mergeCell ref="A2:J2"/>
    <mergeCell ref="A28:B28"/>
  </mergeCells>
  <phoneticPr fontId="205" type="noConversion"/>
  <hyperlinks>
    <hyperlink ref="A28:B28" location="'3-流动汇总'!A1" display="合            计"/>
  </hyperlinks>
  <printOptions horizontalCentered="1"/>
  <pageMargins left="0.35" right="0.35" top="0.87" bottom="0.79" header="1.3" footer="0.75"/>
  <pageSetup paperSize="9" fitToHeight="0" orientation="landscape" horizontalDpi="4294967292" r:id="rId1"/>
  <headerFooter scaleWithDoc="0">
    <oddHeader>&amp;R&amp;"宋体,常规"&amp;10表3-11
共&amp;N页第&amp;P页
金额单位:人民币元</oddHeader>
  </headerFooter>
  <legacyDrawing r:id="rId2"/>
</worksheet>
</file>

<file path=xl/worksheets/sheet36.xml><?xml version="1.0" encoding="utf-8"?>
<worksheet xmlns="http://schemas.openxmlformats.org/spreadsheetml/2006/main" xmlns:r="http://schemas.openxmlformats.org/officeDocument/2006/relationships">
  <sheetPr>
    <pageSetUpPr fitToPage="1"/>
  </sheetPr>
  <dimension ref="A1:F31"/>
  <sheetViews>
    <sheetView showGridLines="0" workbookViewId="0">
      <selection activeCell="C13" sqref="C13:D13"/>
    </sheetView>
  </sheetViews>
  <sheetFormatPr defaultRowHeight="15.75" customHeight="1"/>
  <cols>
    <col min="1" max="1" width="10.75" style="4" customWidth="1"/>
    <col min="2" max="2" width="35.125" style="4" customWidth="1"/>
    <col min="3" max="3" width="19.125" style="4" customWidth="1"/>
    <col min="4" max="4" width="21.75" style="4" customWidth="1"/>
    <col min="5" max="5" width="20.125" style="4" customWidth="1"/>
    <col min="6" max="6" width="14.5" style="4" customWidth="1"/>
    <col min="7" max="16384" width="9" style="4"/>
  </cols>
  <sheetData>
    <row r="1" spans="1:6" s="1" customFormat="1" ht="30" customHeight="1">
      <c r="A1" s="675" t="s">
        <v>685</v>
      </c>
      <c r="B1" s="675"/>
      <c r="C1" s="675"/>
      <c r="D1" s="675"/>
      <c r="E1" s="675"/>
      <c r="F1" s="675"/>
    </row>
    <row r="2" spans="1:6" s="65" customFormat="1" ht="0.75" customHeight="1">
      <c r="A2" s="224"/>
      <c r="B2" s="224"/>
      <c r="C2" s="224"/>
      <c r="D2" s="224"/>
      <c r="E2" s="224"/>
      <c r="F2" s="224"/>
    </row>
    <row r="3" spans="1:6" s="2" customFormat="1" ht="14.1" customHeight="1">
      <c r="A3" s="676" t="str">
        <f>'1-汇总表'!A2:F2</f>
        <v>评估基准日：2018年12月31日</v>
      </c>
      <c r="B3" s="676"/>
      <c r="C3" s="676"/>
      <c r="D3" s="676"/>
      <c r="E3" s="676"/>
      <c r="F3" s="676"/>
    </row>
    <row r="4" spans="1:6" s="2" customFormat="1" ht="14.1" customHeight="1">
      <c r="A4" s="7"/>
      <c r="B4" s="7"/>
      <c r="C4" s="7"/>
      <c r="D4" s="7"/>
      <c r="E4" s="7"/>
      <c r="F4" s="106"/>
    </row>
    <row r="5" spans="1:6" s="2" customFormat="1" ht="15.75" customHeight="1">
      <c r="A5" s="54" t="str">
        <f>'1-汇总表'!A4</f>
        <v>产权持有人名称：阳煤集团青岛恒源化工有限公司</v>
      </c>
      <c r="F5" s="107"/>
    </row>
    <row r="6" spans="1:6" s="3" customFormat="1" ht="15.75" customHeight="1">
      <c r="A6" s="76" t="s">
        <v>557</v>
      </c>
      <c r="B6" s="76" t="s">
        <v>558</v>
      </c>
      <c r="C6" s="76" t="s">
        <v>559</v>
      </c>
      <c r="D6" s="76" t="s">
        <v>560</v>
      </c>
      <c r="E6" s="76" t="s">
        <v>490</v>
      </c>
      <c r="F6" s="76" t="s">
        <v>561</v>
      </c>
    </row>
    <row r="7" spans="1:6" ht="15.75" customHeight="1">
      <c r="A7" s="76" t="s">
        <v>686</v>
      </c>
      <c r="B7" s="270" t="s">
        <v>192</v>
      </c>
      <c r="C7" s="19">
        <f>'4-1可供出售金融资产汇总'!C28</f>
        <v>0</v>
      </c>
      <c r="D7" s="19">
        <f>'4-1可供出售金融资产汇总'!D28</f>
        <v>0</v>
      </c>
      <c r="E7" s="79">
        <f>D7-C7</f>
        <v>0</v>
      </c>
      <c r="F7" s="79">
        <f>IF(C7&lt;&gt;0,ROUND(100*E7/ABS(C7),2),0)</f>
        <v>0</v>
      </c>
    </row>
    <row r="8" spans="1:6" ht="15.75" customHeight="1">
      <c r="A8" s="76" t="s">
        <v>687</v>
      </c>
      <c r="B8" s="271" t="s">
        <v>501</v>
      </c>
      <c r="C8" s="19">
        <f>'4-2持有到期投资'!H29</f>
        <v>0</v>
      </c>
      <c r="D8" s="19">
        <f>'4-2持有到期投资'!I29</f>
        <v>0</v>
      </c>
      <c r="E8" s="79">
        <f t="shared" ref="E8:E23" si="0">D8-C8</f>
        <v>0</v>
      </c>
      <c r="F8" s="79">
        <f t="shared" ref="F8:F23" si="1">IF(C8&lt;&gt;0,ROUND(100*E8/ABS(C8),2),0)</f>
        <v>0</v>
      </c>
    </row>
    <row r="9" spans="1:6" ht="15.75" customHeight="1">
      <c r="A9" s="76" t="s">
        <v>688</v>
      </c>
      <c r="B9" s="271" t="s">
        <v>502</v>
      </c>
      <c r="C9" s="19">
        <f>'4-3长期应收'!E28</f>
        <v>0</v>
      </c>
      <c r="D9" s="19">
        <f>'4-3长期应收'!F28</f>
        <v>0</v>
      </c>
      <c r="E9" s="79">
        <f t="shared" si="0"/>
        <v>0</v>
      </c>
      <c r="F9" s="79">
        <f t="shared" si="1"/>
        <v>0</v>
      </c>
    </row>
    <row r="10" spans="1:6" ht="15.75" customHeight="1">
      <c r="A10" s="76" t="s">
        <v>689</v>
      </c>
      <c r="B10" s="271" t="s">
        <v>503</v>
      </c>
      <c r="C10" s="19">
        <f>'4-4股权投资'!G28</f>
        <v>0</v>
      </c>
      <c r="D10" s="19">
        <f>'4-4股权投资'!H28</f>
        <v>0</v>
      </c>
      <c r="E10" s="79">
        <f t="shared" si="0"/>
        <v>0</v>
      </c>
      <c r="F10" s="79">
        <f t="shared" si="1"/>
        <v>0</v>
      </c>
    </row>
    <row r="11" spans="1:6" ht="15.75" customHeight="1">
      <c r="A11" s="76" t="s">
        <v>690</v>
      </c>
      <c r="B11" s="271" t="s">
        <v>504</v>
      </c>
      <c r="C11" s="19">
        <f>'4-5投资性房地产'!C27</f>
        <v>0</v>
      </c>
      <c r="D11" s="19">
        <f>'4-5投资性房地产'!D27</f>
        <v>0</v>
      </c>
      <c r="E11" s="79">
        <f t="shared" si="0"/>
        <v>0</v>
      </c>
      <c r="F11" s="79">
        <f t="shared" si="1"/>
        <v>0</v>
      </c>
    </row>
    <row r="12" spans="1:6" ht="15.75" customHeight="1">
      <c r="A12" s="76" t="s">
        <v>691</v>
      </c>
      <c r="B12" s="271" t="s">
        <v>505</v>
      </c>
      <c r="C12" s="19" t="e">
        <f>#REF!</f>
        <v>#REF!</v>
      </c>
      <c r="D12" s="19" t="e">
        <f>#REF!</f>
        <v>#REF!</v>
      </c>
      <c r="E12" s="79" t="e">
        <f t="shared" si="0"/>
        <v>#REF!</v>
      </c>
      <c r="F12" s="79" t="e">
        <f t="shared" si="1"/>
        <v>#REF!</v>
      </c>
    </row>
    <row r="13" spans="1:6" ht="15.75" customHeight="1">
      <c r="A13" s="76" t="s">
        <v>692</v>
      </c>
      <c r="B13" s="271" t="s">
        <v>506</v>
      </c>
      <c r="C13" s="19" t="e">
        <f>'4-7在建工程汇总'!C7</f>
        <v>#REF!</v>
      </c>
      <c r="D13" s="19" t="e">
        <f>'4-7在建工程汇总'!D7</f>
        <v>#REF!</v>
      </c>
      <c r="E13" s="79" t="e">
        <f t="shared" si="0"/>
        <v>#REF!</v>
      </c>
      <c r="F13" s="79" t="e">
        <f t="shared" si="1"/>
        <v>#REF!</v>
      </c>
    </row>
    <row r="14" spans="1:6" ht="15.75" customHeight="1">
      <c r="A14" s="76" t="s">
        <v>693</v>
      </c>
      <c r="B14" s="271" t="s">
        <v>507</v>
      </c>
      <c r="C14" s="19" t="e">
        <f>#REF!</f>
        <v>#REF!</v>
      </c>
      <c r="D14" s="19" t="e">
        <f>#REF!</f>
        <v>#REF!</v>
      </c>
      <c r="E14" s="79" t="e">
        <f t="shared" si="0"/>
        <v>#REF!</v>
      </c>
      <c r="F14" s="79" t="e">
        <f t="shared" si="1"/>
        <v>#REF!</v>
      </c>
    </row>
    <row r="15" spans="1:6" ht="15.75" customHeight="1">
      <c r="A15" s="76" t="s">
        <v>694</v>
      </c>
      <c r="B15" s="271" t="s">
        <v>508</v>
      </c>
      <c r="C15" s="19">
        <f>'4-9固定资产清理'!D28</f>
        <v>0</v>
      </c>
      <c r="D15" s="19">
        <f>'4-9固定资产清理'!E28</f>
        <v>0</v>
      </c>
      <c r="E15" s="79">
        <f t="shared" si="0"/>
        <v>0</v>
      </c>
      <c r="F15" s="79">
        <f t="shared" si="1"/>
        <v>0</v>
      </c>
    </row>
    <row r="16" spans="1:6" ht="15.75" customHeight="1">
      <c r="A16" s="76" t="s">
        <v>695</v>
      </c>
      <c r="B16" s="271" t="s">
        <v>509</v>
      </c>
      <c r="C16" s="19">
        <f>'4-10生产性生物资产'!H28</f>
        <v>0</v>
      </c>
      <c r="D16" s="19">
        <f>'4-10生产性生物资产'!K28</f>
        <v>0</v>
      </c>
      <c r="E16" s="79">
        <f t="shared" si="0"/>
        <v>0</v>
      </c>
      <c r="F16" s="79">
        <f t="shared" si="1"/>
        <v>0</v>
      </c>
    </row>
    <row r="17" spans="1:6" ht="15.75" customHeight="1">
      <c r="A17" s="76" t="s">
        <v>696</v>
      </c>
      <c r="B17" s="271" t="s">
        <v>510</v>
      </c>
      <c r="C17" s="19">
        <f>'4-11油气资产'!I28</f>
        <v>0</v>
      </c>
      <c r="D17" s="19">
        <f>'4-11油气资产'!L28</f>
        <v>0</v>
      </c>
      <c r="E17" s="79">
        <f t="shared" si="0"/>
        <v>0</v>
      </c>
      <c r="F17" s="79">
        <f t="shared" si="1"/>
        <v>0</v>
      </c>
    </row>
    <row r="18" spans="1:6" ht="15.75" customHeight="1">
      <c r="A18" s="76" t="s">
        <v>697</v>
      </c>
      <c r="B18" s="271" t="s">
        <v>511</v>
      </c>
      <c r="C18" s="19">
        <f>'4-12无形资产汇总'!C28</f>
        <v>0</v>
      </c>
      <c r="D18" s="19">
        <f>'4-12无形资产汇总'!D28</f>
        <v>0</v>
      </c>
      <c r="E18" s="79">
        <f t="shared" si="0"/>
        <v>0</v>
      </c>
      <c r="F18" s="79">
        <f t="shared" si="1"/>
        <v>0</v>
      </c>
    </row>
    <row r="19" spans="1:6" ht="15.75" customHeight="1">
      <c r="A19" s="76" t="s">
        <v>698</v>
      </c>
      <c r="B19" s="271" t="s">
        <v>512</v>
      </c>
      <c r="C19" s="19">
        <f>'4-13开发支出'!D27</f>
        <v>0</v>
      </c>
      <c r="D19" s="19">
        <f>'4-13开发支出'!E27</f>
        <v>0</v>
      </c>
      <c r="E19" s="79">
        <f t="shared" si="0"/>
        <v>0</v>
      </c>
      <c r="F19" s="79">
        <f t="shared" si="1"/>
        <v>0</v>
      </c>
    </row>
    <row r="20" spans="1:6" ht="15.75" customHeight="1">
      <c r="A20" s="76" t="s">
        <v>699</v>
      </c>
      <c r="B20" s="271" t="s">
        <v>513</v>
      </c>
      <c r="C20" s="19">
        <f>'4-14商誉'!D27</f>
        <v>0</v>
      </c>
      <c r="D20" s="19">
        <f>'4-14商誉'!E27</f>
        <v>0</v>
      </c>
      <c r="E20" s="79">
        <f t="shared" si="0"/>
        <v>0</v>
      </c>
      <c r="F20" s="79">
        <f t="shared" si="1"/>
        <v>0</v>
      </c>
    </row>
    <row r="21" spans="1:6" ht="15.75" customHeight="1">
      <c r="A21" s="76" t="s">
        <v>700</v>
      </c>
      <c r="B21" s="271" t="s">
        <v>514</v>
      </c>
      <c r="C21" s="19">
        <f>'4-15长期待摊费用'!F27</f>
        <v>0</v>
      </c>
      <c r="D21" s="19">
        <f>'4-15长期待摊费用'!H27</f>
        <v>0</v>
      </c>
      <c r="E21" s="79">
        <f t="shared" si="0"/>
        <v>0</v>
      </c>
      <c r="F21" s="79">
        <f t="shared" si="1"/>
        <v>0</v>
      </c>
    </row>
    <row r="22" spans="1:6" ht="15.75" customHeight="1">
      <c r="A22" s="76" t="s">
        <v>701</v>
      </c>
      <c r="B22" s="271" t="s">
        <v>515</v>
      </c>
      <c r="C22" s="19">
        <f>'4-16递延所得税资产'!D28</f>
        <v>0</v>
      </c>
      <c r="D22" s="19">
        <f>'4-16递延所得税资产'!E28</f>
        <v>0</v>
      </c>
      <c r="E22" s="79">
        <f t="shared" si="0"/>
        <v>0</v>
      </c>
      <c r="F22" s="79">
        <f t="shared" si="1"/>
        <v>0</v>
      </c>
    </row>
    <row r="23" spans="1:6" ht="15.75" customHeight="1">
      <c r="A23" s="76" t="s">
        <v>702</v>
      </c>
      <c r="B23" s="271" t="s">
        <v>516</v>
      </c>
      <c r="C23" s="19">
        <f>'4-17其他非流动资产'!D28</f>
        <v>0</v>
      </c>
      <c r="D23" s="19">
        <f>'4-17其他非流动资产'!E28</f>
        <v>0</v>
      </c>
      <c r="E23" s="79">
        <f t="shared" si="0"/>
        <v>0</v>
      </c>
      <c r="F23" s="79">
        <f t="shared" si="1"/>
        <v>0</v>
      </c>
    </row>
    <row r="24" spans="1:6" ht="15.75" customHeight="1">
      <c r="A24" s="13"/>
      <c r="B24" s="20"/>
      <c r="C24" s="19"/>
      <c r="D24" s="19"/>
      <c r="E24" s="79"/>
      <c r="F24" s="79"/>
    </row>
    <row r="25" spans="1:6" ht="15.75" customHeight="1">
      <c r="A25" s="13"/>
      <c r="B25" s="20"/>
      <c r="C25" s="19"/>
      <c r="D25" s="19"/>
      <c r="E25" s="79"/>
      <c r="F25" s="79"/>
    </row>
    <row r="26" spans="1:6" ht="15.75" customHeight="1">
      <c r="A26" s="13"/>
      <c r="B26" s="20"/>
      <c r="C26" s="19"/>
      <c r="D26" s="19"/>
      <c r="E26" s="79"/>
      <c r="F26" s="79"/>
    </row>
    <row r="27" spans="1:6" ht="15.75" customHeight="1">
      <c r="A27" s="76"/>
      <c r="B27" s="76"/>
      <c r="C27" s="19"/>
      <c r="D27" s="19"/>
      <c r="E27" s="79"/>
      <c r="F27" s="79"/>
    </row>
    <row r="28" spans="1:6" ht="15.75" customHeight="1">
      <c r="A28" s="76"/>
      <c r="B28" s="76"/>
      <c r="C28" s="19"/>
      <c r="D28" s="19"/>
      <c r="E28" s="79"/>
      <c r="F28" s="79"/>
    </row>
    <row r="29" spans="1:6" ht="15.75" customHeight="1">
      <c r="A29" s="677" t="s">
        <v>647</v>
      </c>
      <c r="B29" s="677"/>
      <c r="C29" s="19" t="e">
        <f>SUM(C7:C23)</f>
        <v>#REF!</v>
      </c>
      <c r="D29" s="19" t="e">
        <f>SUM(D7:D23)</f>
        <v>#REF!</v>
      </c>
      <c r="E29" s="79" t="e">
        <f>D29-C29</f>
        <v>#REF!</v>
      </c>
      <c r="F29" s="79" t="e">
        <f>IF(C29&lt;&gt;0,ROUND(100*E29/ABS(C29),2),0)</f>
        <v>#REF!</v>
      </c>
    </row>
    <row r="30" spans="1:6" ht="15.75" customHeight="1">
      <c r="C30" s="82"/>
      <c r="D30" s="82"/>
      <c r="E30" s="82"/>
    </row>
    <row r="31" spans="1:6" ht="15.75" customHeight="1">
      <c r="D31" s="24" t="str">
        <f>"评估人员："&amp;封面!$P$22</f>
        <v>评估人员：</v>
      </c>
    </row>
  </sheetData>
  <mergeCells count="3">
    <mergeCell ref="A1:F1"/>
    <mergeCell ref="A3:F3"/>
    <mergeCell ref="A29:B29"/>
  </mergeCells>
  <phoneticPr fontId="205" type="noConversion"/>
  <hyperlinks>
    <hyperlink ref="B7" location="'4-1可供出售金融资产汇总'!A1" display="可供出售金融资产"/>
    <hyperlink ref="B8" location="'4-2持有到期投资'!A1" display="持有至到期投资"/>
    <hyperlink ref="B9" location="'4-3长期应收'!A1" display="长期应收款"/>
    <hyperlink ref="B10" location="'4-4股权投资'!A1" display="长期股权投资"/>
    <hyperlink ref="B11" location="'4-5投资性房地产'!A1" display="投资性房地产"/>
    <hyperlink ref="B12" location="'4-6固定资产汇总'!A1" display="固定资产"/>
    <hyperlink ref="B13" location="'4-7在建工程汇总'!A1" display="在建工程"/>
    <hyperlink ref="B14" location="'4-8工程物资'!A1" display="工程物资"/>
    <hyperlink ref="B15" location="'4-9固定资产清理'!A1" display="固定资产清理"/>
    <hyperlink ref="B16" location="'4-10生产性生物资产'!A1" display="生产性生物资产"/>
    <hyperlink ref="B17" location="'4-11油气资产'!A1" display="油气资产"/>
    <hyperlink ref="B18" location="'4-12无形资产汇总'!A1" display="无形资产"/>
    <hyperlink ref="B19" location="'4-13开发支出'!A1" display="开发支出"/>
    <hyperlink ref="B20" location="'4-14商誉'!A1" display="商誉"/>
    <hyperlink ref="B21" location="'4-15长期待摊费用'!A1" display="长期待摊费用"/>
    <hyperlink ref="B22" location="'4-16递延所得税资产'!A1" display="递延所得税资产"/>
    <hyperlink ref="B23" location="'4-17其他非流动资产'!A1" display="其他非流动资产"/>
    <hyperlink ref="A29:B29" location="'2-分类汇总'!B19" display="合            计"/>
  </hyperlinks>
  <printOptions horizontalCentered="1"/>
  <pageMargins left="0.39" right="0.41" top="0.87" bottom="0.87" header="1.27" footer="0.73"/>
  <pageSetup paperSize="9" fitToHeight="0" orientation="landscape" horizontalDpi="4294967292" r:id="rId1"/>
  <headerFooter scaleWithDoc="0">
    <oddHeader>&amp;R&amp;"宋体,常规"&amp;10表4
共&amp;N页第&amp;P页
金额单位:人民币元</oddHeader>
  </headerFooter>
</worksheet>
</file>

<file path=xl/worksheets/sheet37.xml><?xml version="1.0" encoding="utf-8"?>
<worksheet xmlns="http://schemas.openxmlformats.org/spreadsheetml/2006/main" xmlns:r="http://schemas.openxmlformats.org/officeDocument/2006/relationships">
  <sheetPr>
    <pageSetUpPr fitToPage="1"/>
  </sheetPr>
  <dimension ref="A1:F30"/>
  <sheetViews>
    <sheetView showZeros="0" workbookViewId="0">
      <selection activeCell="H25" sqref="H25"/>
    </sheetView>
  </sheetViews>
  <sheetFormatPr defaultRowHeight="15.75" customHeight="1"/>
  <cols>
    <col min="1" max="1" width="16" style="90" customWidth="1"/>
    <col min="2" max="2" width="32.75" style="90" customWidth="1"/>
    <col min="3" max="4" width="19.125" style="90" customWidth="1"/>
    <col min="5" max="5" width="20.125" style="90" customWidth="1"/>
    <col min="6" max="6" width="14.125" style="90" customWidth="1"/>
    <col min="7" max="16384" width="9" style="90"/>
  </cols>
  <sheetData>
    <row r="1" spans="1:6" s="88" customFormat="1" ht="30" customHeight="1">
      <c r="A1" s="687" t="s">
        <v>703</v>
      </c>
      <c r="B1" s="688"/>
      <c r="C1" s="688"/>
      <c r="D1" s="688"/>
      <c r="E1" s="688"/>
      <c r="F1" s="688"/>
    </row>
    <row r="2" spans="1:6" ht="14.1" customHeight="1">
      <c r="A2" s="689" t="str">
        <f>'1-汇总表'!A2:F2</f>
        <v>评估基准日：2018年12月31日</v>
      </c>
      <c r="B2" s="690"/>
      <c r="C2" s="690"/>
      <c r="D2" s="690"/>
      <c r="E2" s="690"/>
      <c r="F2" s="690"/>
    </row>
    <row r="3" spans="1:6" ht="14.1" customHeight="1">
      <c r="A3" s="92"/>
      <c r="B3" s="92"/>
      <c r="C3" s="92"/>
      <c r="D3" s="92"/>
      <c r="E3" s="716"/>
      <c r="F3" s="716"/>
    </row>
    <row r="4" spans="1:6" ht="15.75" customHeight="1">
      <c r="A4" s="111" t="str">
        <f>'1-汇总表'!A4</f>
        <v>产权持有人名称：阳煤集团青岛恒源化工有限公司</v>
      </c>
      <c r="F4" s="267"/>
    </row>
    <row r="5" spans="1:6" s="180" customFormat="1" ht="15.75" customHeight="1">
      <c r="A5" s="259" t="s">
        <v>584</v>
      </c>
      <c r="B5" s="259" t="s">
        <v>585</v>
      </c>
      <c r="C5" s="259" t="s">
        <v>586</v>
      </c>
      <c r="D5" s="259" t="s">
        <v>587</v>
      </c>
      <c r="E5" s="258" t="s">
        <v>588</v>
      </c>
      <c r="F5" s="259" t="s">
        <v>604</v>
      </c>
    </row>
    <row r="6" spans="1:6" ht="15.75" customHeight="1">
      <c r="A6" s="259" t="s">
        <v>704</v>
      </c>
      <c r="B6" s="268" t="s">
        <v>705</v>
      </c>
      <c r="C6" s="19">
        <f>'4-1-1可出售-股票'!H27</f>
        <v>0</v>
      </c>
      <c r="D6" s="19">
        <f>'4-1-1可出售-股票'!I27</f>
        <v>0</v>
      </c>
      <c r="E6" s="48">
        <f>D6-C6</f>
        <v>0</v>
      </c>
      <c r="F6" s="269">
        <f>IF(C6&lt;&gt;0,ROUND(100*E6/ABS(C6),2),0)</f>
        <v>0</v>
      </c>
    </row>
    <row r="7" spans="1:6" ht="15.75" customHeight="1">
      <c r="A7" s="259" t="s">
        <v>706</v>
      </c>
      <c r="B7" s="268" t="s">
        <v>707</v>
      </c>
      <c r="C7" s="19">
        <f>'4-1-2可出售-债券'!H28</f>
        <v>0</v>
      </c>
      <c r="D7" s="19">
        <f>'4-1-2可出售-债券'!I28</f>
        <v>0</v>
      </c>
      <c r="E7" s="48">
        <f>D7-C7</f>
        <v>0</v>
      </c>
      <c r="F7" s="269">
        <f>IF(C7&lt;&gt;0,ROUND(100*E7/ABS(C7),2),0)</f>
        <v>0</v>
      </c>
    </row>
    <row r="8" spans="1:6" ht="15.75" customHeight="1">
      <c r="A8" s="259" t="s">
        <v>708</v>
      </c>
      <c r="B8" s="268" t="s">
        <v>709</v>
      </c>
      <c r="C8" s="19">
        <f>'4-1-3可出售-其他'!H27</f>
        <v>0</v>
      </c>
      <c r="D8" s="19">
        <f>'4-1-3可出售-其他'!I27</f>
        <v>0</v>
      </c>
      <c r="E8" s="48">
        <f>D8-C8</f>
        <v>0</v>
      </c>
      <c r="F8" s="269">
        <f>IF(C8&lt;&gt;0,ROUND(100*E8/ABS(C8),2),0)</f>
        <v>0</v>
      </c>
    </row>
    <row r="9" spans="1:6" ht="15.75" customHeight="1">
      <c r="A9" s="99"/>
      <c r="B9" s="103"/>
      <c r="C9" s="102"/>
      <c r="D9" s="102"/>
      <c r="E9" s="102"/>
      <c r="F9" s="102"/>
    </row>
    <row r="10" spans="1:6" ht="15.75" customHeight="1">
      <c r="A10" s="99"/>
      <c r="B10" s="103"/>
      <c r="C10" s="102"/>
      <c r="D10" s="102"/>
      <c r="E10" s="102"/>
      <c r="F10" s="102"/>
    </row>
    <row r="11" spans="1:6" ht="15.75" customHeight="1">
      <c r="A11" s="99"/>
      <c r="B11" s="103"/>
      <c r="C11" s="102"/>
      <c r="D11" s="102"/>
      <c r="E11" s="102"/>
      <c r="F11" s="102"/>
    </row>
    <row r="12" spans="1:6" ht="15.75" customHeight="1">
      <c r="A12" s="99"/>
      <c r="B12" s="103"/>
      <c r="C12" s="102"/>
      <c r="D12" s="102"/>
      <c r="E12" s="102"/>
      <c r="F12" s="102"/>
    </row>
    <row r="13" spans="1:6" ht="15.75" customHeight="1">
      <c r="A13" s="99"/>
      <c r="B13" s="103"/>
      <c r="C13" s="102"/>
      <c r="D13" s="102"/>
      <c r="E13" s="102"/>
      <c r="F13" s="102"/>
    </row>
    <row r="14" spans="1:6" ht="15.75" customHeight="1">
      <c r="A14" s="99"/>
      <c r="B14" s="103"/>
      <c r="C14" s="102"/>
      <c r="D14" s="102"/>
      <c r="E14" s="102"/>
      <c r="F14" s="102"/>
    </row>
    <row r="15" spans="1:6" ht="15.75" customHeight="1">
      <c r="A15" s="99"/>
      <c r="B15" s="103"/>
      <c r="C15" s="102"/>
      <c r="D15" s="102"/>
      <c r="E15" s="102"/>
      <c r="F15" s="102"/>
    </row>
    <row r="16" spans="1:6" ht="15.75" customHeight="1">
      <c r="A16" s="99"/>
      <c r="B16" s="103"/>
      <c r="C16" s="102"/>
      <c r="D16" s="102"/>
      <c r="E16" s="102"/>
      <c r="F16" s="102"/>
    </row>
    <row r="17" spans="1:6" ht="15.75" customHeight="1">
      <c r="A17" s="99"/>
      <c r="B17" s="103"/>
      <c r="C17" s="102"/>
      <c r="D17" s="102"/>
      <c r="E17" s="102"/>
      <c r="F17" s="102"/>
    </row>
    <row r="18" spans="1:6" ht="15.75" customHeight="1">
      <c r="A18" s="99"/>
      <c r="B18" s="103"/>
      <c r="C18" s="102"/>
      <c r="D18" s="102"/>
      <c r="E18" s="102"/>
      <c r="F18" s="102"/>
    </row>
    <row r="19" spans="1:6" ht="15.75" customHeight="1">
      <c r="A19" s="99"/>
      <c r="B19" s="103"/>
      <c r="C19" s="102"/>
      <c r="D19" s="102"/>
      <c r="E19" s="102"/>
      <c r="F19" s="102"/>
    </row>
    <row r="20" spans="1:6" ht="15.75" customHeight="1">
      <c r="A20" s="99"/>
      <c r="B20" s="103"/>
      <c r="C20" s="102"/>
      <c r="D20" s="102"/>
      <c r="E20" s="102"/>
      <c r="F20" s="102"/>
    </row>
    <row r="21" spans="1:6" ht="15.75" customHeight="1">
      <c r="A21" s="99"/>
      <c r="B21" s="103"/>
      <c r="C21" s="102"/>
      <c r="D21" s="102"/>
      <c r="E21" s="102"/>
      <c r="F21" s="102"/>
    </row>
    <row r="22" spans="1:6" ht="15.75" customHeight="1">
      <c r="A22" s="99"/>
      <c r="B22" s="103"/>
      <c r="C22" s="102"/>
      <c r="D22" s="102"/>
      <c r="E22" s="102"/>
      <c r="F22" s="102"/>
    </row>
    <row r="23" spans="1:6" ht="15.75" customHeight="1">
      <c r="A23" s="99"/>
      <c r="B23" s="103"/>
      <c r="C23" s="102"/>
      <c r="D23" s="102"/>
      <c r="E23" s="102"/>
      <c r="F23" s="102"/>
    </row>
    <row r="24" spans="1:6" ht="15.75" customHeight="1">
      <c r="A24" s="99"/>
      <c r="B24" s="103"/>
      <c r="C24" s="102"/>
      <c r="D24" s="102"/>
      <c r="E24" s="102"/>
      <c r="F24" s="102"/>
    </row>
    <row r="25" spans="1:6" ht="15.75" customHeight="1">
      <c r="A25" s="99"/>
      <c r="B25" s="103"/>
      <c r="C25" s="102"/>
      <c r="D25" s="102"/>
      <c r="E25" s="102"/>
      <c r="F25" s="102"/>
    </row>
    <row r="26" spans="1:6" ht="15.75" customHeight="1">
      <c r="A26" s="99"/>
      <c r="B26" s="103"/>
      <c r="C26" s="102"/>
      <c r="D26" s="102"/>
      <c r="E26" s="102"/>
      <c r="F26" s="102"/>
    </row>
    <row r="27" spans="1:6" ht="15.75" customHeight="1">
      <c r="A27" s="99"/>
      <c r="B27" s="103"/>
      <c r="C27" s="102"/>
      <c r="D27" s="102"/>
      <c r="E27" s="102"/>
      <c r="F27" s="102"/>
    </row>
    <row r="28" spans="1:6" ht="15.75" customHeight="1">
      <c r="A28" s="692" t="s">
        <v>710</v>
      </c>
      <c r="B28" s="692"/>
      <c r="C28" s="48">
        <f>SUM(C6:C8)</f>
        <v>0</v>
      </c>
      <c r="D28" s="48">
        <f>SUM(D6:D8)</f>
        <v>0</v>
      </c>
      <c r="E28" s="48">
        <f>D28-C28</f>
        <v>0</v>
      </c>
      <c r="F28" s="269">
        <f>IF(C28&lt;&gt;0,ROUND(100*E28/ABS(C28),2),0)</f>
        <v>0</v>
      </c>
    </row>
    <row r="29" spans="1:6" ht="15.75" customHeight="1">
      <c r="C29" s="105"/>
      <c r="D29" s="105"/>
      <c r="E29" s="105"/>
    </row>
    <row r="30" spans="1:6" ht="15.75" customHeight="1">
      <c r="D30" s="89" t="str">
        <f>"评估人员："&amp;封面!$P$22</f>
        <v>评估人员：</v>
      </c>
    </row>
  </sheetData>
  <mergeCells count="4">
    <mergeCell ref="A1:F1"/>
    <mergeCell ref="A2:F2"/>
    <mergeCell ref="E3:F3"/>
    <mergeCell ref="A28:B28"/>
  </mergeCells>
  <phoneticPr fontId="205" type="noConversion"/>
  <hyperlinks>
    <hyperlink ref="B6" location="'4-1-1可出售-股票'!A1" display="可供出售金融资产-股票投资"/>
    <hyperlink ref="B7" location="'4-1-2可出售-债券'!A1" display="可供出售金融资产-债券投资"/>
    <hyperlink ref="B8" location="'4-1-3可出售-其他'!A1" display="可供出售金融资产-其他投资"/>
    <hyperlink ref="A28:B28" location="'4-非流动资产汇总'!A1" display="合            计"/>
  </hyperlinks>
  <printOptions horizontalCentered="1"/>
  <pageMargins left="0.64" right="0.59" top="0.87" bottom="0.87" header="1.27" footer="0.95"/>
  <pageSetup paperSize="9" fitToHeight="0" orientation="landscape" horizontalDpi="4294967292" r:id="rId1"/>
  <headerFooter scaleWithDoc="0">
    <oddHeader>&amp;R&amp;"宋体,常规"&amp;10表4-1
共&amp;N页第&amp;P页
金额单位:人民币元</oddHeader>
  </headerFooter>
</worksheet>
</file>

<file path=xl/worksheets/sheet38.xml><?xml version="1.0" encoding="utf-8"?>
<worksheet xmlns="http://schemas.openxmlformats.org/spreadsheetml/2006/main" xmlns:r="http://schemas.openxmlformats.org/officeDocument/2006/relationships">
  <sheetPr>
    <pageSetUpPr fitToPage="1"/>
  </sheetPr>
  <dimension ref="A1:L31"/>
  <sheetViews>
    <sheetView showZeros="0" workbookViewId="0">
      <selection activeCell="H25" sqref="H25"/>
    </sheetView>
  </sheetViews>
  <sheetFormatPr defaultRowHeight="15.75" customHeight="1"/>
  <cols>
    <col min="1" max="1" width="4.125" style="90" customWidth="1"/>
    <col min="2" max="2" width="27" style="90" customWidth="1"/>
    <col min="3" max="3" width="9" style="90"/>
    <col min="4" max="4" width="7.625" style="91" customWidth="1"/>
    <col min="5" max="5" width="7.75" style="90" customWidth="1"/>
    <col min="6" max="6" width="8.875" style="90" bestFit="1" customWidth="1"/>
    <col min="7" max="7" width="8.625" style="90" customWidth="1"/>
    <col min="8" max="8" width="11" style="90" customWidth="1"/>
    <col min="9" max="9" width="10.5" style="90" customWidth="1"/>
    <col min="10" max="10" width="10.25" style="90" customWidth="1"/>
    <col min="11" max="16384" width="9" style="90"/>
  </cols>
  <sheetData>
    <row r="1" spans="1:12" s="88" customFormat="1" ht="30" customHeight="1">
      <c r="A1" s="687" t="s">
        <v>711</v>
      </c>
      <c r="B1" s="688"/>
      <c r="C1" s="688"/>
      <c r="D1" s="688"/>
      <c r="E1" s="688"/>
      <c r="F1" s="688"/>
      <c r="G1" s="688"/>
      <c r="H1" s="688"/>
      <c r="I1" s="688"/>
      <c r="J1" s="688"/>
      <c r="K1" s="688"/>
      <c r="L1" s="688"/>
    </row>
    <row r="2" spans="1:12" ht="14.1" customHeight="1">
      <c r="A2" s="689" t="str">
        <f>'1-汇总表'!A2:F2</f>
        <v>评估基准日：2018年12月31日</v>
      </c>
      <c r="B2" s="690"/>
      <c r="C2" s="690"/>
      <c r="D2" s="690"/>
      <c r="E2" s="690"/>
      <c r="F2" s="690"/>
      <c r="G2" s="690"/>
      <c r="H2" s="696"/>
      <c r="I2" s="696"/>
      <c r="J2" s="696"/>
      <c r="K2" s="696"/>
      <c r="L2" s="696"/>
    </row>
    <row r="3" spans="1:12" ht="14.1" customHeight="1">
      <c r="A3" s="92"/>
      <c r="B3" s="92"/>
      <c r="C3" s="92"/>
      <c r="D3" s="94"/>
      <c r="E3" s="92"/>
      <c r="F3" s="92"/>
      <c r="G3" s="92"/>
      <c r="H3" s="93"/>
      <c r="I3" s="93"/>
      <c r="J3" s="93"/>
      <c r="K3" s="93"/>
      <c r="L3" s="95"/>
    </row>
    <row r="4" spans="1:12" ht="15.75" customHeight="1">
      <c r="A4" s="111" t="str">
        <f>'1-汇总表'!A4</f>
        <v>产权持有人名称：阳煤集团青岛恒源化工有限公司</v>
      </c>
      <c r="L4" s="96"/>
    </row>
    <row r="5" spans="1:12" s="89" customFormat="1" ht="27" customHeight="1">
      <c r="A5" s="46" t="s">
        <v>5</v>
      </c>
      <c r="B5" s="46" t="s">
        <v>598</v>
      </c>
      <c r="C5" s="46" t="s">
        <v>712</v>
      </c>
      <c r="D5" s="97" t="s">
        <v>600</v>
      </c>
      <c r="E5" s="46" t="s">
        <v>601</v>
      </c>
      <c r="F5" s="98" t="s">
        <v>713</v>
      </c>
      <c r="G5" s="46" t="s">
        <v>714</v>
      </c>
      <c r="H5" s="98" t="s">
        <v>586</v>
      </c>
      <c r="I5" s="46" t="s">
        <v>587</v>
      </c>
      <c r="J5" s="46" t="s">
        <v>588</v>
      </c>
      <c r="K5" s="46" t="s">
        <v>604</v>
      </c>
      <c r="L5" s="46" t="s">
        <v>8</v>
      </c>
    </row>
    <row r="6" spans="1:12" ht="15.75" customHeight="1">
      <c r="A6" s="99"/>
      <c r="B6" s="100"/>
      <c r="C6" s="99"/>
      <c r="D6" s="101"/>
      <c r="E6" s="99"/>
      <c r="F6" s="99"/>
      <c r="G6" s="102"/>
      <c r="H6" s="102"/>
      <c r="I6" s="263">
        <f t="shared" ref="I6:I21" si="0">ROUND(F6*E6,2)</f>
        <v>0</v>
      </c>
      <c r="J6" s="263">
        <f>I6-H6</f>
        <v>0</v>
      </c>
      <c r="K6" s="263">
        <f>IF(H6&lt;&gt;0,ROUND(100*J6/ABS(H6),2),0)</f>
        <v>0</v>
      </c>
      <c r="L6" s="103"/>
    </row>
    <row r="7" spans="1:12" ht="15.75" customHeight="1">
      <c r="A7" s="99"/>
      <c r="B7" s="100"/>
      <c r="C7" s="99"/>
      <c r="D7" s="101"/>
      <c r="E7" s="99"/>
      <c r="F7" s="99"/>
      <c r="G7" s="102"/>
      <c r="H7" s="102"/>
      <c r="I7" s="263">
        <f t="shared" si="0"/>
        <v>0</v>
      </c>
      <c r="J7" s="263">
        <f t="shared" ref="J7:J21" si="1">I7-H7</f>
        <v>0</v>
      </c>
      <c r="K7" s="263">
        <f t="shared" ref="K7:K21" si="2">IF(H7&lt;&gt;0,ROUND(100*J7/ABS(H7),2),0)</f>
        <v>0</v>
      </c>
      <c r="L7" s="103"/>
    </row>
    <row r="8" spans="1:12" ht="15.75" customHeight="1">
      <c r="A8" s="99"/>
      <c r="B8" s="100"/>
      <c r="C8" s="99"/>
      <c r="D8" s="101"/>
      <c r="E8" s="99"/>
      <c r="F8" s="103"/>
      <c r="G8" s="102"/>
      <c r="H8" s="102"/>
      <c r="I8" s="263">
        <f t="shared" si="0"/>
        <v>0</v>
      </c>
      <c r="J8" s="263">
        <f t="shared" si="1"/>
        <v>0</v>
      </c>
      <c r="K8" s="263">
        <f t="shared" si="2"/>
        <v>0</v>
      </c>
      <c r="L8" s="103"/>
    </row>
    <row r="9" spans="1:12" ht="15.75" customHeight="1">
      <c r="A9" s="99"/>
      <c r="B9" s="100"/>
      <c r="C9" s="99"/>
      <c r="D9" s="101"/>
      <c r="E9" s="99"/>
      <c r="F9" s="99"/>
      <c r="G9" s="102"/>
      <c r="H9" s="102"/>
      <c r="I9" s="263">
        <f t="shared" si="0"/>
        <v>0</v>
      </c>
      <c r="J9" s="263">
        <f t="shared" si="1"/>
        <v>0</v>
      </c>
      <c r="K9" s="263">
        <f t="shared" si="2"/>
        <v>0</v>
      </c>
      <c r="L9" s="103"/>
    </row>
    <row r="10" spans="1:12" ht="15.75" customHeight="1">
      <c r="A10" s="99"/>
      <c r="B10" s="100"/>
      <c r="C10" s="99"/>
      <c r="D10" s="101"/>
      <c r="E10" s="99"/>
      <c r="F10" s="99"/>
      <c r="G10" s="102"/>
      <c r="H10" s="102"/>
      <c r="I10" s="263">
        <f t="shared" si="0"/>
        <v>0</v>
      </c>
      <c r="J10" s="263">
        <f t="shared" si="1"/>
        <v>0</v>
      </c>
      <c r="K10" s="263">
        <f t="shared" si="2"/>
        <v>0</v>
      </c>
      <c r="L10" s="103"/>
    </row>
    <row r="11" spans="1:12" ht="15.75" customHeight="1">
      <c r="A11" s="99"/>
      <c r="B11" s="100"/>
      <c r="C11" s="99"/>
      <c r="D11" s="101"/>
      <c r="E11" s="99"/>
      <c r="F11" s="99"/>
      <c r="G11" s="102"/>
      <c r="H11" s="102"/>
      <c r="I11" s="263">
        <f t="shared" si="0"/>
        <v>0</v>
      </c>
      <c r="J11" s="263">
        <f t="shared" si="1"/>
        <v>0</v>
      </c>
      <c r="K11" s="263">
        <f t="shared" si="2"/>
        <v>0</v>
      </c>
      <c r="L11" s="103"/>
    </row>
    <row r="12" spans="1:12" ht="15.75" customHeight="1">
      <c r="A12" s="99"/>
      <c r="B12" s="100"/>
      <c r="C12" s="99"/>
      <c r="D12" s="101"/>
      <c r="E12" s="99"/>
      <c r="F12" s="99"/>
      <c r="G12" s="102"/>
      <c r="H12" s="102"/>
      <c r="I12" s="263">
        <f t="shared" si="0"/>
        <v>0</v>
      </c>
      <c r="J12" s="263">
        <f t="shared" si="1"/>
        <v>0</v>
      </c>
      <c r="K12" s="263">
        <f t="shared" si="2"/>
        <v>0</v>
      </c>
      <c r="L12" s="103"/>
    </row>
    <row r="13" spans="1:12" ht="15.75" customHeight="1">
      <c r="A13" s="99"/>
      <c r="B13" s="100"/>
      <c r="C13" s="99"/>
      <c r="D13" s="101"/>
      <c r="E13" s="99"/>
      <c r="F13" s="99"/>
      <c r="G13" s="102"/>
      <c r="H13" s="102"/>
      <c r="I13" s="263"/>
      <c r="J13" s="263"/>
      <c r="K13" s="263"/>
      <c r="L13" s="103"/>
    </row>
    <row r="14" spans="1:12" ht="15.75" customHeight="1">
      <c r="A14" s="99"/>
      <c r="B14" s="100"/>
      <c r="C14" s="99"/>
      <c r="D14" s="101"/>
      <c r="E14" s="99"/>
      <c r="F14" s="99"/>
      <c r="G14" s="102"/>
      <c r="H14" s="102"/>
      <c r="I14" s="263">
        <f t="shared" si="0"/>
        <v>0</v>
      </c>
      <c r="J14" s="263">
        <f t="shared" si="1"/>
        <v>0</v>
      </c>
      <c r="K14" s="263">
        <f t="shared" si="2"/>
        <v>0</v>
      </c>
      <c r="L14" s="103"/>
    </row>
    <row r="15" spans="1:12" ht="15.75" customHeight="1">
      <c r="A15" s="99"/>
      <c r="B15" s="100"/>
      <c r="C15" s="99"/>
      <c r="D15" s="101"/>
      <c r="E15" s="99"/>
      <c r="F15" s="99"/>
      <c r="G15" s="102"/>
      <c r="H15" s="102"/>
      <c r="I15" s="263">
        <f t="shared" si="0"/>
        <v>0</v>
      </c>
      <c r="J15" s="263">
        <f t="shared" si="1"/>
        <v>0</v>
      </c>
      <c r="K15" s="263">
        <f t="shared" si="2"/>
        <v>0</v>
      </c>
      <c r="L15" s="103"/>
    </row>
    <row r="16" spans="1:12" ht="15.75" customHeight="1">
      <c r="A16" s="99"/>
      <c r="B16" s="100"/>
      <c r="C16" s="99"/>
      <c r="D16" s="101"/>
      <c r="E16" s="99"/>
      <c r="F16" s="99"/>
      <c r="G16" s="102"/>
      <c r="H16" s="102"/>
      <c r="I16" s="263">
        <f t="shared" si="0"/>
        <v>0</v>
      </c>
      <c r="J16" s="263">
        <f t="shared" si="1"/>
        <v>0</v>
      </c>
      <c r="K16" s="263">
        <f t="shared" si="2"/>
        <v>0</v>
      </c>
      <c r="L16" s="103"/>
    </row>
    <row r="17" spans="1:12" ht="15.75" customHeight="1">
      <c r="A17" s="99"/>
      <c r="B17" s="100"/>
      <c r="C17" s="99"/>
      <c r="D17" s="101"/>
      <c r="E17" s="99"/>
      <c r="F17" s="99"/>
      <c r="G17" s="102"/>
      <c r="H17" s="102"/>
      <c r="I17" s="263">
        <f t="shared" si="0"/>
        <v>0</v>
      </c>
      <c r="J17" s="263">
        <f t="shared" si="1"/>
        <v>0</v>
      </c>
      <c r="K17" s="263">
        <f t="shared" si="2"/>
        <v>0</v>
      </c>
      <c r="L17" s="103"/>
    </row>
    <row r="18" spans="1:12" ht="15.75" customHeight="1">
      <c r="A18" s="99"/>
      <c r="B18" s="100"/>
      <c r="C18" s="99"/>
      <c r="D18" s="101"/>
      <c r="E18" s="99"/>
      <c r="F18" s="99"/>
      <c r="G18" s="102"/>
      <c r="H18" s="102"/>
      <c r="I18" s="263">
        <f t="shared" si="0"/>
        <v>0</v>
      </c>
      <c r="J18" s="263">
        <f t="shared" si="1"/>
        <v>0</v>
      </c>
      <c r="K18" s="263">
        <f t="shared" si="2"/>
        <v>0</v>
      </c>
      <c r="L18" s="103"/>
    </row>
    <row r="19" spans="1:12" ht="15.75" customHeight="1">
      <c r="A19" s="99"/>
      <c r="B19" s="100"/>
      <c r="C19" s="99"/>
      <c r="D19" s="101"/>
      <c r="E19" s="99"/>
      <c r="F19" s="99"/>
      <c r="G19" s="102"/>
      <c r="H19" s="102"/>
      <c r="I19" s="263">
        <f t="shared" si="0"/>
        <v>0</v>
      </c>
      <c r="J19" s="263">
        <f t="shared" si="1"/>
        <v>0</v>
      </c>
      <c r="K19" s="263">
        <f t="shared" si="2"/>
        <v>0</v>
      </c>
      <c r="L19" s="103"/>
    </row>
    <row r="20" spans="1:12" ht="15.75" customHeight="1">
      <c r="A20" s="99"/>
      <c r="B20" s="100"/>
      <c r="C20" s="99"/>
      <c r="D20" s="101"/>
      <c r="E20" s="99"/>
      <c r="F20" s="99"/>
      <c r="G20" s="102"/>
      <c r="H20" s="102"/>
      <c r="I20" s="263">
        <f t="shared" si="0"/>
        <v>0</v>
      </c>
      <c r="J20" s="263">
        <f t="shared" si="1"/>
        <v>0</v>
      </c>
      <c r="K20" s="263">
        <f t="shared" si="2"/>
        <v>0</v>
      </c>
      <c r="L20" s="103"/>
    </row>
    <row r="21" spans="1:12" ht="15.75" customHeight="1">
      <c r="A21" s="99"/>
      <c r="B21" s="100"/>
      <c r="C21" s="99"/>
      <c r="D21" s="101"/>
      <c r="E21" s="99"/>
      <c r="F21" s="99"/>
      <c r="G21" s="102"/>
      <c r="H21" s="102"/>
      <c r="I21" s="263">
        <f t="shared" si="0"/>
        <v>0</v>
      </c>
      <c r="J21" s="263">
        <f t="shared" si="1"/>
        <v>0</v>
      </c>
      <c r="K21" s="263">
        <f t="shared" si="2"/>
        <v>0</v>
      </c>
      <c r="L21" s="103"/>
    </row>
    <row r="22" spans="1:12" ht="15.75" customHeight="1">
      <c r="A22" s="99"/>
      <c r="B22" s="100"/>
      <c r="C22" s="99"/>
      <c r="D22" s="101"/>
      <c r="E22" s="99"/>
      <c r="F22" s="99"/>
      <c r="G22" s="102"/>
      <c r="H22" s="102"/>
      <c r="I22" s="102"/>
      <c r="J22" s="102"/>
      <c r="K22" s="102" t="s">
        <v>554</v>
      </c>
      <c r="L22" s="103"/>
    </row>
    <row r="23" spans="1:12" ht="15.75" customHeight="1">
      <c r="A23" s="99"/>
      <c r="B23" s="100"/>
      <c r="C23" s="99"/>
      <c r="D23" s="101"/>
      <c r="E23" s="99"/>
      <c r="F23" s="99"/>
      <c r="G23" s="102"/>
      <c r="H23" s="102"/>
      <c r="I23" s="102"/>
      <c r="J23" s="102"/>
      <c r="K23" s="102" t="s">
        <v>554</v>
      </c>
      <c r="L23" s="103"/>
    </row>
    <row r="24" spans="1:12" ht="15.75" customHeight="1">
      <c r="A24" s="99"/>
      <c r="B24" s="100"/>
      <c r="C24" s="99"/>
      <c r="D24" s="101"/>
      <c r="E24" s="99"/>
      <c r="F24" s="99"/>
      <c r="G24" s="102"/>
      <c r="H24" s="102"/>
      <c r="I24" s="102"/>
      <c r="J24" s="102"/>
      <c r="K24" s="102" t="s">
        <v>554</v>
      </c>
      <c r="L24" s="103"/>
    </row>
    <row r="25" spans="1:12" ht="15.75" customHeight="1">
      <c r="A25" s="717" t="s">
        <v>715</v>
      </c>
      <c r="B25" s="718"/>
      <c r="C25" s="102"/>
      <c r="D25" s="260"/>
      <c r="E25" s="102"/>
      <c r="F25" s="102" t="s">
        <v>554</v>
      </c>
      <c r="G25" s="103"/>
      <c r="H25" s="48">
        <f>SUM(H6:H24)</f>
        <v>0</v>
      </c>
      <c r="I25" s="48">
        <f>SUM(I6:I24)</f>
        <v>0</v>
      </c>
      <c r="J25" s="263">
        <f>I25-H25</f>
        <v>0</v>
      </c>
      <c r="K25" s="263">
        <f>IF(H25&lt;&gt;0,ROUND(100*J25/ABS(H25),2),0)</f>
        <v>0</v>
      </c>
      <c r="L25" s="103"/>
    </row>
    <row r="26" spans="1:12" ht="15.75" customHeight="1">
      <c r="A26" s="717" t="s">
        <v>716</v>
      </c>
      <c r="B26" s="718"/>
      <c r="C26" s="102"/>
      <c r="D26" s="260"/>
      <c r="E26" s="102"/>
      <c r="F26" s="102" t="s">
        <v>554</v>
      </c>
      <c r="G26" s="103"/>
      <c r="H26" s="48"/>
      <c r="I26" s="263"/>
      <c r="J26" s="263">
        <f>I26-H26</f>
        <v>0</v>
      </c>
      <c r="K26" s="263">
        <f>IF(H26&lt;&gt;0,ROUND(100*J26/ABS(H26),2),0)</f>
        <v>0</v>
      </c>
      <c r="L26" s="103"/>
    </row>
    <row r="27" spans="1:12" ht="15.75" customHeight="1">
      <c r="A27" s="695" t="s">
        <v>717</v>
      </c>
      <c r="B27" s="695"/>
      <c r="C27" s="103"/>
      <c r="D27" s="264"/>
      <c r="E27" s="102"/>
      <c r="F27" s="102" t="s">
        <v>554</v>
      </c>
      <c r="G27" s="103"/>
      <c r="H27" s="48">
        <f>H25-ABS(H26)</f>
        <v>0</v>
      </c>
      <c r="I27" s="48">
        <f>I25-ABS(I26)</f>
        <v>0</v>
      </c>
      <c r="J27" s="263">
        <f>I27-H27</f>
        <v>0</v>
      </c>
      <c r="K27" s="263">
        <f>IF(H27&lt;&gt;0,ROUND(100*J27/ABS(H27),2),0)</f>
        <v>0</v>
      </c>
      <c r="L27" s="103"/>
    </row>
    <row r="28" spans="1:12" ht="15.75" customHeight="1">
      <c r="A28" s="90" t="str">
        <f>封面!B$10&amp;封面!D$10</f>
        <v>产权持有单位填表人：杨庆华</v>
      </c>
      <c r="C28" s="105"/>
      <c r="D28" s="104"/>
      <c r="E28" s="105"/>
    </row>
    <row r="29" spans="1:12" ht="15.75" customHeight="1">
      <c r="A29" s="90" t="str">
        <f>封面!B$12&amp;封面!D$12&amp;封面!E$12&amp;封面!F$12&amp;封面!G$12&amp;封面!H$12&amp;封面!I$12</f>
        <v>填表日期：2019年1月24日</v>
      </c>
      <c r="I29" s="89" t="str">
        <f>"评估人员："&amp;封面!$P$22</f>
        <v>评估人员：</v>
      </c>
    </row>
    <row r="30" spans="1:12" ht="15.75" customHeight="1">
      <c r="A30" s="265"/>
      <c r="B30" s="265"/>
      <c r="C30" s="265"/>
      <c r="D30" s="266"/>
      <c r="E30" s="265"/>
      <c r="F30" s="265"/>
      <c r="G30" s="265"/>
      <c r="H30" s="265"/>
      <c r="I30" s="265"/>
      <c r="J30" s="265"/>
      <c r="K30" s="265"/>
    </row>
    <row r="31" spans="1:12" ht="15.75" customHeight="1">
      <c r="A31" s="265"/>
      <c r="B31" s="265"/>
      <c r="C31" s="265"/>
      <c r="D31" s="266"/>
      <c r="E31" s="265"/>
      <c r="F31" s="265"/>
      <c r="G31" s="265"/>
      <c r="H31" s="265"/>
      <c r="I31" s="265"/>
      <c r="J31" s="265"/>
      <c r="K31" s="265"/>
    </row>
  </sheetData>
  <mergeCells count="5">
    <mergeCell ref="A1:L1"/>
    <mergeCell ref="A2:L2"/>
    <mergeCell ref="A25:B25"/>
    <mergeCell ref="A26:B26"/>
    <mergeCell ref="A27:B27"/>
  </mergeCells>
  <phoneticPr fontId="205" type="noConversion"/>
  <hyperlinks>
    <hyperlink ref="A27:B27" location="'4-1可供出售金融资产汇总'!A1" display="合    计"/>
  </hyperlinks>
  <printOptions horizontalCentered="1"/>
  <pageMargins left="0.35" right="0.35" top="0.87" bottom="0.87" header="1.29" footer="0.82"/>
  <pageSetup paperSize="9" fitToHeight="0" orientation="landscape" horizontalDpi="4294967292" r:id="rId1"/>
  <headerFooter scaleWithDoc="0">
    <oddHeader>&amp;R&amp;"宋体,常规"&amp;10表4-1-1
共&amp;N页第&amp;P页
金额单位:人民币元</oddHeader>
  </headerFooter>
  <legacyDrawing r:id="rId2"/>
</worksheet>
</file>

<file path=xl/worksheets/sheet39.xml><?xml version="1.0" encoding="utf-8"?>
<worksheet xmlns="http://schemas.openxmlformats.org/spreadsheetml/2006/main" xmlns:r="http://schemas.openxmlformats.org/officeDocument/2006/relationships">
  <sheetPr>
    <pageSetUpPr fitToPage="1"/>
  </sheetPr>
  <dimension ref="A1:M30"/>
  <sheetViews>
    <sheetView showZeros="0" workbookViewId="0">
      <selection activeCell="H25" sqref="H25"/>
    </sheetView>
  </sheetViews>
  <sheetFormatPr defaultRowHeight="15.75" customHeight="1"/>
  <cols>
    <col min="1" max="1" width="4.375" style="90" customWidth="1"/>
    <col min="2" max="2" width="18.625" style="90" customWidth="1"/>
    <col min="3" max="3" width="8.25" style="90" customWidth="1"/>
    <col min="4" max="4" width="7.875" style="91" customWidth="1"/>
    <col min="5" max="5" width="9" style="91"/>
    <col min="6" max="6" width="9.375" style="90" bestFit="1" customWidth="1"/>
    <col min="7" max="7" width="13.125" style="90" customWidth="1"/>
    <col min="8" max="8" width="11.75" style="90" customWidth="1"/>
    <col min="9" max="9" width="12.125" style="90" customWidth="1"/>
    <col min="10" max="11" width="8.625" style="90" customWidth="1"/>
    <col min="12" max="12" width="9.75" style="90" customWidth="1"/>
    <col min="13" max="16384" width="9" style="90"/>
  </cols>
  <sheetData>
    <row r="1" spans="1:13" s="88" customFormat="1" ht="30" customHeight="1">
      <c r="A1" s="687" t="s">
        <v>718</v>
      </c>
      <c r="B1" s="688"/>
      <c r="C1" s="688"/>
      <c r="D1" s="688"/>
      <c r="E1" s="688"/>
      <c r="F1" s="688"/>
      <c r="G1" s="688"/>
      <c r="H1" s="688"/>
      <c r="I1" s="688"/>
      <c r="J1" s="688"/>
      <c r="K1" s="688"/>
      <c r="L1" s="688"/>
    </row>
    <row r="2" spans="1:13" ht="14.1" customHeight="1">
      <c r="A2" s="689" t="str">
        <f>'1-汇总表'!A2:F2</f>
        <v>评估基准日：2018年12月31日</v>
      </c>
      <c r="B2" s="690"/>
      <c r="C2" s="690"/>
      <c r="D2" s="690"/>
      <c r="E2" s="690"/>
      <c r="F2" s="690"/>
      <c r="G2" s="690"/>
      <c r="H2" s="690"/>
      <c r="I2" s="696"/>
      <c r="J2" s="696"/>
      <c r="K2" s="696"/>
      <c r="L2" s="696"/>
      <c r="M2" s="93"/>
    </row>
    <row r="3" spans="1:13" ht="14.1" customHeight="1">
      <c r="A3" s="92"/>
      <c r="B3" s="92"/>
      <c r="C3" s="92"/>
      <c r="D3" s="94"/>
      <c r="E3" s="94"/>
      <c r="F3" s="92"/>
      <c r="G3" s="92"/>
      <c r="H3" s="92"/>
      <c r="I3" s="93"/>
      <c r="J3" s="93"/>
      <c r="K3" s="93"/>
      <c r="L3" s="95"/>
      <c r="M3" s="93"/>
    </row>
    <row r="4" spans="1:13" ht="15.75" customHeight="1">
      <c r="A4" s="111" t="str">
        <f>'1-汇总表'!A4</f>
        <v>产权持有人名称：阳煤集团青岛恒源化工有限公司</v>
      </c>
      <c r="L4" s="96"/>
    </row>
    <row r="5" spans="1:13" s="89" customFormat="1" ht="15.75" customHeight="1">
      <c r="A5" s="46" t="s">
        <v>5</v>
      </c>
      <c r="B5" s="46" t="s">
        <v>598</v>
      </c>
      <c r="C5" s="46" t="s">
        <v>719</v>
      </c>
      <c r="D5" s="97" t="s">
        <v>608</v>
      </c>
      <c r="E5" s="97" t="s">
        <v>720</v>
      </c>
      <c r="F5" s="46" t="s">
        <v>609</v>
      </c>
      <c r="G5" s="46" t="s">
        <v>721</v>
      </c>
      <c r="H5" s="98" t="s">
        <v>586</v>
      </c>
      <c r="I5" s="46" t="s">
        <v>587</v>
      </c>
      <c r="J5" s="46" t="s">
        <v>588</v>
      </c>
      <c r="K5" s="46" t="s">
        <v>604</v>
      </c>
      <c r="L5" s="46" t="s">
        <v>8</v>
      </c>
    </row>
    <row r="6" spans="1:13" ht="15.75" customHeight="1">
      <c r="A6" s="99"/>
      <c r="B6" s="100"/>
      <c r="C6" s="99"/>
      <c r="D6" s="101"/>
      <c r="E6" s="101"/>
      <c r="F6" s="99"/>
      <c r="G6" s="99"/>
      <c r="H6" s="102"/>
      <c r="I6" s="263">
        <f>H6</f>
        <v>0</v>
      </c>
      <c r="J6" s="263">
        <f>I6-H6</f>
        <v>0</v>
      </c>
      <c r="K6" s="263">
        <f>IF(H6&lt;&gt;0,ROUND(100*J6/ABS(H6),2),0)</f>
        <v>0</v>
      </c>
      <c r="L6" s="103"/>
    </row>
    <row r="7" spans="1:13" ht="15.75" customHeight="1">
      <c r="A7" s="99"/>
      <c r="B7" s="100"/>
      <c r="C7" s="99"/>
      <c r="D7" s="101"/>
      <c r="E7" s="101"/>
      <c r="F7" s="99"/>
      <c r="G7" s="99"/>
      <c r="H7" s="102"/>
      <c r="I7" s="263">
        <f t="shared" ref="I7:I21" si="0">H7</f>
        <v>0</v>
      </c>
      <c r="J7" s="263">
        <f t="shared" ref="J7:J21" si="1">I7-H7</f>
        <v>0</v>
      </c>
      <c r="K7" s="263">
        <f t="shared" ref="K7:K21" si="2">IF(H7&lt;&gt;0,ROUND(100*J7/ABS(H7),2),0)</f>
        <v>0</v>
      </c>
      <c r="L7" s="103"/>
    </row>
    <row r="8" spans="1:13" ht="15.75" customHeight="1">
      <c r="A8" s="99"/>
      <c r="B8" s="100"/>
      <c r="C8" s="99"/>
      <c r="D8" s="101"/>
      <c r="E8" s="101"/>
      <c r="F8" s="99"/>
      <c r="G8" s="99"/>
      <c r="H8" s="102"/>
      <c r="I8" s="263">
        <f t="shared" si="0"/>
        <v>0</v>
      </c>
      <c r="J8" s="263">
        <f t="shared" si="1"/>
        <v>0</v>
      </c>
      <c r="K8" s="263">
        <f t="shared" si="2"/>
        <v>0</v>
      </c>
      <c r="L8" s="103"/>
    </row>
    <row r="9" spans="1:13" ht="15.75" customHeight="1">
      <c r="A9" s="99"/>
      <c r="B9" s="100"/>
      <c r="C9" s="99"/>
      <c r="D9" s="101"/>
      <c r="E9" s="101"/>
      <c r="F9" s="99"/>
      <c r="G9" s="99"/>
      <c r="H9" s="102"/>
      <c r="I9" s="263">
        <f t="shared" si="0"/>
        <v>0</v>
      </c>
      <c r="J9" s="263">
        <f t="shared" si="1"/>
        <v>0</v>
      </c>
      <c r="K9" s="263">
        <f t="shared" si="2"/>
        <v>0</v>
      </c>
      <c r="L9" s="103"/>
    </row>
    <row r="10" spans="1:13" ht="15.75" customHeight="1">
      <c r="A10" s="99"/>
      <c r="B10" s="100"/>
      <c r="C10" s="99"/>
      <c r="D10" s="101"/>
      <c r="E10" s="101"/>
      <c r="F10" s="99"/>
      <c r="G10" s="99"/>
      <c r="H10" s="102"/>
      <c r="I10" s="263">
        <f t="shared" si="0"/>
        <v>0</v>
      </c>
      <c r="J10" s="263">
        <f t="shared" si="1"/>
        <v>0</v>
      </c>
      <c r="K10" s="263">
        <f t="shared" si="2"/>
        <v>0</v>
      </c>
      <c r="L10" s="103"/>
    </row>
    <row r="11" spans="1:13" ht="15.75" customHeight="1">
      <c r="A11" s="99"/>
      <c r="B11" s="100"/>
      <c r="C11" s="99"/>
      <c r="D11" s="101"/>
      <c r="E11" s="101"/>
      <c r="F11" s="99"/>
      <c r="G11" s="99"/>
      <c r="H11" s="102"/>
      <c r="I11" s="263">
        <f t="shared" si="0"/>
        <v>0</v>
      </c>
      <c r="J11" s="263">
        <f t="shared" si="1"/>
        <v>0</v>
      </c>
      <c r="K11" s="263">
        <f t="shared" si="2"/>
        <v>0</v>
      </c>
      <c r="L11" s="103"/>
    </row>
    <row r="12" spans="1:13" ht="15.75" customHeight="1">
      <c r="A12" s="99"/>
      <c r="B12" s="100"/>
      <c r="C12" s="99"/>
      <c r="D12" s="101"/>
      <c r="E12" s="101"/>
      <c r="F12" s="99"/>
      <c r="G12" s="99"/>
      <c r="H12" s="102"/>
      <c r="I12" s="263"/>
      <c r="J12" s="263"/>
      <c r="K12" s="263"/>
      <c r="L12" s="103"/>
    </row>
    <row r="13" spans="1:13" ht="15.75" customHeight="1">
      <c r="A13" s="99"/>
      <c r="B13" s="100"/>
      <c r="C13" s="99"/>
      <c r="D13" s="101"/>
      <c r="E13" s="101"/>
      <c r="F13" s="99"/>
      <c r="G13" s="99"/>
      <c r="H13" s="102"/>
      <c r="I13" s="263"/>
      <c r="J13" s="263"/>
      <c r="K13" s="263"/>
      <c r="L13" s="103"/>
    </row>
    <row r="14" spans="1:13" ht="15.75" customHeight="1">
      <c r="A14" s="99"/>
      <c r="B14" s="100"/>
      <c r="C14" s="99"/>
      <c r="D14" s="101"/>
      <c r="E14" s="101"/>
      <c r="F14" s="99"/>
      <c r="G14" s="99"/>
      <c r="H14" s="102"/>
      <c r="I14" s="263">
        <f t="shared" si="0"/>
        <v>0</v>
      </c>
      <c r="J14" s="263">
        <f t="shared" si="1"/>
        <v>0</v>
      </c>
      <c r="K14" s="263">
        <f t="shared" si="2"/>
        <v>0</v>
      </c>
      <c r="L14" s="103"/>
    </row>
    <row r="15" spans="1:13" ht="15.75" customHeight="1">
      <c r="A15" s="99"/>
      <c r="B15" s="100"/>
      <c r="C15" s="99"/>
      <c r="D15" s="101"/>
      <c r="E15" s="101"/>
      <c r="F15" s="99"/>
      <c r="G15" s="99"/>
      <c r="H15" s="102"/>
      <c r="I15" s="263">
        <f t="shared" si="0"/>
        <v>0</v>
      </c>
      <c r="J15" s="263">
        <f t="shared" si="1"/>
        <v>0</v>
      </c>
      <c r="K15" s="263">
        <f t="shared" si="2"/>
        <v>0</v>
      </c>
      <c r="L15" s="103"/>
    </row>
    <row r="16" spans="1:13" ht="15.75" customHeight="1">
      <c r="A16" s="99"/>
      <c r="B16" s="100"/>
      <c r="C16" s="99"/>
      <c r="D16" s="101"/>
      <c r="E16" s="101"/>
      <c r="F16" s="99"/>
      <c r="G16" s="99"/>
      <c r="H16" s="102"/>
      <c r="I16" s="263">
        <f t="shared" si="0"/>
        <v>0</v>
      </c>
      <c r="J16" s="263">
        <f t="shared" si="1"/>
        <v>0</v>
      </c>
      <c r="K16" s="263">
        <f t="shared" si="2"/>
        <v>0</v>
      </c>
      <c r="L16" s="103"/>
    </row>
    <row r="17" spans="1:12" ht="15.75" customHeight="1">
      <c r="A17" s="99"/>
      <c r="B17" s="100"/>
      <c r="C17" s="99"/>
      <c r="D17" s="101"/>
      <c r="E17" s="101"/>
      <c r="F17" s="99"/>
      <c r="G17" s="99"/>
      <c r="H17" s="102"/>
      <c r="I17" s="263">
        <f t="shared" si="0"/>
        <v>0</v>
      </c>
      <c r="J17" s="263">
        <f t="shared" si="1"/>
        <v>0</v>
      </c>
      <c r="K17" s="263">
        <f t="shared" si="2"/>
        <v>0</v>
      </c>
      <c r="L17" s="103"/>
    </row>
    <row r="18" spans="1:12" ht="15.75" customHeight="1">
      <c r="A18" s="99"/>
      <c r="B18" s="100"/>
      <c r="C18" s="99"/>
      <c r="D18" s="101"/>
      <c r="E18" s="101"/>
      <c r="F18" s="99"/>
      <c r="G18" s="99"/>
      <c r="H18" s="102"/>
      <c r="I18" s="263">
        <f t="shared" si="0"/>
        <v>0</v>
      </c>
      <c r="J18" s="263">
        <f t="shared" si="1"/>
        <v>0</v>
      </c>
      <c r="K18" s="263">
        <f t="shared" si="2"/>
        <v>0</v>
      </c>
      <c r="L18" s="103"/>
    </row>
    <row r="19" spans="1:12" ht="15.75" customHeight="1">
      <c r="A19" s="99"/>
      <c r="B19" s="100"/>
      <c r="C19" s="99"/>
      <c r="D19" s="101"/>
      <c r="E19" s="101"/>
      <c r="F19" s="99"/>
      <c r="G19" s="99"/>
      <c r="H19" s="102"/>
      <c r="I19" s="263">
        <f t="shared" si="0"/>
        <v>0</v>
      </c>
      <c r="J19" s="263">
        <f t="shared" si="1"/>
        <v>0</v>
      </c>
      <c r="K19" s="263">
        <f t="shared" si="2"/>
        <v>0</v>
      </c>
      <c r="L19" s="103"/>
    </row>
    <row r="20" spans="1:12" ht="15.75" customHeight="1">
      <c r="A20" s="99"/>
      <c r="B20" s="100"/>
      <c r="C20" s="99"/>
      <c r="D20" s="101"/>
      <c r="E20" s="101"/>
      <c r="F20" s="99"/>
      <c r="G20" s="99"/>
      <c r="H20" s="102"/>
      <c r="I20" s="263">
        <f t="shared" si="0"/>
        <v>0</v>
      </c>
      <c r="J20" s="263">
        <f t="shared" si="1"/>
        <v>0</v>
      </c>
      <c r="K20" s="263">
        <f t="shared" si="2"/>
        <v>0</v>
      </c>
      <c r="L20" s="103"/>
    </row>
    <row r="21" spans="1:12" ht="15.75" customHeight="1">
      <c r="A21" s="99"/>
      <c r="B21" s="100"/>
      <c r="C21" s="99"/>
      <c r="D21" s="101"/>
      <c r="E21" s="101"/>
      <c r="F21" s="99"/>
      <c r="G21" s="99"/>
      <c r="H21" s="102"/>
      <c r="I21" s="263">
        <f t="shared" si="0"/>
        <v>0</v>
      </c>
      <c r="J21" s="263">
        <f t="shared" si="1"/>
        <v>0</v>
      </c>
      <c r="K21" s="263">
        <f t="shared" si="2"/>
        <v>0</v>
      </c>
      <c r="L21" s="103"/>
    </row>
    <row r="22" spans="1:12" ht="15.75" customHeight="1">
      <c r="A22" s="99"/>
      <c r="B22" s="100"/>
      <c r="C22" s="99"/>
      <c r="D22" s="101"/>
      <c r="E22" s="101"/>
      <c r="F22" s="99"/>
      <c r="G22" s="99"/>
      <c r="H22" s="102"/>
      <c r="I22" s="102"/>
      <c r="J22" s="102"/>
      <c r="K22" s="102" t="s">
        <v>554</v>
      </c>
      <c r="L22" s="103"/>
    </row>
    <row r="23" spans="1:12" ht="15.75" customHeight="1">
      <c r="A23" s="99"/>
      <c r="B23" s="100"/>
      <c r="C23" s="99"/>
      <c r="D23" s="101"/>
      <c r="E23" s="101"/>
      <c r="F23" s="99"/>
      <c r="G23" s="99"/>
      <c r="H23" s="102"/>
      <c r="I23" s="102"/>
      <c r="J23" s="102"/>
      <c r="K23" s="102" t="s">
        <v>554</v>
      </c>
      <c r="L23" s="103"/>
    </row>
    <row r="24" spans="1:12" ht="15.75" customHeight="1">
      <c r="A24" s="99"/>
      <c r="B24" s="100"/>
      <c r="C24" s="99"/>
      <c r="D24" s="101"/>
      <c r="E24" s="101"/>
      <c r="F24" s="99"/>
      <c r="G24" s="99"/>
      <c r="H24" s="102"/>
      <c r="I24" s="102"/>
      <c r="J24" s="102"/>
      <c r="K24" s="102" t="s">
        <v>554</v>
      </c>
      <c r="L24" s="103"/>
    </row>
    <row r="25" spans="1:12" ht="15.75" customHeight="1">
      <c r="A25" s="99"/>
      <c r="B25" s="100"/>
      <c r="C25" s="99"/>
      <c r="D25" s="101"/>
      <c r="E25" s="101"/>
      <c r="F25" s="99"/>
      <c r="G25" s="99"/>
      <c r="H25" s="102"/>
      <c r="I25" s="102"/>
      <c r="J25" s="102"/>
      <c r="K25" s="102" t="s">
        <v>554</v>
      </c>
      <c r="L25" s="103"/>
    </row>
    <row r="26" spans="1:12" ht="15.75" customHeight="1">
      <c r="A26" s="717" t="s">
        <v>715</v>
      </c>
      <c r="B26" s="718"/>
      <c r="C26" s="102"/>
      <c r="D26" s="260"/>
      <c r="E26" s="260"/>
      <c r="F26" s="102" t="s">
        <v>554</v>
      </c>
      <c r="G26" s="103"/>
      <c r="H26" s="48">
        <f>SUM(H6:H25)</f>
        <v>0</v>
      </c>
      <c r="I26" s="48">
        <f>SUM(I6:I25)</f>
        <v>0</v>
      </c>
      <c r="J26" s="263">
        <f>I26-H26</f>
        <v>0</v>
      </c>
      <c r="K26" s="263">
        <f>IF(H26&lt;&gt;0,ROUND(100*J26/ABS(H26),2),0)</f>
        <v>0</v>
      </c>
      <c r="L26" s="103"/>
    </row>
    <row r="27" spans="1:12" ht="15.75" customHeight="1">
      <c r="A27" s="717" t="s">
        <v>716</v>
      </c>
      <c r="B27" s="718"/>
      <c r="C27" s="102"/>
      <c r="D27" s="260"/>
      <c r="E27" s="260"/>
      <c r="F27" s="102" t="s">
        <v>554</v>
      </c>
      <c r="G27" s="103"/>
      <c r="H27" s="48"/>
      <c r="I27" s="263"/>
      <c r="J27" s="263">
        <f>I27-H27</f>
        <v>0</v>
      </c>
      <c r="K27" s="263">
        <f>IF(H27&lt;&gt;0,ROUND(100*J27/ABS(H27),2),0)</f>
        <v>0</v>
      </c>
      <c r="L27" s="103"/>
    </row>
    <row r="28" spans="1:12" ht="15.75" customHeight="1">
      <c r="A28" s="692" t="s">
        <v>717</v>
      </c>
      <c r="B28" s="692"/>
      <c r="C28" s="102"/>
      <c r="D28" s="260"/>
      <c r="E28" s="260"/>
      <c r="F28" s="102" t="s">
        <v>554</v>
      </c>
      <c r="G28" s="103"/>
      <c r="H28" s="48">
        <f>H26-ABS(H27)</f>
        <v>0</v>
      </c>
      <c r="I28" s="48">
        <f>I26-ABS(I27)</f>
        <v>0</v>
      </c>
      <c r="J28" s="263">
        <f>I28-H28</f>
        <v>0</v>
      </c>
      <c r="K28" s="263">
        <f>IF(H28&lt;&gt;0,ROUND(100*J28/ABS(H28),2),0)</f>
        <v>0</v>
      </c>
      <c r="L28" s="103"/>
    </row>
    <row r="29" spans="1:12" ht="15.75" customHeight="1">
      <c r="A29" s="90" t="str">
        <f>封面!B$10&amp;封面!D$10</f>
        <v>产权持有单位填表人：杨庆华</v>
      </c>
      <c r="C29" s="105"/>
      <c r="D29" s="104"/>
      <c r="E29" s="104"/>
    </row>
    <row r="30" spans="1:12" ht="15.75" customHeight="1">
      <c r="A30" s="90" t="str">
        <f>封面!B$12&amp;封面!D$12&amp;封面!E$12&amp;封面!F$12&amp;封面!G$12&amp;封面!H$12&amp;封面!I$12</f>
        <v>填表日期：2019年1月24日</v>
      </c>
      <c r="I30" s="89" t="str">
        <f>"评估人员："&amp;封面!$P$22</f>
        <v>评估人员：</v>
      </c>
    </row>
  </sheetData>
  <mergeCells count="5">
    <mergeCell ref="A1:L1"/>
    <mergeCell ref="A2:L2"/>
    <mergeCell ref="A26:B26"/>
    <mergeCell ref="A27:B27"/>
    <mergeCell ref="A28:B28"/>
  </mergeCells>
  <phoneticPr fontId="205" type="noConversion"/>
  <hyperlinks>
    <hyperlink ref="A28:B28" location="'4-1-2可出售-债券'!A1" display="合    计"/>
  </hyperlinks>
  <printOptions horizontalCentered="1"/>
  <pageMargins left="0.4" right="0.39" top="0.87" bottom="0.87" header="1.27" footer="0.73"/>
  <pageSetup paperSize="9" fitToHeight="0" orientation="landscape" horizontalDpi="4294967292" r:id="rId1"/>
  <headerFooter scaleWithDoc="0">
    <oddHeader>&amp;R&amp;"宋体,常规"&amp;10表4-1-2
共&amp;N页第&amp;P页
金额单位:人民币元</oddHeader>
  </headerFooter>
</worksheet>
</file>

<file path=xl/worksheets/sheet40.xml><?xml version="1.0" encoding="utf-8"?>
<worksheet xmlns="http://schemas.openxmlformats.org/spreadsheetml/2006/main" xmlns:r="http://schemas.openxmlformats.org/officeDocument/2006/relationships">
  <sheetPr>
    <pageSetUpPr fitToPage="1"/>
  </sheetPr>
  <dimension ref="A1:L29"/>
  <sheetViews>
    <sheetView topLeftCell="A7" workbookViewId="0">
      <selection activeCell="H25" sqref="H25"/>
    </sheetView>
  </sheetViews>
  <sheetFormatPr defaultRowHeight="15.75" customHeight="1"/>
  <cols>
    <col min="1" max="1" width="5.625" style="90" customWidth="1"/>
    <col min="2" max="2" width="21" style="90" customWidth="1"/>
    <col min="3" max="3" width="12.375" style="90" customWidth="1"/>
    <col min="4" max="4" width="7.875" style="91" customWidth="1"/>
    <col min="5" max="5" width="5" style="90" customWidth="1"/>
    <col min="6" max="6" width="6.625" style="90" customWidth="1"/>
    <col min="7" max="7" width="9" style="90"/>
    <col min="8" max="8" width="13.125" style="90" bestFit="1" customWidth="1"/>
    <col min="9" max="9" width="14.375" style="90" customWidth="1"/>
    <col min="10" max="10" width="8.75" style="90" customWidth="1"/>
    <col min="11" max="16384" width="9" style="90"/>
  </cols>
  <sheetData>
    <row r="1" spans="1:12" s="88" customFormat="1" ht="30" customHeight="1">
      <c r="A1" s="687" t="s">
        <v>722</v>
      </c>
      <c r="B1" s="688"/>
      <c r="C1" s="688"/>
      <c r="D1" s="688"/>
      <c r="E1" s="688"/>
      <c r="F1" s="688"/>
      <c r="G1" s="688"/>
      <c r="H1" s="688"/>
      <c r="I1" s="688"/>
      <c r="J1" s="688"/>
      <c r="K1" s="688"/>
      <c r="L1" s="688"/>
    </row>
    <row r="2" spans="1:12" ht="14.1" customHeight="1">
      <c r="A2" s="689" t="str">
        <f>'1-汇总表'!A2:F2</f>
        <v>评估基准日：2018年12月31日</v>
      </c>
      <c r="B2" s="690"/>
      <c r="C2" s="690"/>
      <c r="D2" s="690"/>
      <c r="E2" s="690"/>
      <c r="F2" s="690"/>
      <c r="G2" s="690"/>
      <c r="H2" s="696"/>
      <c r="I2" s="696"/>
      <c r="J2" s="696"/>
      <c r="K2" s="696"/>
      <c r="L2" s="696"/>
    </row>
    <row r="3" spans="1:12" ht="14.1" customHeight="1">
      <c r="A3" s="92"/>
      <c r="B3" s="92"/>
      <c r="C3" s="92"/>
      <c r="D3" s="94"/>
      <c r="E3" s="92"/>
      <c r="F3" s="92"/>
      <c r="G3" s="92"/>
      <c r="H3" s="93"/>
      <c r="I3" s="93"/>
      <c r="J3" s="93"/>
      <c r="K3" s="93"/>
      <c r="L3" s="95"/>
    </row>
    <row r="4" spans="1:12" ht="15.75" customHeight="1">
      <c r="A4" s="111" t="str">
        <f>'1-汇总表'!A4</f>
        <v>产权持有人名称：阳煤集团青岛恒源化工有限公司</v>
      </c>
      <c r="L4" s="96"/>
    </row>
    <row r="5" spans="1:12" s="89" customFormat="1" ht="27" customHeight="1">
      <c r="A5" s="46" t="s">
        <v>5</v>
      </c>
      <c r="B5" s="46" t="s">
        <v>598</v>
      </c>
      <c r="C5" s="46" t="s">
        <v>723</v>
      </c>
      <c r="D5" s="97" t="s">
        <v>600</v>
      </c>
      <c r="E5" s="98" t="s">
        <v>724</v>
      </c>
      <c r="F5" s="98" t="s">
        <v>713</v>
      </c>
      <c r="G5" s="98" t="s">
        <v>610</v>
      </c>
      <c r="H5" s="98" t="s">
        <v>586</v>
      </c>
      <c r="I5" s="46" t="s">
        <v>587</v>
      </c>
      <c r="J5" s="46" t="s">
        <v>588</v>
      </c>
      <c r="K5" s="46" t="s">
        <v>604</v>
      </c>
      <c r="L5" s="46" t="s">
        <v>8</v>
      </c>
    </row>
    <row r="6" spans="1:12" ht="15.75" customHeight="1">
      <c r="A6" s="99"/>
      <c r="B6" s="100"/>
      <c r="C6" s="99"/>
      <c r="D6" s="101"/>
      <c r="E6" s="99"/>
      <c r="F6" s="102"/>
      <c r="G6" s="102"/>
      <c r="H6" s="102"/>
      <c r="I6" s="262">
        <f>ROUND(F6*E6,2)</f>
        <v>0</v>
      </c>
      <c r="J6" s="262">
        <f>I6-H6</f>
        <v>0</v>
      </c>
      <c r="K6" s="227" t="str">
        <f>IF(OR(H6=0,H6=""),"",ROUND(J6/H6*100,2))</f>
        <v/>
      </c>
      <c r="L6" s="103"/>
    </row>
    <row r="7" spans="1:12" ht="15.75" customHeight="1">
      <c r="A7" s="99"/>
      <c r="B7" s="100"/>
      <c r="C7" s="99"/>
      <c r="D7" s="101"/>
      <c r="E7" s="99"/>
      <c r="F7" s="102"/>
      <c r="G7" s="102"/>
      <c r="H7" s="102"/>
      <c r="I7" s="262">
        <f t="shared" ref="I7:I23" si="0">ROUND(F7*E7,2)</f>
        <v>0</v>
      </c>
      <c r="J7" s="262">
        <f t="shared" ref="J7:J23" si="1">I7-H7</f>
        <v>0</v>
      </c>
      <c r="K7" s="227" t="str">
        <f t="shared" ref="K7:K23" si="2">IF(OR(H7=0,H7=""),"",ROUND(J7/H7*100,2))</f>
        <v/>
      </c>
      <c r="L7" s="103"/>
    </row>
    <row r="8" spans="1:12" ht="15.75" customHeight="1">
      <c r="A8" s="99"/>
      <c r="B8" s="100"/>
      <c r="C8" s="99"/>
      <c r="D8" s="101"/>
      <c r="E8" s="99"/>
      <c r="F8" s="102"/>
      <c r="G8" s="102"/>
      <c r="H8" s="102"/>
      <c r="I8" s="262">
        <f t="shared" si="0"/>
        <v>0</v>
      </c>
      <c r="J8" s="262">
        <f t="shared" si="1"/>
        <v>0</v>
      </c>
      <c r="K8" s="227" t="str">
        <f t="shared" si="2"/>
        <v/>
      </c>
      <c r="L8" s="103"/>
    </row>
    <row r="9" spans="1:12" ht="15.75" customHeight="1">
      <c r="A9" s="99"/>
      <c r="B9" s="100"/>
      <c r="C9" s="99"/>
      <c r="D9" s="101"/>
      <c r="E9" s="99"/>
      <c r="F9" s="102"/>
      <c r="G9" s="102"/>
      <c r="H9" s="102"/>
      <c r="I9" s="262">
        <f t="shared" si="0"/>
        <v>0</v>
      </c>
      <c r="J9" s="262">
        <f t="shared" si="1"/>
        <v>0</v>
      </c>
      <c r="K9" s="227" t="str">
        <f t="shared" si="2"/>
        <v/>
      </c>
      <c r="L9" s="103"/>
    </row>
    <row r="10" spans="1:12" ht="15.75" customHeight="1">
      <c r="A10" s="99"/>
      <c r="B10" s="100"/>
      <c r="C10" s="99"/>
      <c r="D10" s="101"/>
      <c r="E10" s="99"/>
      <c r="F10" s="102"/>
      <c r="G10" s="102"/>
      <c r="H10" s="102"/>
      <c r="I10" s="262">
        <f t="shared" si="0"/>
        <v>0</v>
      </c>
      <c r="J10" s="262">
        <f t="shared" si="1"/>
        <v>0</v>
      </c>
      <c r="K10" s="227" t="str">
        <f t="shared" si="2"/>
        <v/>
      </c>
      <c r="L10" s="103"/>
    </row>
    <row r="11" spans="1:12" ht="15.75" customHeight="1">
      <c r="A11" s="99"/>
      <c r="B11" s="100"/>
      <c r="C11" s="99"/>
      <c r="D11" s="101"/>
      <c r="E11" s="99"/>
      <c r="F11" s="102"/>
      <c r="G11" s="102"/>
      <c r="H11" s="102"/>
      <c r="I11" s="262">
        <f t="shared" si="0"/>
        <v>0</v>
      </c>
      <c r="J11" s="262">
        <f t="shared" si="1"/>
        <v>0</v>
      </c>
      <c r="K11" s="227" t="str">
        <f t="shared" si="2"/>
        <v/>
      </c>
      <c r="L11" s="103"/>
    </row>
    <row r="12" spans="1:12" ht="15.75" customHeight="1">
      <c r="A12" s="99"/>
      <c r="B12" s="100"/>
      <c r="C12" s="99"/>
      <c r="D12" s="101"/>
      <c r="E12" s="99"/>
      <c r="F12" s="102"/>
      <c r="G12" s="102"/>
      <c r="H12" s="102"/>
      <c r="I12" s="262">
        <f t="shared" si="0"/>
        <v>0</v>
      </c>
      <c r="J12" s="262">
        <f t="shared" si="1"/>
        <v>0</v>
      </c>
      <c r="K12" s="227" t="str">
        <f t="shared" si="2"/>
        <v/>
      </c>
      <c r="L12" s="103"/>
    </row>
    <row r="13" spans="1:12" ht="15.75" customHeight="1">
      <c r="A13" s="99"/>
      <c r="B13" s="100"/>
      <c r="C13" s="99"/>
      <c r="D13" s="101"/>
      <c r="E13" s="99"/>
      <c r="F13" s="102"/>
      <c r="G13" s="102"/>
      <c r="H13" s="102"/>
      <c r="I13" s="262">
        <f t="shared" si="0"/>
        <v>0</v>
      </c>
      <c r="J13" s="262">
        <f t="shared" si="1"/>
        <v>0</v>
      </c>
      <c r="K13" s="227" t="str">
        <f t="shared" si="2"/>
        <v/>
      </c>
      <c r="L13" s="103"/>
    </row>
    <row r="14" spans="1:12" ht="15.75" customHeight="1">
      <c r="A14" s="99"/>
      <c r="B14" s="100"/>
      <c r="C14" s="99"/>
      <c r="D14" s="101"/>
      <c r="E14" s="99"/>
      <c r="F14" s="102"/>
      <c r="G14" s="102"/>
      <c r="H14" s="102"/>
      <c r="I14" s="262">
        <f t="shared" si="0"/>
        <v>0</v>
      </c>
      <c r="J14" s="262">
        <f t="shared" si="1"/>
        <v>0</v>
      </c>
      <c r="K14" s="227" t="str">
        <f t="shared" si="2"/>
        <v/>
      </c>
      <c r="L14" s="103"/>
    </row>
    <row r="15" spans="1:12" ht="15.75" customHeight="1">
      <c r="A15" s="99"/>
      <c r="B15" s="100"/>
      <c r="C15" s="99"/>
      <c r="D15" s="101"/>
      <c r="E15" s="99"/>
      <c r="F15" s="102"/>
      <c r="G15" s="102"/>
      <c r="H15" s="102"/>
      <c r="I15" s="262"/>
      <c r="J15" s="262"/>
      <c r="K15" s="227"/>
      <c r="L15" s="103"/>
    </row>
    <row r="16" spans="1:12" ht="15.75" customHeight="1">
      <c r="A16" s="99"/>
      <c r="B16" s="100"/>
      <c r="C16" s="99"/>
      <c r="D16" s="101"/>
      <c r="E16" s="99"/>
      <c r="F16" s="102"/>
      <c r="G16" s="102"/>
      <c r="H16" s="102"/>
      <c r="I16" s="262">
        <f t="shared" si="0"/>
        <v>0</v>
      </c>
      <c r="J16" s="262">
        <f t="shared" si="1"/>
        <v>0</v>
      </c>
      <c r="K16" s="227" t="str">
        <f t="shared" si="2"/>
        <v/>
      </c>
      <c r="L16" s="103"/>
    </row>
    <row r="17" spans="1:12" ht="15.75" customHeight="1">
      <c r="A17" s="99"/>
      <c r="B17" s="100"/>
      <c r="C17" s="99"/>
      <c r="D17" s="101"/>
      <c r="E17" s="99"/>
      <c r="F17" s="102"/>
      <c r="G17" s="102"/>
      <c r="H17" s="102"/>
      <c r="I17" s="262">
        <f t="shared" si="0"/>
        <v>0</v>
      </c>
      <c r="J17" s="262">
        <f t="shared" si="1"/>
        <v>0</v>
      </c>
      <c r="K17" s="227" t="str">
        <f t="shared" si="2"/>
        <v/>
      </c>
      <c r="L17" s="103"/>
    </row>
    <row r="18" spans="1:12" ht="15.75" customHeight="1">
      <c r="A18" s="99"/>
      <c r="B18" s="100"/>
      <c r="C18" s="99"/>
      <c r="D18" s="101"/>
      <c r="E18" s="99"/>
      <c r="F18" s="102"/>
      <c r="G18" s="102"/>
      <c r="H18" s="102"/>
      <c r="I18" s="262">
        <f t="shared" si="0"/>
        <v>0</v>
      </c>
      <c r="J18" s="262">
        <f t="shared" si="1"/>
        <v>0</v>
      </c>
      <c r="K18" s="227" t="str">
        <f t="shared" si="2"/>
        <v/>
      </c>
      <c r="L18" s="103"/>
    </row>
    <row r="19" spans="1:12" ht="15.75" customHeight="1">
      <c r="A19" s="99"/>
      <c r="B19" s="100"/>
      <c r="C19" s="99"/>
      <c r="D19" s="101"/>
      <c r="E19" s="99"/>
      <c r="F19" s="102"/>
      <c r="G19" s="102"/>
      <c r="H19" s="102"/>
      <c r="I19" s="262">
        <f t="shared" si="0"/>
        <v>0</v>
      </c>
      <c r="J19" s="262">
        <f t="shared" si="1"/>
        <v>0</v>
      </c>
      <c r="K19" s="227" t="str">
        <f t="shared" si="2"/>
        <v/>
      </c>
      <c r="L19" s="103"/>
    </row>
    <row r="20" spans="1:12" ht="15.75" customHeight="1">
      <c r="A20" s="99"/>
      <c r="B20" s="100"/>
      <c r="C20" s="99"/>
      <c r="D20" s="101"/>
      <c r="E20" s="99"/>
      <c r="F20" s="102"/>
      <c r="G20" s="102"/>
      <c r="H20" s="102"/>
      <c r="I20" s="262">
        <f t="shared" si="0"/>
        <v>0</v>
      </c>
      <c r="J20" s="262">
        <f t="shared" si="1"/>
        <v>0</v>
      </c>
      <c r="K20" s="227" t="str">
        <f t="shared" si="2"/>
        <v/>
      </c>
      <c r="L20" s="103"/>
    </row>
    <row r="21" spans="1:12" ht="15.75" customHeight="1">
      <c r="A21" s="99"/>
      <c r="B21" s="100"/>
      <c r="C21" s="99"/>
      <c r="D21" s="101"/>
      <c r="E21" s="99"/>
      <c r="F21" s="102"/>
      <c r="G21" s="102"/>
      <c r="H21" s="102"/>
      <c r="I21" s="262">
        <f t="shared" si="0"/>
        <v>0</v>
      </c>
      <c r="J21" s="262">
        <f t="shared" si="1"/>
        <v>0</v>
      </c>
      <c r="K21" s="227" t="str">
        <f t="shared" si="2"/>
        <v/>
      </c>
      <c r="L21" s="103"/>
    </row>
    <row r="22" spans="1:12" ht="15.75" customHeight="1">
      <c r="A22" s="99"/>
      <c r="B22" s="100"/>
      <c r="C22" s="99"/>
      <c r="D22" s="101"/>
      <c r="E22" s="99"/>
      <c r="F22" s="102"/>
      <c r="G22" s="102"/>
      <c r="H22" s="102"/>
      <c r="I22" s="262">
        <f t="shared" si="0"/>
        <v>0</v>
      </c>
      <c r="J22" s="262">
        <f t="shared" si="1"/>
        <v>0</v>
      </c>
      <c r="K22" s="227" t="str">
        <f t="shared" si="2"/>
        <v/>
      </c>
      <c r="L22" s="103"/>
    </row>
    <row r="23" spans="1:12" ht="15.75" customHeight="1">
      <c r="A23" s="99"/>
      <c r="B23" s="100"/>
      <c r="C23" s="99"/>
      <c r="D23" s="101"/>
      <c r="E23" s="99"/>
      <c r="F23" s="102"/>
      <c r="G23" s="102"/>
      <c r="H23" s="102"/>
      <c r="I23" s="262">
        <f t="shared" si="0"/>
        <v>0</v>
      </c>
      <c r="J23" s="262">
        <f t="shared" si="1"/>
        <v>0</v>
      </c>
      <c r="K23" s="227" t="str">
        <f t="shared" si="2"/>
        <v/>
      </c>
      <c r="L23" s="103"/>
    </row>
    <row r="24" spans="1:12" ht="15.75" customHeight="1">
      <c r="A24" s="99"/>
      <c r="B24" s="100"/>
      <c r="C24" s="99"/>
      <c r="D24" s="101"/>
      <c r="E24" s="99"/>
      <c r="F24" s="102"/>
      <c r="G24" s="102"/>
      <c r="H24" s="102"/>
      <c r="I24" s="102"/>
      <c r="J24" s="102"/>
      <c r="K24" s="102" t="s">
        <v>554</v>
      </c>
      <c r="L24" s="103"/>
    </row>
    <row r="25" spans="1:12" ht="15.75" customHeight="1">
      <c r="A25" s="717" t="s">
        <v>715</v>
      </c>
      <c r="B25" s="718"/>
      <c r="C25" s="102"/>
      <c r="D25" s="260"/>
      <c r="E25" s="102"/>
      <c r="F25" s="102" t="s">
        <v>554</v>
      </c>
      <c r="G25" s="103"/>
      <c r="H25" s="48">
        <f>SUM(H6:H24)</f>
        <v>0</v>
      </c>
      <c r="I25" s="48">
        <f>SUM(I6:I24)</f>
        <v>0</v>
      </c>
      <c r="J25" s="262">
        <f>I25-H25</f>
        <v>0</v>
      </c>
      <c r="K25" s="227" t="str">
        <f>IF(OR(H25=0,H25=""),"",ROUND(J25/H25*100,2))</f>
        <v/>
      </c>
      <c r="L25" s="103"/>
    </row>
    <row r="26" spans="1:12" ht="15.75" customHeight="1">
      <c r="A26" s="717" t="s">
        <v>716</v>
      </c>
      <c r="B26" s="718"/>
      <c r="C26" s="102"/>
      <c r="D26" s="260"/>
      <c r="E26" s="102"/>
      <c r="F26" s="102" t="s">
        <v>554</v>
      </c>
      <c r="G26" s="103"/>
      <c r="H26" s="48"/>
      <c r="I26" s="262"/>
      <c r="J26" s="262">
        <f>I26-H26</f>
        <v>0</v>
      </c>
      <c r="K26" s="227" t="str">
        <f>IF(OR(H26=0,H26=""),"",ROUND(J26/H26*100,2))</f>
        <v/>
      </c>
      <c r="L26" s="103"/>
    </row>
    <row r="27" spans="1:12" ht="15.75" customHeight="1">
      <c r="A27" s="692" t="s">
        <v>717</v>
      </c>
      <c r="B27" s="692"/>
      <c r="C27" s="102"/>
      <c r="D27" s="260"/>
      <c r="E27" s="102"/>
      <c r="F27" s="102" t="s">
        <v>554</v>
      </c>
      <c r="G27" s="103"/>
      <c r="H27" s="48">
        <f>H25-ABS(H26)</f>
        <v>0</v>
      </c>
      <c r="I27" s="48">
        <f>I25-ABS(I26)</f>
        <v>0</v>
      </c>
      <c r="J27" s="262">
        <f>I27-H27</f>
        <v>0</v>
      </c>
      <c r="K27" s="227" t="str">
        <f>IF(OR(H27=0,H27=""),"",ROUND(J27/H27*100,2))</f>
        <v/>
      </c>
      <c r="L27" s="103"/>
    </row>
    <row r="28" spans="1:12" ht="15.75" customHeight="1">
      <c r="A28" s="90" t="str">
        <f>封面!B$10&amp;封面!D$10</f>
        <v>产权持有单位填表人：杨庆华</v>
      </c>
      <c r="C28" s="105"/>
      <c r="D28" s="104"/>
      <c r="E28" s="105"/>
    </row>
    <row r="29" spans="1:12" ht="15.75" customHeight="1">
      <c r="A29" s="90" t="str">
        <f>封面!B$12&amp;封面!D$12&amp;封面!E$12&amp;封面!F$12&amp;封面!G$12&amp;封面!H$12&amp;封面!I$12</f>
        <v>填表日期：2019年1月24日</v>
      </c>
      <c r="I29" s="89" t="str">
        <f>"评估人员："&amp;封面!$P$22</f>
        <v>评估人员：</v>
      </c>
    </row>
  </sheetData>
  <mergeCells count="5">
    <mergeCell ref="A1:L1"/>
    <mergeCell ref="A2:L2"/>
    <mergeCell ref="A25:B25"/>
    <mergeCell ref="A26:B26"/>
    <mergeCell ref="A27:B27"/>
  </mergeCells>
  <phoneticPr fontId="205" type="noConversion"/>
  <hyperlinks>
    <hyperlink ref="A27:B27" location="'4-1-3可出售-其他'!A1" display="合    计"/>
  </hyperlinks>
  <printOptions horizontalCentered="1"/>
  <pageMargins left="0.51" right="0.52" top="0.87" bottom="0.87" header="1.26" footer="0.78"/>
  <pageSetup paperSize="9" fitToHeight="0" orientation="landscape" horizontalDpi="4294967292" r:id="rId1"/>
  <headerFooter scaleWithDoc="0">
    <oddHeader>&amp;R&amp;"宋体,常规"&amp;10表4-1-3
共&amp;N页第&amp;P页
金额单位:人民币元</oddHeader>
  </headerFooter>
  <legacyDrawing r:id="rId2"/>
</worksheet>
</file>

<file path=xl/worksheets/sheet41.xml><?xml version="1.0" encoding="utf-8"?>
<worksheet xmlns="http://schemas.openxmlformats.org/spreadsheetml/2006/main" xmlns:r="http://schemas.openxmlformats.org/officeDocument/2006/relationships">
  <sheetPr>
    <pageSetUpPr fitToPage="1"/>
  </sheetPr>
  <dimension ref="A1:M31"/>
  <sheetViews>
    <sheetView topLeftCell="A13" workbookViewId="0">
      <selection activeCell="H29" sqref="H29"/>
    </sheetView>
  </sheetViews>
  <sheetFormatPr defaultRowHeight="15.75" customHeight="1"/>
  <cols>
    <col min="1" max="1" width="7.625" style="237" customWidth="1"/>
    <col min="2" max="2" width="19.5" style="237" customWidth="1"/>
    <col min="3" max="3" width="8.5" style="237" customWidth="1"/>
    <col min="4" max="4" width="7.875" style="238" customWidth="1"/>
    <col min="5" max="5" width="9" style="238"/>
    <col min="6" max="6" width="9.375" style="237" bestFit="1" customWidth="1"/>
    <col min="7" max="7" width="9.375" style="237" customWidth="1"/>
    <col min="8" max="9" width="11.375" style="237" customWidth="1"/>
    <col min="10" max="10" width="9.375" style="237" customWidth="1"/>
    <col min="11" max="11" width="8.625" style="237" customWidth="1"/>
    <col min="12" max="12" width="9.125" style="237" customWidth="1"/>
    <col min="13" max="16384" width="9" style="237"/>
  </cols>
  <sheetData>
    <row r="1" spans="1:13" s="236" customFormat="1" ht="30" customHeight="1">
      <c r="A1" s="720" t="s">
        <v>725</v>
      </c>
      <c r="B1" s="721"/>
      <c r="C1" s="721"/>
      <c r="D1" s="721"/>
      <c r="E1" s="721"/>
      <c r="F1" s="721"/>
      <c r="G1" s="721"/>
      <c r="H1" s="721"/>
      <c r="I1" s="721"/>
      <c r="J1" s="721"/>
      <c r="K1" s="721"/>
      <c r="L1" s="721"/>
    </row>
    <row r="2" spans="1:13" ht="14.1" customHeight="1">
      <c r="A2" s="722" t="str">
        <f>'1-汇总表'!A2:F2</f>
        <v>评估基准日：2018年12月31日</v>
      </c>
      <c r="B2" s="723"/>
      <c r="C2" s="723"/>
      <c r="D2" s="723"/>
      <c r="E2" s="723"/>
      <c r="F2" s="723"/>
      <c r="G2" s="723"/>
      <c r="H2" s="723"/>
      <c r="I2" s="724"/>
      <c r="J2" s="724"/>
      <c r="K2" s="724"/>
      <c r="L2" s="724"/>
      <c r="M2" s="250"/>
    </row>
    <row r="3" spans="1:13" ht="14.1" customHeight="1">
      <c r="A3" s="239"/>
      <c r="B3" s="239"/>
      <c r="C3" s="239"/>
      <c r="D3" s="254"/>
      <c r="E3" s="254"/>
      <c r="F3" s="239"/>
      <c r="G3" s="239"/>
      <c r="H3" s="239"/>
      <c r="I3" s="250"/>
      <c r="J3" s="250"/>
      <c r="K3" s="725"/>
      <c r="L3" s="725"/>
      <c r="M3" s="250"/>
    </row>
    <row r="4" spans="1:13" ht="15.75" customHeight="1">
      <c r="A4" s="255" t="str">
        <f>'1-汇总表'!A4</f>
        <v>产权持有人名称：阳煤集团青岛恒源化工有限公司</v>
      </c>
      <c r="J4" s="726"/>
      <c r="K4" s="726"/>
      <c r="L4" s="726"/>
    </row>
    <row r="5" spans="1:13" s="175" customFormat="1" ht="15.75" customHeight="1">
      <c r="A5" s="14" t="s">
        <v>5</v>
      </c>
      <c r="B5" s="14" t="s">
        <v>598</v>
      </c>
      <c r="C5" s="14" t="s">
        <v>726</v>
      </c>
      <c r="D5" s="256" t="s">
        <v>600</v>
      </c>
      <c r="E5" s="256" t="s">
        <v>720</v>
      </c>
      <c r="F5" s="14" t="s">
        <v>609</v>
      </c>
      <c r="G5" s="14" t="s">
        <v>727</v>
      </c>
      <c r="H5" s="159" t="s">
        <v>586</v>
      </c>
      <c r="I5" s="14" t="s">
        <v>587</v>
      </c>
      <c r="J5" s="14" t="s">
        <v>588</v>
      </c>
      <c r="K5" s="14" t="s">
        <v>604</v>
      </c>
      <c r="L5" s="14" t="s">
        <v>8</v>
      </c>
    </row>
    <row r="6" spans="1:13" ht="15.75" customHeight="1">
      <c r="A6" s="240"/>
      <c r="B6" s="161"/>
      <c r="C6" s="240"/>
      <c r="D6" s="241"/>
      <c r="E6" s="241"/>
      <c r="F6" s="240"/>
      <c r="G6" s="240"/>
      <c r="H6" s="247"/>
      <c r="I6" s="19">
        <f>H6</f>
        <v>0</v>
      </c>
      <c r="J6" s="19">
        <f>I6-H6</f>
        <v>0</v>
      </c>
      <c r="K6" s="227" t="str">
        <f>IF(OR(H6=0,H6=""),"",ROUND(J6/H6*100,2))</f>
        <v/>
      </c>
      <c r="L6" s="245"/>
    </row>
    <row r="7" spans="1:13" ht="15.75" customHeight="1">
      <c r="A7" s="240"/>
      <c r="B7" s="161"/>
      <c r="C7" s="240"/>
      <c r="D7" s="241"/>
      <c r="E7" s="241"/>
      <c r="F7" s="240"/>
      <c r="G7" s="240"/>
      <c r="H7" s="247"/>
      <c r="I7" s="19">
        <f t="shared" ref="I7:I24" si="0">H7</f>
        <v>0</v>
      </c>
      <c r="J7" s="19">
        <f t="shared" ref="J7:J24" si="1">I7-H7</f>
        <v>0</v>
      </c>
      <c r="K7" s="227" t="str">
        <f t="shared" ref="K7:K24" si="2">IF(OR(H7=0,H7=""),"",ROUND(J7/H7*100,2))</f>
        <v/>
      </c>
      <c r="L7" s="245"/>
    </row>
    <row r="8" spans="1:13" ht="15.75" customHeight="1">
      <c r="A8" s="240"/>
      <c r="B8" s="161"/>
      <c r="C8" s="240"/>
      <c r="D8" s="241"/>
      <c r="E8" s="241"/>
      <c r="F8" s="240"/>
      <c r="G8" s="240"/>
      <c r="H8" s="247"/>
      <c r="I8" s="19">
        <f t="shared" si="0"/>
        <v>0</v>
      </c>
      <c r="J8" s="19">
        <f t="shared" si="1"/>
        <v>0</v>
      </c>
      <c r="K8" s="227" t="str">
        <f t="shared" si="2"/>
        <v/>
      </c>
      <c r="L8" s="245"/>
    </row>
    <row r="9" spans="1:13" ht="15.75" customHeight="1">
      <c r="A9" s="240"/>
      <c r="B9" s="161"/>
      <c r="C9" s="240"/>
      <c r="D9" s="241"/>
      <c r="E9" s="241"/>
      <c r="F9" s="240"/>
      <c r="G9" s="240"/>
      <c r="H9" s="247"/>
      <c r="I9" s="19">
        <f t="shared" si="0"/>
        <v>0</v>
      </c>
      <c r="J9" s="19">
        <f t="shared" si="1"/>
        <v>0</v>
      </c>
      <c r="K9" s="227" t="str">
        <f t="shared" si="2"/>
        <v/>
      </c>
      <c r="L9" s="245"/>
    </row>
    <row r="10" spans="1:13" ht="15.75" customHeight="1">
      <c r="A10" s="240"/>
      <c r="B10" s="161"/>
      <c r="C10" s="240"/>
      <c r="D10" s="241"/>
      <c r="E10" s="241"/>
      <c r="F10" s="240"/>
      <c r="G10" s="240"/>
      <c r="H10" s="247"/>
      <c r="I10" s="19">
        <f t="shared" si="0"/>
        <v>0</v>
      </c>
      <c r="J10" s="19">
        <f t="shared" si="1"/>
        <v>0</v>
      </c>
      <c r="K10" s="227" t="str">
        <f t="shared" si="2"/>
        <v/>
      </c>
      <c r="L10" s="245"/>
    </row>
    <row r="11" spans="1:13" ht="15.75" customHeight="1">
      <c r="A11" s="240"/>
      <c r="B11" s="161"/>
      <c r="C11" s="240"/>
      <c r="D11" s="241"/>
      <c r="E11" s="241"/>
      <c r="F11" s="240"/>
      <c r="G11" s="240"/>
      <c r="H11" s="247"/>
      <c r="I11" s="19">
        <f t="shared" si="0"/>
        <v>0</v>
      </c>
      <c r="J11" s="19">
        <f t="shared" si="1"/>
        <v>0</v>
      </c>
      <c r="K11" s="227" t="str">
        <f t="shared" si="2"/>
        <v/>
      </c>
      <c r="L11" s="245"/>
    </row>
    <row r="12" spans="1:13" ht="15.75" customHeight="1">
      <c r="A12" s="240"/>
      <c r="B12" s="161"/>
      <c r="C12" s="240"/>
      <c r="D12" s="241"/>
      <c r="E12" s="241"/>
      <c r="F12" s="240"/>
      <c r="G12" s="240"/>
      <c r="H12" s="247"/>
      <c r="I12" s="19">
        <f t="shared" si="0"/>
        <v>0</v>
      </c>
      <c r="J12" s="19">
        <f t="shared" si="1"/>
        <v>0</v>
      </c>
      <c r="K12" s="227" t="str">
        <f t="shared" si="2"/>
        <v/>
      </c>
      <c r="L12" s="245"/>
    </row>
    <row r="13" spans="1:13" ht="15.75" customHeight="1">
      <c r="A13" s="240"/>
      <c r="B13" s="161"/>
      <c r="C13" s="240"/>
      <c r="D13" s="241"/>
      <c r="E13" s="241"/>
      <c r="F13" s="240"/>
      <c r="G13" s="240"/>
      <c r="H13" s="247"/>
      <c r="I13" s="19"/>
      <c r="J13" s="19"/>
      <c r="K13" s="227"/>
      <c r="L13" s="245"/>
    </row>
    <row r="14" spans="1:13" ht="15.75" customHeight="1">
      <c r="A14" s="240"/>
      <c r="B14" s="161"/>
      <c r="C14" s="240"/>
      <c r="D14" s="241"/>
      <c r="E14" s="241"/>
      <c r="F14" s="240"/>
      <c r="G14" s="240"/>
      <c r="H14" s="247"/>
      <c r="I14" s="19">
        <f t="shared" si="0"/>
        <v>0</v>
      </c>
      <c r="J14" s="19">
        <f t="shared" si="1"/>
        <v>0</v>
      </c>
      <c r="K14" s="227" t="str">
        <f t="shared" si="2"/>
        <v/>
      </c>
      <c r="L14" s="245"/>
    </row>
    <row r="15" spans="1:13" ht="15.75" customHeight="1">
      <c r="A15" s="240"/>
      <c r="B15" s="161"/>
      <c r="C15" s="240"/>
      <c r="D15" s="241"/>
      <c r="E15" s="241"/>
      <c r="F15" s="240"/>
      <c r="G15" s="240"/>
      <c r="H15" s="247"/>
      <c r="I15" s="19">
        <f t="shared" si="0"/>
        <v>0</v>
      </c>
      <c r="J15" s="19">
        <f t="shared" si="1"/>
        <v>0</v>
      </c>
      <c r="K15" s="227" t="str">
        <f t="shared" si="2"/>
        <v/>
      </c>
      <c r="L15" s="245"/>
    </row>
    <row r="16" spans="1:13" ht="15.75" customHeight="1">
      <c r="A16" s="240"/>
      <c r="B16" s="161"/>
      <c r="C16" s="240"/>
      <c r="D16" s="241"/>
      <c r="E16" s="241"/>
      <c r="F16" s="240"/>
      <c r="G16" s="240"/>
      <c r="H16" s="247"/>
      <c r="I16" s="19">
        <f t="shared" si="0"/>
        <v>0</v>
      </c>
      <c r="J16" s="19">
        <f t="shared" si="1"/>
        <v>0</v>
      </c>
      <c r="K16" s="227" t="str">
        <f t="shared" si="2"/>
        <v/>
      </c>
      <c r="L16" s="245"/>
    </row>
    <row r="17" spans="1:12" ht="15.75" customHeight="1">
      <c r="A17" s="240"/>
      <c r="B17" s="161"/>
      <c r="C17" s="240"/>
      <c r="D17" s="241"/>
      <c r="E17" s="241"/>
      <c r="F17" s="240"/>
      <c r="G17" s="240"/>
      <c r="H17" s="247"/>
      <c r="I17" s="19">
        <f t="shared" si="0"/>
        <v>0</v>
      </c>
      <c r="J17" s="19">
        <f t="shared" si="1"/>
        <v>0</v>
      </c>
      <c r="K17" s="227" t="str">
        <f t="shared" si="2"/>
        <v/>
      </c>
      <c r="L17" s="245"/>
    </row>
    <row r="18" spans="1:12" ht="15.75" customHeight="1">
      <c r="A18" s="240"/>
      <c r="B18" s="161"/>
      <c r="C18" s="240"/>
      <c r="D18" s="241"/>
      <c r="E18" s="241"/>
      <c r="F18" s="240"/>
      <c r="G18" s="240"/>
      <c r="H18" s="247"/>
      <c r="I18" s="19">
        <f t="shared" si="0"/>
        <v>0</v>
      </c>
      <c r="J18" s="19">
        <f t="shared" si="1"/>
        <v>0</v>
      </c>
      <c r="K18" s="227" t="str">
        <f t="shared" si="2"/>
        <v/>
      </c>
      <c r="L18" s="245"/>
    </row>
    <row r="19" spans="1:12" ht="15.75" customHeight="1">
      <c r="A19" s="240"/>
      <c r="B19" s="161"/>
      <c r="C19" s="240"/>
      <c r="D19" s="241"/>
      <c r="E19" s="241"/>
      <c r="F19" s="240"/>
      <c r="G19" s="240"/>
      <c r="H19" s="247"/>
      <c r="I19" s="19">
        <f t="shared" si="0"/>
        <v>0</v>
      </c>
      <c r="J19" s="19">
        <f t="shared" si="1"/>
        <v>0</v>
      </c>
      <c r="K19" s="227" t="str">
        <f t="shared" si="2"/>
        <v/>
      </c>
      <c r="L19" s="245"/>
    </row>
    <row r="20" spans="1:12" ht="15.75" customHeight="1">
      <c r="A20" s="240"/>
      <c r="B20" s="161"/>
      <c r="C20" s="240"/>
      <c r="D20" s="241"/>
      <c r="E20" s="241"/>
      <c r="F20" s="240"/>
      <c r="G20" s="240"/>
      <c r="H20" s="247"/>
      <c r="I20" s="19">
        <f t="shared" si="0"/>
        <v>0</v>
      </c>
      <c r="J20" s="19">
        <f t="shared" si="1"/>
        <v>0</v>
      </c>
      <c r="K20" s="227" t="str">
        <f t="shared" si="2"/>
        <v/>
      </c>
      <c r="L20" s="245"/>
    </row>
    <row r="21" spans="1:12" ht="15.75" customHeight="1">
      <c r="A21" s="240"/>
      <c r="B21" s="161"/>
      <c r="C21" s="240"/>
      <c r="D21" s="241"/>
      <c r="E21" s="241"/>
      <c r="F21" s="240"/>
      <c r="G21" s="240"/>
      <c r="H21" s="247"/>
      <c r="I21" s="19">
        <f t="shared" si="0"/>
        <v>0</v>
      </c>
      <c r="J21" s="19">
        <f t="shared" si="1"/>
        <v>0</v>
      </c>
      <c r="K21" s="227" t="str">
        <f t="shared" si="2"/>
        <v/>
      </c>
      <c r="L21" s="245"/>
    </row>
    <row r="22" spans="1:12" ht="15.75" customHeight="1">
      <c r="A22" s="240"/>
      <c r="B22" s="161"/>
      <c r="C22" s="240"/>
      <c r="D22" s="241"/>
      <c r="E22" s="241"/>
      <c r="F22" s="240"/>
      <c r="G22" s="240"/>
      <c r="H22" s="247"/>
      <c r="I22" s="19">
        <f t="shared" si="0"/>
        <v>0</v>
      </c>
      <c r="J22" s="19">
        <f t="shared" si="1"/>
        <v>0</v>
      </c>
      <c r="K22" s="227" t="str">
        <f t="shared" si="2"/>
        <v/>
      </c>
      <c r="L22" s="245"/>
    </row>
    <row r="23" spans="1:12" ht="15.75" customHeight="1">
      <c r="A23" s="240"/>
      <c r="B23" s="161"/>
      <c r="C23" s="240"/>
      <c r="D23" s="241"/>
      <c r="E23" s="241"/>
      <c r="F23" s="240"/>
      <c r="G23" s="240"/>
      <c r="H23" s="247"/>
      <c r="I23" s="19">
        <f t="shared" si="0"/>
        <v>0</v>
      </c>
      <c r="J23" s="19">
        <f t="shared" si="1"/>
        <v>0</v>
      </c>
      <c r="K23" s="227" t="str">
        <f t="shared" si="2"/>
        <v/>
      </c>
      <c r="L23" s="245"/>
    </row>
    <row r="24" spans="1:12" ht="15.75" customHeight="1">
      <c r="A24" s="240"/>
      <c r="B24" s="161"/>
      <c r="C24" s="240"/>
      <c r="D24" s="241"/>
      <c r="E24" s="241"/>
      <c r="F24" s="240"/>
      <c r="G24" s="240"/>
      <c r="H24" s="247"/>
      <c r="I24" s="19">
        <f t="shared" si="0"/>
        <v>0</v>
      </c>
      <c r="J24" s="19">
        <f t="shared" si="1"/>
        <v>0</v>
      </c>
      <c r="K24" s="227" t="str">
        <f t="shared" si="2"/>
        <v/>
      </c>
      <c r="L24" s="245"/>
    </row>
    <row r="25" spans="1:12" ht="15.75" customHeight="1">
      <c r="A25" s="240"/>
      <c r="B25" s="161"/>
      <c r="C25" s="240"/>
      <c r="D25" s="241"/>
      <c r="E25" s="241"/>
      <c r="F25" s="240"/>
      <c r="G25" s="240"/>
      <c r="H25" s="247"/>
      <c r="I25" s="247"/>
      <c r="J25" s="247"/>
      <c r="K25" s="247" t="s">
        <v>554</v>
      </c>
      <c r="L25" s="245"/>
    </row>
    <row r="26" spans="1:12" ht="15.75" customHeight="1">
      <c r="A26" s="240"/>
      <c r="B26" s="161"/>
      <c r="C26" s="240"/>
      <c r="D26" s="241"/>
      <c r="E26" s="241"/>
      <c r="F26" s="240"/>
      <c r="G26" s="240"/>
      <c r="H26" s="247"/>
      <c r="I26" s="247"/>
      <c r="J26" s="247"/>
      <c r="K26" s="247" t="s">
        <v>554</v>
      </c>
      <c r="L26" s="245"/>
    </row>
    <row r="27" spans="1:12" ht="15.75" customHeight="1">
      <c r="A27" s="727" t="s">
        <v>728</v>
      </c>
      <c r="B27" s="727"/>
      <c r="C27" s="240"/>
      <c r="D27" s="241"/>
      <c r="E27" s="241"/>
      <c r="F27" s="240"/>
      <c r="G27" s="240"/>
      <c r="H27" s="19">
        <f>SUM(H6:H26)</f>
        <v>0</v>
      </c>
      <c r="I27" s="19">
        <f>SUM(I6:I26)</f>
        <v>0</v>
      </c>
      <c r="J27" s="19">
        <f>I27-H27</f>
        <v>0</v>
      </c>
      <c r="K27" s="227" t="str">
        <f>IF(OR(H27=0,H27=""),"",ROUND(J27/H27*100,2))</f>
        <v/>
      </c>
      <c r="L27" s="245"/>
    </row>
    <row r="28" spans="1:12" ht="15.75" customHeight="1">
      <c r="A28" s="727" t="s">
        <v>729</v>
      </c>
      <c r="B28" s="728"/>
      <c r="C28" s="240"/>
      <c r="D28" s="241"/>
      <c r="E28" s="241"/>
      <c r="F28" s="240"/>
      <c r="G28" s="240"/>
      <c r="H28" s="19"/>
      <c r="I28" s="19"/>
      <c r="J28" s="19">
        <f>I28-H28</f>
        <v>0</v>
      </c>
      <c r="K28" s="227" t="str">
        <f>IF(OR(H28=0,H28=""),"",ROUND(J28/H28*100,2))</f>
        <v/>
      </c>
      <c r="L28" s="245"/>
    </row>
    <row r="29" spans="1:12" ht="15.75" customHeight="1">
      <c r="A29" s="719" t="s">
        <v>730</v>
      </c>
      <c r="B29" s="719"/>
      <c r="C29" s="240"/>
      <c r="D29" s="241"/>
      <c r="E29" s="241"/>
      <c r="F29" s="240"/>
      <c r="G29" s="240"/>
      <c r="H29" s="19">
        <f>H27-ABS(H28)</f>
        <v>0</v>
      </c>
      <c r="I29" s="19">
        <f>I27-ABS(I28)</f>
        <v>0</v>
      </c>
      <c r="J29" s="19">
        <f>I29-H29</f>
        <v>0</v>
      </c>
      <c r="K29" s="227" t="str">
        <f>IF(OR(H29=0,H29=""),"",ROUND(J29/H29*100,2))</f>
        <v/>
      </c>
      <c r="L29" s="245"/>
    </row>
    <row r="30" spans="1:12" ht="15.75" customHeight="1">
      <c r="A30" s="237" t="str">
        <f>封面!B$10&amp;封面!D$10</f>
        <v>产权持有单位填表人：杨庆华</v>
      </c>
      <c r="C30" s="246"/>
      <c r="D30" s="257"/>
      <c r="E30" s="257"/>
    </row>
    <row r="31" spans="1:12" ht="15.75" customHeight="1">
      <c r="A31" s="237" t="str">
        <f>封面!B$12&amp;封面!D$12&amp;封面!E$12&amp;封面!F$12&amp;封面!G$12&amp;封面!H$12&amp;封面!I$12</f>
        <v>填表日期：2019年1月24日</v>
      </c>
      <c r="I31" s="175" t="str">
        <f>"评估人员："&amp;封面!$P$18</f>
        <v>评估人员：</v>
      </c>
    </row>
  </sheetData>
  <mergeCells count="7">
    <mergeCell ref="A29:B29"/>
    <mergeCell ref="A1:L1"/>
    <mergeCell ref="A2:L2"/>
    <mergeCell ref="K3:L3"/>
    <mergeCell ref="J4:L4"/>
    <mergeCell ref="A27:B27"/>
    <mergeCell ref="A28:B28"/>
  </mergeCells>
  <phoneticPr fontId="205" type="noConversion"/>
  <hyperlinks>
    <hyperlink ref="A29:B29" location="'4-非流动资产汇总'!A1" display="净     额"/>
  </hyperlinks>
  <printOptions horizontalCentered="1"/>
  <pageMargins left="0.48" right="0.49" top="0.87" bottom="0.87" header="1.24" footer="0.77"/>
  <pageSetup paperSize="9" fitToHeight="0" orientation="landscape" horizontalDpi="4294967292" r:id="rId1"/>
  <headerFooter scaleWithDoc="0">
    <oddHeader>&amp;R&amp;"宋体,常规"&amp;10表4-2
共&amp;N页第&amp;P页
金额单位:人民币元</oddHeader>
  </headerFooter>
</worksheet>
</file>

<file path=xl/worksheets/sheet42.xml><?xml version="1.0" encoding="utf-8"?>
<worksheet xmlns="http://schemas.openxmlformats.org/spreadsheetml/2006/main" xmlns:r="http://schemas.openxmlformats.org/officeDocument/2006/relationships">
  <sheetPr>
    <pageSetUpPr fitToPage="1"/>
  </sheetPr>
  <dimension ref="A1:I30"/>
  <sheetViews>
    <sheetView showGridLines="0" workbookViewId="0">
      <selection activeCell="B7" sqref="B7"/>
    </sheetView>
  </sheetViews>
  <sheetFormatPr defaultRowHeight="15.75" customHeight="1"/>
  <cols>
    <col min="1" max="1" width="6.625" style="4" customWidth="1"/>
    <col min="2" max="2" width="31.25" style="4" customWidth="1"/>
    <col min="3" max="3" width="17.25" style="4" customWidth="1"/>
    <col min="4" max="4" width="7.875" style="49" customWidth="1"/>
    <col min="5" max="5" width="13" style="4" customWidth="1"/>
    <col min="6" max="6" width="12.875" style="4" customWidth="1"/>
    <col min="7" max="7" width="11.75" style="4" customWidth="1"/>
    <col min="8" max="8" width="9.625" style="4" bestFit="1" customWidth="1"/>
    <col min="9" max="9" width="11.625" style="4" customWidth="1"/>
    <col min="10" max="16384" width="9" style="4"/>
  </cols>
  <sheetData>
    <row r="1" spans="1:9" s="1" customFormat="1" ht="30" customHeight="1">
      <c r="A1" s="675" t="s">
        <v>731</v>
      </c>
      <c r="B1" s="675"/>
      <c r="C1" s="675"/>
      <c r="D1" s="675"/>
      <c r="E1" s="675"/>
      <c r="F1" s="675"/>
      <c r="G1" s="675"/>
      <c r="H1" s="675"/>
      <c r="I1" s="675"/>
    </row>
    <row r="2" spans="1:9" s="2" customFormat="1" ht="14.1" customHeight="1">
      <c r="A2" s="676" t="str">
        <f>'1-汇总表'!A2:F2</f>
        <v>评估基准日：2018年12月31日</v>
      </c>
      <c r="B2" s="676"/>
      <c r="C2" s="676"/>
      <c r="D2" s="676"/>
      <c r="E2" s="684"/>
      <c r="F2" s="684"/>
      <c r="G2" s="684"/>
      <c r="H2" s="684"/>
      <c r="I2" s="684"/>
    </row>
    <row r="3" spans="1:9" s="2" customFormat="1" ht="13.5" customHeight="1">
      <c r="A3" s="7"/>
      <c r="B3" s="7"/>
      <c r="C3" s="7"/>
      <c r="D3" s="62"/>
      <c r="E3" s="8"/>
      <c r="F3" s="8"/>
      <c r="G3" s="8"/>
      <c r="H3" s="685"/>
      <c r="I3" s="685"/>
    </row>
    <row r="4" spans="1:9" s="2" customFormat="1" ht="15.75" customHeight="1">
      <c r="A4" s="54" t="str">
        <f>'1-汇总表'!A4</f>
        <v>产权持有人名称：阳煤集团青岛恒源化工有限公司</v>
      </c>
      <c r="D4" s="55"/>
      <c r="E4" s="253"/>
      <c r="H4" s="729"/>
      <c r="I4" s="729"/>
    </row>
    <row r="5" spans="1:9" s="3" customFormat="1" ht="15.75" customHeight="1">
      <c r="A5" s="14" t="s">
        <v>5</v>
      </c>
      <c r="B5" s="14" t="s">
        <v>625</v>
      </c>
      <c r="C5" s="13" t="s">
        <v>626</v>
      </c>
      <c r="D5" s="56" t="s">
        <v>627</v>
      </c>
      <c r="E5" s="13" t="s">
        <v>488</v>
      </c>
      <c r="F5" s="13" t="s">
        <v>489</v>
      </c>
      <c r="G5" s="13" t="s">
        <v>490</v>
      </c>
      <c r="H5" s="13" t="s">
        <v>491</v>
      </c>
      <c r="I5" s="13" t="s">
        <v>562</v>
      </c>
    </row>
    <row r="6" spans="1:9" ht="15.75" customHeight="1">
      <c r="A6" s="13"/>
      <c r="B6" s="149"/>
      <c r="C6" s="150"/>
      <c r="D6" s="56"/>
      <c r="E6" s="19"/>
      <c r="F6" s="19">
        <f>E6</f>
        <v>0</v>
      </c>
      <c r="G6" s="19">
        <f>F6-E6</f>
        <v>0</v>
      </c>
      <c r="H6" s="19" t="s">
        <v>554</v>
      </c>
      <c r="I6" s="20"/>
    </row>
    <row r="7" spans="1:9" ht="15.75" customHeight="1">
      <c r="A7" s="13"/>
      <c r="B7" s="149"/>
      <c r="C7" s="150"/>
      <c r="D7" s="56"/>
      <c r="E7" s="19"/>
      <c r="F7" s="19">
        <f t="shared" ref="F7:F16" si="0">E7</f>
        <v>0</v>
      </c>
      <c r="G7" s="19">
        <f t="shared" ref="G7:G16" si="1">F7-E7</f>
        <v>0</v>
      </c>
      <c r="H7" s="19" t="s">
        <v>554</v>
      </c>
      <c r="I7" s="20"/>
    </row>
    <row r="8" spans="1:9" ht="15.75" customHeight="1">
      <c r="A8" s="13"/>
      <c r="B8" s="149"/>
      <c r="C8" s="150"/>
      <c r="D8" s="56"/>
      <c r="E8" s="19"/>
      <c r="F8" s="19">
        <f t="shared" si="0"/>
        <v>0</v>
      </c>
      <c r="G8" s="19">
        <f t="shared" si="1"/>
        <v>0</v>
      </c>
      <c r="H8" s="19" t="s">
        <v>554</v>
      </c>
      <c r="I8" s="20"/>
    </row>
    <row r="9" spans="1:9" ht="15.75" customHeight="1">
      <c r="A9" s="13"/>
      <c r="B9" s="149"/>
      <c r="C9" s="150"/>
      <c r="D9" s="56"/>
      <c r="E9" s="19"/>
      <c r="F9" s="19">
        <f t="shared" si="0"/>
        <v>0</v>
      </c>
      <c r="G9" s="19">
        <f t="shared" si="1"/>
        <v>0</v>
      </c>
      <c r="H9" s="19" t="s">
        <v>554</v>
      </c>
      <c r="I9" s="20"/>
    </row>
    <row r="10" spans="1:9" ht="15.75" customHeight="1">
      <c r="A10" s="13"/>
      <c r="B10" s="149"/>
      <c r="C10" s="150"/>
      <c r="D10" s="56"/>
      <c r="E10" s="19"/>
      <c r="F10" s="19">
        <f t="shared" si="0"/>
        <v>0</v>
      </c>
      <c r="G10" s="19">
        <f t="shared" si="1"/>
        <v>0</v>
      </c>
      <c r="H10" s="19" t="s">
        <v>554</v>
      </c>
      <c r="I10" s="20"/>
    </row>
    <row r="11" spans="1:9" ht="15.75" customHeight="1">
      <c r="A11" s="13"/>
      <c r="B11" s="149"/>
      <c r="C11" s="150"/>
      <c r="D11" s="56"/>
      <c r="E11" s="19"/>
      <c r="F11" s="19">
        <f t="shared" si="0"/>
        <v>0</v>
      </c>
      <c r="G11" s="19">
        <f t="shared" si="1"/>
        <v>0</v>
      </c>
      <c r="H11" s="19" t="s">
        <v>554</v>
      </c>
      <c r="I11" s="20"/>
    </row>
    <row r="12" spans="1:9" ht="15.75" customHeight="1">
      <c r="A12" s="13"/>
      <c r="B12" s="149"/>
      <c r="C12" s="150"/>
      <c r="D12" s="56"/>
      <c r="E12" s="19"/>
      <c r="F12" s="19">
        <f t="shared" si="0"/>
        <v>0</v>
      </c>
      <c r="G12" s="19">
        <f t="shared" si="1"/>
        <v>0</v>
      </c>
      <c r="H12" s="19" t="s">
        <v>554</v>
      </c>
      <c r="I12" s="20"/>
    </row>
    <row r="13" spans="1:9" ht="15.75" customHeight="1">
      <c r="A13" s="13"/>
      <c r="B13" s="149"/>
      <c r="C13" s="150"/>
      <c r="D13" s="56"/>
      <c r="E13" s="19"/>
      <c r="F13" s="19">
        <f t="shared" si="0"/>
        <v>0</v>
      </c>
      <c r="G13" s="19">
        <f t="shared" si="1"/>
        <v>0</v>
      </c>
      <c r="H13" s="19" t="s">
        <v>554</v>
      </c>
      <c r="I13" s="20"/>
    </row>
    <row r="14" spans="1:9" ht="15.75" customHeight="1">
      <c r="A14" s="13"/>
      <c r="B14" s="149"/>
      <c r="C14" s="150"/>
      <c r="D14" s="56"/>
      <c r="E14" s="19"/>
      <c r="F14" s="19">
        <f t="shared" si="0"/>
        <v>0</v>
      </c>
      <c r="G14" s="19">
        <f t="shared" si="1"/>
        <v>0</v>
      </c>
      <c r="H14" s="19" t="s">
        <v>554</v>
      </c>
      <c r="I14" s="20"/>
    </row>
    <row r="15" spans="1:9" ht="15.75" customHeight="1">
      <c r="A15" s="13"/>
      <c r="B15" s="149"/>
      <c r="C15" s="150"/>
      <c r="D15" s="56"/>
      <c r="E15" s="19"/>
      <c r="F15" s="19">
        <f t="shared" si="0"/>
        <v>0</v>
      </c>
      <c r="G15" s="19">
        <f t="shared" si="1"/>
        <v>0</v>
      </c>
      <c r="H15" s="19" t="s">
        <v>554</v>
      </c>
      <c r="I15" s="20"/>
    </row>
    <row r="16" spans="1:9" ht="15.75" customHeight="1">
      <c r="A16" s="13"/>
      <c r="B16" s="149"/>
      <c r="C16" s="150"/>
      <c r="D16" s="56"/>
      <c r="E16" s="19"/>
      <c r="F16" s="19">
        <f t="shared" si="0"/>
        <v>0</v>
      </c>
      <c r="G16" s="19">
        <f t="shared" si="1"/>
        <v>0</v>
      </c>
      <c r="H16" s="19" t="s">
        <v>554</v>
      </c>
      <c r="I16" s="20"/>
    </row>
    <row r="17" spans="1:9" ht="15.75" customHeight="1">
      <c r="A17" s="13"/>
      <c r="B17" s="149"/>
      <c r="C17" s="150"/>
      <c r="D17" s="56"/>
      <c r="E17" s="19"/>
      <c r="F17" s="19">
        <f t="shared" ref="F17:F25" si="2">E17</f>
        <v>0</v>
      </c>
      <c r="G17" s="19">
        <f t="shared" ref="G17:G28" si="3">F17-E17</f>
        <v>0</v>
      </c>
      <c r="H17" s="19"/>
      <c r="I17" s="20"/>
    </row>
    <row r="18" spans="1:9" ht="15.75" customHeight="1">
      <c r="A18" s="13"/>
      <c r="B18" s="149"/>
      <c r="C18" s="150"/>
      <c r="D18" s="56"/>
      <c r="E18" s="19"/>
      <c r="F18" s="19">
        <f t="shared" si="2"/>
        <v>0</v>
      </c>
      <c r="G18" s="19">
        <f t="shared" si="3"/>
        <v>0</v>
      </c>
      <c r="H18" s="19" t="s">
        <v>554</v>
      </c>
      <c r="I18" s="20"/>
    </row>
    <row r="19" spans="1:9" ht="15.75" customHeight="1">
      <c r="A19" s="13"/>
      <c r="B19" s="149"/>
      <c r="C19" s="150"/>
      <c r="D19" s="56"/>
      <c r="E19" s="19"/>
      <c r="F19" s="19">
        <f t="shared" si="2"/>
        <v>0</v>
      </c>
      <c r="G19" s="19">
        <f t="shared" si="3"/>
        <v>0</v>
      </c>
      <c r="H19" s="19" t="s">
        <v>554</v>
      </c>
      <c r="I19" s="20"/>
    </row>
    <row r="20" spans="1:9" ht="15.75" customHeight="1">
      <c r="A20" s="13"/>
      <c r="B20" s="149"/>
      <c r="C20" s="150"/>
      <c r="D20" s="56"/>
      <c r="E20" s="19"/>
      <c r="F20" s="19">
        <f t="shared" si="2"/>
        <v>0</v>
      </c>
      <c r="G20" s="19">
        <f t="shared" si="3"/>
        <v>0</v>
      </c>
      <c r="H20" s="19" t="s">
        <v>554</v>
      </c>
      <c r="I20" s="20"/>
    </row>
    <row r="21" spans="1:9" ht="15.75" customHeight="1">
      <c r="A21" s="13"/>
      <c r="B21" s="149"/>
      <c r="C21" s="150"/>
      <c r="D21" s="56"/>
      <c r="E21" s="19"/>
      <c r="F21" s="19">
        <f t="shared" si="2"/>
        <v>0</v>
      </c>
      <c r="G21" s="19">
        <f t="shared" si="3"/>
        <v>0</v>
      </c>
      <c r="H21" s="19" t="s">
        <v>554</v>
      </c>
      <c r="I21" s="20"/>
    </row>
    <row r="22" spans="1:9" ht="15.75" customHeight="1">
      <c r="A22" s="13"/>
      <c r="B22" s="149"/>
      <c r="C22" s="150"/>
      <c r="D22" s="56"/>
      <c r="E22" s="19"/>
      <c r="F22" s="19">
        <f t="shared" si="2"/>
        <v>0</v>
      </c>
      <c r="G22" s="19">
        <f t="shared" si="3"/>
        <v>0</v>
      </c>
      <c r="H22" s="19" t="s">
        <v>554</v>
      </c>
      <c r="I22" s="20"/>
    </row>
    <row r="23" spans="1:9" ht="15.75" customHeight="1">
      <c r="A23" s="13"/>
      <c r="B23" s="149"/>
      <c r="C23" s="150"/>
      <c r="D23" s="56"/>
      <c r="E23" s="19"/>
      <c r="F23" s="19">
        <f t="shared" si="2"/>
        <v>0</v>
      </c>
      <c r="G23" s="19">
        <f t="shared" si="3"/>
        <v>0</v>
      </c>
      <c r="H23" s="19" t="s">
        <v>554</v>
      </c>
      <c r="I23" s="20"/>
    </row>
    <row r="24" spans="1:9" ht="15.75" customHeight="1">
      <c r="A24" s="13"/>
      <c r="B24" s="149"/>
      <c r="C24" s="150"/>
      <c r="D24" s="56"/>
      <c r="E24" s="19"/>
      <c r="F24" s="19">
        <f t="shared" si="2"/>
        <v>0</v>
      </c>
      <c r="G24" s="19">
        <f t="shared" si="3"/>
        <v>0</v>
      </c>
      <c r="H24" s="19" t="s">
        <v>554</v>
      </c>
      <c r="I24" s="20"/>
    </row>
    <row r="25" spans="1:9" ht="15.75" customHeight="1">
      <c r="A25" s="13"/>
      <c r="B25" s="149"/>
      <c r="C25" s="150"/>
      <c r="D25" s="56"/>
      <c r="E25" s="19"/>
      <c r="F25" s="19">
        <f t="shared" si="2"/>
        <v>0</v>
      </c>
      <c r="G25" s="19">
        <f t="shared" si="3"/>
        <v>0</v>
      </c>
      <c r="H25" s="19" t="s">
        <v>554</v>
      </c>
      <c r="I25" s="20"/>
    </row>
    <row r="26" spans="1:9" ht="15.75" customHeight="1">
      <c r="A26" s="697" t="s">
        <v>647</v>
      </c>
      <c r="B26" s="697"/>
      <c r="C26" s="13"/>
      <c r="D26" s="56"/>
      <c r="E26" s="19">
        <f>SUM(E6:E25)</f>
        <v>0</v>
      </c>
      <c r="F26" s="19">
        <f>SUM(F6:F25)</f>
        <v>0</v>
      </c>
      <c r="G26" s="19">
        <f t="shared" si="3"/>
        <v>0</v>
      </c>
      <c r="H26" s="19" t="s">
        <v>554</v>
      </c>
      <c r="I26" s="20"/>
    </row>
    <row r="27" spans="1:9" ht="15.75" customHeight="1">
      <c r="A27" s="697" t="s">
        <v>732</v>
      </c>
      <c r="B27" s="697"/>
      <c r="C27" s="13"/>
      <c r="D27" s="56"/>
      <c r="E27" s="19"/>
      <c r="F27" s="19"/>
      <c r="G27" s="19">
        <f t="shared" si="3"/>
        <v>0</v>
      </c>
      <c r="H27" s="19" t="s">
        <v>554</v>
      </c>
      <c r="I27" s="20"/>
    </row>
    <row r="28" spans="1:9" ht="15.75" customHeight="1">
      <c r="A28" s="677" t="s">
        <v>652</v>
      </c>
      <c r="B28" s="677"/>
      <c r="C28" s="20"/>
      <c r="D28" s="56"/>
      <c r="E28" s="19">
        <f>E26-ABS(E27)</f>
        <v>0</v>
      </c>
      <c r="F28" s="19">
        <f>F26-ABS(F27)</f>
        <v>0</v>
      </c>
      <c r="G28" s="19">
        <f t="shared" si="3"/>
        <v>0</v>
      </c>
      <c r="H28" s="19" t="s">
        <v>554</v>
      </c>
      <c r="I28" s="20"/>
    </row>
    <row r="29" spans="1:9" s="2" customFormat="1" ht="15.75" customHeight="1">
      <c r="A29" s="2" t="str">
        <f>封面!B$10&amp;封面!D$10</f>
        <v>产权持有单位填表人：杨庆华</v>
      </c>
      <c r="C29" s="22"/>
      <c r="D29" s="58"/>
      <c r="E29" s="22"/>
    </row>
    <row r="30" spans="1:9" s="2" customFormat="1" ht="15.75" customHeight="1">
      <c r="A30" s="2" t="str">
        <f>封面!B$12&amp;封面!D$12&amp;封面!E$12&amp;封面!F$12&amp;封面!G$12&amp;封面!H$12&amp;封面!I$12</f>
        <v>填表日期：2019年1月24日</v>
      </c>
      <c r="D30" s="55"/>
      <c r="F30" s="24" t="str">
        <f>"评估人员："&amp;封面!$P$22</f>
        <v>评估人员：</v>
      </c>
    </row>
  </sheetData>
  <mergeCells count="7">
    <mergeCell ref="A28:B28"/>
    <mergeCell ref="A1:I1"/>
    <mergeCell ref="A2:I2"/>
    <mergeCell ref="H3:I3"/>
    <mergeCell ref="H4:I4"/>
    <mergeCell ref="A26:B26"/>
    <mergeCell ref="A27:B27"/>
  </mergeCells>
  <phoneticPr fontId="205" type="noConversion"/>
  <hyperlinks>
    <hyperlink ref="A28:B28" location="'4-3长期应收'!A1" display="净     额"/>
  </hyperlinks>
  <printOptions horizontalCentered="1"/>
  <pageMargins left="0.43" right="0.41" top="0.87" bottom="0.87" header="1.26" footer="0.73"/>
  <pageSetup paperSize="9" fitToHeight="0" orientation="landscape" horizontalDpi="4294967292" r:id="rId1"/>
  <headerFooter scaleWithDoc="0">
    <oddHeader>&amp;R&amp;"宋体,常规"&amp;10表4-3
共&amp;N页第&amp;P页
金额单位:人民币元</oddHeader>
  </headerFooter>
  <legacyDrawing r:id="rId2"/>
</worksheet>
</file>

<file path=xl/worksheets/sheet43.xml><?xml version="1.0" encoding="utf-8"?>
<worksheet xmlns="http://schemas.openxmlformats.org/spreadsheetml/2006/main" xmlns:r="http://schemas.openxmlformats.org/officeDocument/2006/relationships">
  <sheetPr>
    <pageSetUpPr fitToPage="1"/>
  </sheetPr>
  <dimension ref="A1:M30"/>
  <sheetViews>
    <sheetView showGridLines="0" workbookViewId="0">
      <selection activeCell="B7" sqref="B7"/>
    </sheetView>
  </sheetViews>
  <sheetFormatPr defaultRowHeight="15.75" customHeight="1"/>
  <cols>
    <col min="1" max="1" width="4.75" style="4" customWidth="1"/>
    <col min="2" max="2" width="21.125" style="4" customWidth="1"/>
    <col min="3" max="3" width="8.25" style="49" customWidth="1"/>
    <col min="4" max="4" width="11.375" style="4" bestFit="1" customWidth="1"/>
    <col min="5" max="5" width="13.75" style="4" customWidth="1"/>
    <col min="6" max="6" width="9.375" style="4" customWidth="1"/>
    <col min="7" max="7" width="13.125" style="4" bestFit="1" customWidth="1"/>
    <col min="8" max="8" width="11.875" style="4" customWidth="1"/>
    <col min="9" max="9" width="10.875" style="4" customWidth="1"/>
    <col min="10" max="10" width="9.375" style="4" customWidth="1"/>
    <col min="11" max="11" width="10.125" style="4" customWidth="1"/>
    <col min="12" max="16384" width="9" style="4"/>
  </cols>
  <sheetData>
    <row r="1" spans="1:13" s="1" customFormat="1" ht="30" customHeight="1">
      <c r="A1" s="675" t="s">
        <v>733</v>
      </c>
      <c r="B1" s="675"/>
      <c r="C1" s="675"/>
      <c r="D1" s="675"/>
      <c r="E1" s="675"/>
      <c r="F1" s="675"/>
      <c r="G1" s="675"/>
      <c r="H1" s="675"/>
      <c r="I1" s="675"/>
      <c r="J1" s="675"/>
      <c r="K1" s="675"/>
    </row>
    <row r="2" spans="1:13" s="2" customFormat="1" ht="14.1" customHeight="1">
      <c r="A2" s="676" t="str">
        <f>'1-汇总表'!A2:F2</f>
        <v>评估基准日：2018年12月31日</v>
      </c>
      <c r="B2" s="676"/>
      <c r="C2" s="676"/>
      <c r="D2" s="676"/>
      <c r="E2" s="676"/>
      <c r="F2" s="676"/>
      <c r="G2" s="676"/>
      <c r="H2" s="684"/>
      <c r="I2" s="684"/>
      <c r="J2" s="684"/>
      <c r="K2" s="684"/>
      <c r="L2" s="8"/>
      <c r="M2" s="8"/>
    </row>
    <row r="3" spans="1:13" s="2" customFormat="1" ht="14.1" customHeight="1">
      <c r="A3" s="7"/>
      <c r="B3" s="7"/>
      <c r="C3" s="62"/>
      <c r="D3" s="7"/>
      <c r="E3" s="7"/>
      <c r="F3" s="7"/>
      <c r="G3" s="7"/>
      <c r="H3" s="8"/>
      <c r="I3" s="8"/>
      <c r="J3" s="685"/>
      <c r="K3" s="685"/>
      <c r="L3" s="8"/>
      <c r="M3" s="8"/>
    </row>
    <row r="4" spans="1:13" s="2" customFormat="1" ht="15.75" customHeight="1">
      <c r="A4" s="54" t="str">
        <f>'1-汇总表'!A4</f>
        <v>产权持有人名称：阳煤集团青岛恒源化工有限公司</v>
      </c>
      <c r="C4" s="55"/>
      <c r="J4" s="729"/>
      <c r="K4" s="729"/>
    </row>
    <row r="5" spans="1:13" s="3" customFormat="1" ht="15.75" customHeight="1">
      <c r="A5" s="13" t="s">
        <v>487</v>
      </c>
      <c r="B5" s="13" t="s">
        <v>734</v>
      </c>
      <c r="C5" s="56" t="s">
        <v>735</v>
      </c>
      <c r="D5" s="13" t="s">
        <v>736</v>
      </c>
      <c r="E5" s="13" t="s">
        <v>737</v>
      </c>
      <c r="F5" s="13" t="s">
        <v>738</v>
      </c>
      <c r="G5" s="16" t="s">
        <v>488</v>
      </c>
      <c r="H5" s="13" t="s">
        <v>489</v>
      </c>
      <c r="I5" s="13" t="s">
        <v>490</v>
      </c>
      <c r="J5" s="13" t="s">
        <v>491</v>
      </c>
      <c r="K5" s="13" t="s">
        <v>562</v>
      </c>
    </row>
    <row r="6" spans="1:13" ht="15.75" customHeight="1">
      <c r="A6" s="13"/>
      <c r="B6" s="149"/>
      <c r="C6" s="56"/>
      <c r="D6" s="13"/>
      <c r="E6" s="13"/>
      <c r="F6" s="13"/>
      <c r="G6" s="19"/>
      <c r="H6" s="19">
        <f>G6</f>
        <v>0</v>
      </c>
      <c r="I6" s="19">
        <f>H6-G6</f>
        <v>0</v>
      </c>
      <c r="J6" s="227" t="str">
        <f>IF(OR(G6=0,G6=""),"",ROUND(I6/G6*100,2))</f>
        <v/>
      </c>
      <c r="K6" s="20"/>
    </row>
    <row r="7" spans="1:13" ht="15.75" customHeight="1">
      <c r="A7" s="13"/>
      <c r="B7" s="149"/>
      <c r="C7" s="56"/>
      <c r="D7" s="13"/>
      <c r="E7" s="13"/>
      <c r="F7" s="13"/>
      <c r="G7" s="19"/>
      <c r="H7" s="19">
        <f t="shared" ref="H7:H21" si="0">G7</f>
        <v>0</v>
      </c>
      <c r="I7" s="19">
        <f t="shared" ref="I7:I21" si="1">H7-G7</f>
        <v>0</v>
      </c>
      <c r="J7" s="227" t="str">
        <f t="shared" ref="J7:J21" si="2">IF(OR(G7=0,G7=""),"",ROUND(I7/G7*100,2))</f>
        <v/>
      </c>
      <c r="K7" s="20"/>
    </row>
    <row r="8" spans="1:13" ht="15.75" customHeight="1">
      <c r="A8" s="13"/>
      <c r="B8" s="149"/>
      <c r="C8" s="56"/>
      <c r="D8" s="13"/>
      <c r="E8" s="13"/>
      <c r="F8" s="13"/>
      <c r="G8" s="19"/>
      <c r="H8" s="19">
        <f t="shared" si="0"/>
        <v>0</v>
      </c>
      <c r="I8" s="19">
        <f t="shared" si="1"/>
        <v>0</v>
      </c>
      <c r="J8" s="227" t="str">
        <f t="shared" si="2"/>
        <v/>
      </c>
      <c r="K8" s="20"/>
    </row>
    <row r="9" spans="1:13" ht="15.75" customHeight="1">
      <c r="A9" s="13"/>
      <c r="B9" s="149"/>
      <c r="C9" s="56"/>
      <c r="D9" s="13"/>
      <c r="E9" s="13"/>
      <c r="F9" s="13"/>
      <c r="G9" s="19"/>
      <c r="H9" s="19">
        <f t="shared" si="0"/>
        <v>0</v>
      </c>
      <c r="I9" s="19">
        <f t="shared" si="1"/>
        <v>0</v>
      </c>
      <c r="J9" s="227" t="str">
        <f t="shared" si="2"/>
        <v/>
      </c>
      <c r="K9" s="20"/>
    </row>
    <row r="10" spans="1:13" ht="15.75" customHeight="1">
      <c r="A10" s="13"/>
      <c r="B10" s="149"/>
      <c r="C10" s="56"/>
      <c r="D10" s="13"/>
      <c r="E10" s="13"/>
      <c r="F10" s="13"/>
      <c r="G10" s="19"/>
      <c r="H10" s="19">
        <f t="shared" si="0"/>
        <v>0</v>
      </c>
      <c r="I10" s="19">
        <f t="shared" si="1"/>
        <v>0</v>
      </c>
      <c r="J10" s="227" t="str">
        <f t="shared" si="2"/>
        <v/>
      </c>
      <c r="K10" s="20"/>
    </row>
    <row r="11" spans="1:13" ht="15.75" customHeight="1">
      <c r="A11" s="13"/>
      <c r="B11" s="149"/>
      <c r="C11" s="56"/>
      <c r="D11" s="13"/>
      <c r="E11" s="13"/>
      <c r="F11" s="13"/>
      <c r="G11" s="19"/>
      <c r="H11" s="19">
        <f t="shared" si="0"/>
        <v>0</v>
      </c>
      <c r="I11" s="19">
        <f t="shared" si="1"/>
        <v>0</v>
      </c>
      <c r="J11" s="227" t="str">
        <f t="shared" si="2"/>
        <v/>
      </c>
      <c r="K11" s="20"/>
    </row>
    <row r="12" spans="1:13" ht="15.75" customHeight="1">
      <c r="A12" s="13"/>
      <c r="B12" s="149"/>
      <c r="C12" s="56"/>
      <c r="D12" s="13"/>
      <c r="E12" s="13"/>
      <c r="F12" s="13"/>
      <c r="G12" s="19"/>
      <c r="H12" s="19">
        <f t="shared" si="0"/>
        <v>0</v>
      </c>
      <c r="I12" s="19">
        <f t="shared" si="1"/>
        <v>0</v>
      </c>
      <c r="J12" s="227" t="str">
        <f t="shared" si="2"/>
        <v/>
      </c>
      <c r="K12" s="20"/>
    </row>
    <row r="13" spans="1:13" ht="15.75" customHeight="1">
      <c r="A13" s="13"/>
      <c r="B13" s="149"/>
      <c r="C13" s="56"/>
      <c r="D13" s="13"/>
      <c r="E13" s="13"/>
      <c r="F13" s="13"/>
      <c r="G13" s="19"/>
      <c r="H13" s="19">
        <f t="shared" si="0"/>
        <v>0</v>
      </c>
      <c r="I13" s="19">
        <f t="shared" si="1"/>
        <v>0</v>
      </c>
      <c r="J13" s="227" t="str">
        <f t="shared" si="2"/>
        <v/>
      </c>
      <c r="K13" s="20"/>
    </row>
    <row r="14" spans="1:13" ht="15.75" customHeight="1">
      <c r="A14" s="13"/>
      <c r="B14" s="149"/>
      <c r="C14" s="56"/>
      <c r="D14" s="13"/>
      <c r="E14" s="13"/>
      <c r="F14" s="13"/>
      <c r="G14" s="19"/>
      <c r="H14" s="19">
        <f t="shared" si="0"/>
        <v>0</v>
      </c>
      <c r="I14" s="19">
        <f t="shared" si="1"/>
        <v>0</v>
      </c>
      <c r="J14" s="227" t="str">
        <f t="shared" si="2"/>
        <v/>
      </c>
      <c r="K14" s="20"/>
    </row>
    <row r="15" spans="1:13" ht="15.75" customHeight="1">
      <c r="A15" s="13"/>
      <c r="B15" s="149"/>
      <c r="C15" s="56"/>
      <c r="D15" s="13"/>
      <c r="E15" s="13"/>
      <c r="F15" s="13"/>
      <c r="G15" s="19"/>
      <c r="H15" s="19">
        <f t="shared" si="0"/>
        <v>0</v>
      </c>
      <c r="I15" s="19">
        <f t="shared" si="1"/>
        <v>0</v>
      </c>
      <c r="J15" s="227" t="str">
        <f t="shared" si="2"/>
        <v/>
      </c>
      <c r="K15" s="20"/>
    </row>
    <row r="16" spans="1:13" ht="15.75" customHeight="1">
      <c r="A16" s="13"/>
      <c r="B16" s="149"/>
      <c r="C16" s="56"/>
      <c r="D16" s="13"/>
      <c r="E16" s="13"/>
      <c r="F16" s="13"/>
      <c r="G16" s="19"/>
      <c r="H16" s="19">
        <f t="shared" si="0"/>
        <v>0</v>
      </c>
      <c r="I16" s="19">
        <f t="shared" si="1"/>
        <v>0</v>
      </c>
      <c r="J16" s="227" t="str">
        <f t="shared" si="2"/>
        <v/>
      </c>
      <c r="K16" s="20"/>
    </row>
    <row r="17" spans="1:11" ht="15.75" customHeight="1">
      <c r="A17" s="13"/>
      <c r="B17" s="149"/>
      <c r="C17" s="56"/>
      <c r="D17" s="13"/>
      <c r="E17" s="13"/>
      <c r="F17" s="13"/>
      <c r="G17" s="19"/>
      <c r="H17" s="19">
        <f t="shared" si="0"/>
        <v>0</v>
      </c>
      <c r="I17" s="19">
        <f t="shared" si="1"/>
        <v>0</v>
      </c>
      <c r="J17" s="227" t="str">
        <f t="shared" si="2"/>
        <v/>
      </c>
      <c r="K17" s="20"/>
    </row>
    <row r="18" spans="1:11" ht="15.75" customHeight="1">
      <c r="A18" s="13"/>
      <c r="B18" s="149"/>
      <c r="C18" s="56"/>
      <c r="D18" s="13"/>
      <c r="E18" s="13"/>
      <c r="F18" s="13"/>
      <c r="G18" s="19"/>
      <c r="H18" s="19">
        <f t="shared" si="0"/>
        <v>0</v>
      </c>
      <c r="I18" s="19">
        <f t="shared" si="1"/>
        <v>0</v>
      </c>
      <c r="J18" s="227" t="str">
        <f t="shared" si="2"/>
        <v/>
      </c>
      <c r="K18" s="20"/>
    </row>
    <row r="19" spans="1:11" ht="15.75" customHeight="1">
      <c r="A19" s="13"/>
      <c r="B19" s="149"/>
      <c r="C19" s="56"/>
      <c r="D19" s="13"/>
      <c r="E19" s="13"/>
      <c r="F19" s="13"/>
      <c r="G19" s="19"/>
      <c r="H19" s="19">
        <f t="shared" si="0"/>
        <v>0</v>
      </c>
      <c r="I19" s="19">
        <f t="shared" si="1"/>
        <v>0</v>
      </c>
      <c r="J19" s="227" t="str">
        <f t="shared" si="2"/>
        <v/>
      </c>
      <c r="K19" s="20"/>
    </row>
    <row r="20" spans="1:11" ht="15.75" customHeight="1">
      <c r="A20" s="13"/>
      <c r="B20" s="149"/>
      <c r="C20" s="56"/>
      <c r="D20" s="13"/>
      <c r="E20" s="13"/>
      <c r="F20" s="13"/>
      <c r="G20" s="19"/>
      <c r="H20" s="19">
        <f t="shared" si="0"/>
        <v>0</v>
      </c>
      <c r="I20" s="19">
        <f t="shared" si="1"/>
        <v>0</v>
      </c>
      <c r="J20" s="227" t="str">
        <f t="shared" si="2"/>
        <v/>
      </c>
      <c r="K20" s="20"/>
    </row>
    <row r="21" spans="1:11" ht="15.75" customHeight="1">
      <c r="A21" s="13"/>
      <c r="B21" s="149"/>
      <c r="C21" s="56"/>
      <c r="D21" s="13"/>
      <c r="E21" s="13"/>
      <c r="F21" s="13"/>
      <c r="G21" s="19"/>
      <c r="H21" s="19">
        <f t="shared" si="0"/>
        <v>0</v>
      </c>
      <c r="I21" s="19">
        <f t="shared" si="1"/>
        <v>0</v>
      </c>
      <c r="J21" s="227" t="str">
        <f t="shared" si="2"/>
        <v/>
      </c>
      <c r="K21" s="20"/>
    </row>
    <row r="22" spans="1:11" ht="15.75" customHeight="1">
      <c r="A22" s="13"/>
      <c r="B22" s="149"/>
      <c r="C22" s="56"/>
      <c r="D22" s="13"/>
      <c r="E22" s="13"/>
      <c r="F22" s="13"/>
      <c r="G22" s="19"/>
      <c r="H22" s="19"/>
      <c r="I22" s="19"/>
      <c r="J22" s="19"/>
      <c r="K22" s="20"/>
    </row>
    <row r="23" spans="1:11" ht="15.75" customHeight="1">
      <c r="A23" s="13"/>
      <c r="B23" s="149"/>
      <c r="C23" s="56"/>
      <c r="D23" s="13"/>
      <c r="E23" s="13"/>
      <c r="F23" s="13"/>
      <c r="G23" s="19"/>
      <c r="H23" s="19"/>
      <c r="I23" s="19"/>
      <c r="J23" s="19" t="s">
        <v>554</v>
      </c>
      <c r="K23" s="20"/>
    </row>
    <row r="24" spans="1:11" ht="15.75" customHeight="1">
      <c r="A24" s="13"/>
      <c r="B24" s="149"/>
      <c r="C24" s="56"/>
      <c r="D24" s="13"/>
      <c r="E24" s="13"/>
      <c r="F24" s="13"/>
      <c r="G24" s="19"/>
      <c r="H24" s="19"/>
      <c r="I24" s="19"/>
      <c r="J24" s="19" t="s">
        <v>554</v>
      </c>
      <c r="K24" s="20"/>
    </row>
    <row r="25" spans="1:11" ht="15.75" customHeight="1">
      <c r="A25" s="13"/>
      <c r="B25" s="149"/>
      <c r="C25" s="56"/>
      <c r="D25" s="13"/>
      <c r="E25" s="13"/>
      <c r="F25" s="13"/>
      <c r="G25" s="19"/>
      <c r="H25" s="19"/>
      <c r="I25" s="19"/>
      <c r="J25" s="19" t="s">
        <v>554</v>
      </c>
      <c r="K25" s="20"/>
    </row>
    <row r="26" spans="1:11" ht="15.75" customHeight="1">
      <c r="A26" s="697" t="s">
        <v>647</v>
      </c>
      <c r="B26" s="697"/>
      <c r="C26" s="56"/>
      <c r="D26" s="71"/>
      <c r="E26" s="71"/>
      <c r="F26" s="71"/>
      <c r="G26" s="19">
        <f>SUM(G6:G25)</f>
        <v>0</v>
      </c>
      <c r="H26" s="19">
        <f>SUM(H6:H25)</f>
        <v>0</v>
      </c>
      <c r="I26" s="19">
        <f>H26-G26</f>
        <v>0</v>
      </c>
      <c r="J26" s="227" t="str">
        <f>IF(OR(G26=0,G26=""),"",ROUND(I26/G26*100,2))</f>
        <v/>
      </c>
      <c r="K26" s="20"/>
    </row>
    <row r="27" spans="1:11" ht="15.75" customHeight="1">
      <c r="A27" s="697" t="s">
        <v>739</v>
      </c>
      <c r="B27" s="697"/>
      <c r="C27" s="56"/>
      <c r="D27" s="71"/>
      <c r="E27" s="71"/>
      <c r="F27" s="71"/>
      <c r="G27" s="19"/>
      <c r="H27" s="19"/>
      <c r="I27" s="19">
        <f>H27-G27</f>
        <v>0</v>
      </c>
      <c r="J27" s="227" t="str">
        <f>IF(OR(G27=0,G27=""),"",ROUND(I27/G27*100,2))</f>
        <v/>
      </c>
      <c r="K27" s="20"/>
    </row>
    <row r="28" spans="1:11" ht="15.75" customHeight="1">
      <c r="A28" s="677" t="s">
        <v>740</v>
      </c>
      <c r="B28" s="677"/>
      <c r="C28" s="56"/>
      <c r="D28" s="71"/>
      <c r="E28" s="71"/>
      <c r="F28" s="71"/>
      <c r="G28" s="19">
        <f>G26-ABS(G27)</f>
        <v>0</v>
      </c>
      <c r="H28" s="19">
        <f>H26-ABS(H27)</f>
        <v>0</v>
      </c>
      <c r="I28" s="19">
        <f>H28-G28</f>
        <v>0</v>
      </c>
      <c r="J28" s="227" t="str">
        <f>IF(OR(G28=0,G28=""),"",ROUND(I28/G28*100,2))</f>
        <v/>
      </c>
      <c r="K28" s="20"/>
    </row>
    <row r="29" spans="1:11" s="2" customFormat="1" ht="15.75" customHeight="1">
      <c r="A29" s="2" t="str">
        <f>封面!B$10&amp;封面!D$10</f>
        <v>产权持有单位填表人：杨庆华</v>
      </c>
      <c r="C29" s="58"/>
      <c r="D29" s="22"/>
      <c r="E29" s="22"/>
    </row>
    <row r="30" spans="1:11" s="2" customFormat="1" ht="15.75" customHeight="1">
      <c r="A30" s="2" t="str">
        <f>封面!B$12&amp;封面!D$12&amp;封面!E$12&amp;封面!F$12&amp;封面!G$12&amp;封面!H$12&amp;封面!I$12</f>
        <v>填表日期：2019年1月24日</v>
      </c>
      <c r="C30" s="55"/>
      <c r="H30" s="24" t="str">
        <f>"评估人员："&amp;封面!$P$22</f>
        <v>评估人员：</v>
      </c>
    </row>
  </sheetData>
  <mergeCells count="7">
    <mergeCell ref="A28:B28"/>
    <mergeCell ref="A1:K1"/>
    <mergeCell ref="A2:K2"/>
    <mergeCell ref="J3:K3"/>
    <mergeCell ref="J4:K4"/>
    <mergeCell ref="A26:B26"/>
    <mergeCell ref="A27:B27"/>
  </mergeCells>
  <phoneticPr fontId="205" type="noConversion"/>
  <hyperlinks>
    <hyperlink ref="A28:B28" location="'4-非流动资产汇总'!A1" display="净            额"/>
  </hyperlinks>
  <printOptions horizontalCentered="1"/>
  <pageMargins left="0.35" right="0.35" top="0.87" bottom="0.87" header="1.26" footer="0.95"/>
  <pageSetup paperSize="9" fitToHeight="0" orientation="landscape" horizontalDpi="4294967292" r:id="rId1"/>
  <headerFooter scaleWithDoc="0">
    <oddHeader>&amp;R&amp;"宋体,常规"&amp;10表4-4
共&amp;N页第&amp;P页
金额单位:人民币元</oddHeader>
  </headerFooter>
</worksheet>
</file>

<file path=xl/worksheets/sheet44.xml><?xml version="1.0" encoding="utf-8"?>
<worksheet xmlns="http://schemas.openxmlformats.org/spreadsheetml/2006/main" xmlns:r="http://schemas.openxmlformats.org/officeDocument/2006/relationships">
  <dimension ref="A1:F29"/>
  <sheetViews>
    <sheetView workbookViewId="0">
      <selection activeCell="G3" sqref="G3"/>
    </sheetView>
  </sheetViews>
  <sheetFormatPr defaultRowHeight="15.75"/>
  <cols>
    <col min="1" max="1" width="17.75" style="249" customWidth="1"/>
    <col min="2" max="2" width="35.625" style="249" customWidth="1"/>
    <col min="3" max="3" width="14.25" style="249" customWidth="1"/>
    <col min="4" max="4" width="15.5" style="249" customWidth="1"/>
    <col min="5" max="5" width="18.125" style="249" customWidth="1"/>
    <col min="6" max="6" width="21.25" style="249" customWidth="1"/>
    <col min="7" max="16384" width="9" style="249"/>
  </cols>
  <sheetData>
    <row r="1" spans="1:6" ht="23.25">
      <c r="A1" s="720" t="s">
        <v>741</v>
      </c>
      <c r="B1" s="721"/>
      <c r="C1" s="721"/>
      <c r="D1" s="721"/>
      <c r="E1" s="721"/>
      <c r="F1" s="721"/>
    </row>
    <row r="2" spans="1:6">
      <c r="A2" s="722" t="str">
        <f>'1-汇总表'!A2:F2</f>
        <v>评估基准日：2018年12月31日</v>
      </c>
      <c r="B2" s="723"/>
      <c r="C2" s="723"/>
      <c r="D2" s="724"/>
      <c r="E2" s="724"/>
      <c r="F2" s="724"/>
    </row>
    <row r="4" spans="1:6">
      <c r="A4" s="731" t="str">
        <f>'1-汇总表'!A4</f>
        <v>产权持有人名称：阳煤集团青岛恒源化工有限公司</v>
      </c>
      <c r="B4" s="731"/>
      <c r="C4" s="731"/>
    </row>
    <row r="5" spans="1:6">
      <c r="A5" s="251" t="s">
        <v>584</v>
      </c>
      <c r="B5" s="251" t="s">
        <v>585</v>
      </c>
      <c r="C5" s="251" t="s">
        <v>586</v>
      </c>
      <c r="D5" s="251" t="s">
        <v>587</v>
      </c>
      <c r="E5" s="165" t="s">
        <v>588</v>
      </c>
      <c r="F5" s="251" t="s">
        <v>742</v>
      </c>
    </row>
    <row r="6" spans="1:6">
      <c r="A6" s="76" t="s">
        <v>743</v>
      </c>
      <c r="B6" s="252" t="s">
        <v>744</v>
      </c>
      <c r="C6" s="19">
        <f>'4-5-1投资性房地产'!K26</f>
        <v>0</v>
      </c>
      <c r="D6" s="19">
        <f>'4-5-1投资性房地产'!N26</f>
        <v>0</v>
      </c>
      <c r="E6" s="19">
        <f>D6-C6</f>
        <v>0</v>
      </c>
      <c r="F6" s="19" t="str">
        <f>IF(OR(C6=0,C6=""),"",ROUND(E6/C6*100,2))</f>
        <v/>
      </c>
    </row>
    <row r="7" spans="1:6">
      <c r="A7" s="76" t="s">
        <v>745</v>
      </c>
      <c r="B7" s="252" t="s">
        <v>746</v>
      </c>
      <c r="C7" s="19">
        <f>'4-5-2投资性房地产'!L24</f>
        <v>0</v>
      </c>
      <c r="D7" s="19">
        <f>'4-5-2投资性房地产'!M24</f>
        <v>0</v>
      </c>
      <c r="E7" s="19">
        <f>D7-C7</f>
        <v>0</v>
      </c>
      <c r="F7" s="19" t="str">
        <f>IF(OR(C7=0,C7=""),"",ROUND(E7/C7*100,2))</f>
        <v/>
      </c>
    </row>
    <row r="8" spans="1:6">
      <c r="A8" s="76" t="s">
        <v>747</v>
      </c>
      <c r="B8" s="80" t="s">
        <v>748</v>
      </c>
      <c r="C8" s="19">
        <f>'4-5-3投资性地产'!M26</f>
        <v>0</v>
      </c>
      <c r="D8" s="19">
        <f>'4-5-3投资性地产'!N26</f>
        <v>0</v>
      </c>
      <c r="E8" s="19">
        <f>D8-C8</f>
        <v>0</v>
      </c>
      <c r="F8" s="19" t="str">
        <f>IF(OR(C8=0,C8=""),"",ROUND(E8/C8*100,2))</f>
        <v/>
      </c>
    </row>
    <row r="9" spans="1:6">
      <c r="A9" s="76" t="s">
        <v>749</v>
      </c>
      <c r="B9" s="80" t="s">
        <v>750</v>
      </c>
      <c r="C9" s="19">
        <f>'4-5-4投资性地产'!M27</f>
        <v>0</v>
      </c>
      <c r="D9" s="19">
        <f>'4-5-4投资性地产'!N27</f>
        <v>0</v>
      </c>
      <c r="E9" s="19">
        <f>D9-C9</f>
        <v>0</v>
      </c>
      <c r="F9" s="19" t="str">
        <f>IF(OR(C9=0,C9=""),"",ROUND(E9/C9*100,2))</f>
        <v/>
      </c>
    </row>
    <row r="10" spans="1:6">
      <c r="A10" s="76"/>
      <c r="B10" s="157"/>
      <c r="C10" s="19"/>
      <c r="D10" s="19"/>
      <c r="E10" s="19"/>
      <c r="F10" s="19"/>
    </row>
    <row r="11" spans="1:6">
      <c r="A11" s="76"/>
      <c r="B11" s="157"/>
      <c r="C11" s="19"/>
      <c r="D11" s="19"/>
      <c r="E11" s="19"/>
      <c r="F11" s="19"/>
    </row>
    <row r="12" spans="1:6">
      <c r="A12" s="76"/>
      <c r="B12" s="157"/>
      <c r="C12" s="19"/>
      <c r="D12" s="19"/>
      <c r="E12" s="19"/>
      <c r="F12" s="19"/>
    </row>
    <row r="13" spans="1:6">
      <c r="A13" s="76"/>
      <c r="B13" s="157"/>
      <c r="C13" s="19"/>
      <c r="D13" s="19"/>
      <c r="E13" s="19"/>
      <c r="F13" s="19"/>
    </row>
    <row r="14" spans="1:6">
      <c r="A14" s="76"/>
      <c r="B14" s="157"/>
      <c r="C14" s="19"/>
      <c r="D14" s="19"/>
      <c r="E14" s="19"/>
      <c r="F14" s="19"/>
    </row>
    <row r="15" spans="1:6">
      <c r="A15" s="76"/>
      <c r="B15" s="157"/>
      <c r="C15" s="19"/>
      <c r="D15" s="19"/>
      <c r="E15" s="19"/>
      <c r="F15" s="19"/>
    </row>
    <row r="16" spans="1:6">
      <c r="A16" s="76"/>
      <c r="B16" s="157"/>
      <c r="C16" s="19"/>
      <c r="D16" s="19"/>
      <c r="E16" s="19"/>
      <c r="F16" s="19"/>
    </row>
    <row r="17" spans="1:6">
      <c r="A17" s="76"/>
      <c r="B17" s="157"/>
      <c r="C17" s="19"/>
      <c r="D17" s="19"/>
      <c r="E17" s="19"/>
      <c r="F17" s="19"/>
    </row>
    <row r="18" spans="1:6">
      <c r="A18" s="76"/>
      <c r="B18" s="157"/>
      <c r="C18" s="19"/>
      <c r="D18" s="19"/>
      <c r="E18" s="19"/>
      <c r="F18" s="19"/>
    </row>
    <row r="19" spans="1:6">
      <c r="A19" s="76"/>
      <c r="B19" s="157"/>
      <c r="C19" s="19"/>
      <c r="D19" s="19"/>
      <c r="E19" s="19"/>
      <c r="F19" s="19"/>
    </row>
    <row r="20" spans="1:6">
      <c r="A20" s="76"/>
      <c r="B20" s="158"/>
      <c r="C20" s="19"/>
      <c r="D20" s="19"/>
      <c r="E20" s="19"/>
      <c r="F20" s="19"/>
    </row>
    <row r="21" spans="1:6">
      <c r="A21" s="76"/>
      <c r="B21" s="157"/>
      <c r="C21" s="19"/>
      <c r="D21" s="19"/>
      <c r="E21" s="19"/>
      <c r="F21" s="19"/>
    </row>
    <row r="22" spans="1:6">
      <c r="A22" s="76"/>
      <c r="B22" s="158"/>
      <c r="C22" s="19"/>
      <c r="D22" s="19"/>
      <c r="E22" s="19"/>
      <c r="F22" s="19"/>
    </row>
    <row r="23" spans="1:6">
      <c r="A23" s="76"/>
      <c r="B23" s="157"/>
      <c r="C23" s="19"/>
      <c r="D23" s="19"/>
      <c r="E23" s="19"/>
      <c r="F23" s="19"/>
    </row>
    <row r="24" spans="1:6">
      <c r="A24" s="76"/>
      <c r="B24" s="158"/>
      <c r="C24" s="19"/>
      <c r="D24" s="19"/>
      <c r="E24" s="19"/>
      <c r="F24" s="19"/>
    </row>
    <row r="25" spans="1:6">
      <c r="A25" s="732"/>
      <c r="B25" s="732"/>
      <c r="C25" s="19"/>
      <c r="D25" s="19"/>
      <c r="E25" s="19"/>
      <c r="F25" s="19"/>
    </row>
    <row r="26" spans="1:6">
      <c r="A26" s="732"/>
      <c r="B26" s="732"/>
      <c r="C26" s="19"/>
      <c r="D26" s="19"/>
      <c r="E26" s="19"/>
      <c r="F26" s="19"/>
    </row>
    <row r="27" spans="1:6">
      <c r="A27" s="730" t="s">
        <v>751</v>
      </c>
      <c r="B27" s="730"/>
      <c r="C27" s="19">
        <f>SUM(C6:C9)</f>
        <v>0</v>
      </c>
      <c r="D27" s="19">
        <f>SUM(D6:D9)</f>
        <v>0</v>
      </c>
      <c r="E27" s="19">
        <f>D27-C27</f>
        <v>0</v>
      </c>
      <c r="F27" s="19" t="str">
        <f>IF(OR(C27=0,C27=""),"",ROUND(E27/C27*100,2))</f>
        <v/>
      </c>
    </row>
    <row r="28" spans="1:6" s="237" customFormat="1" ht="15.75" customHeight="1">
      <c r="C28" s="246"/>
      <c r="D28" s="246"/>
      <c r="E28" s="246"/>
    </row>
    <row r="29" spans="1:6" s="237" customFormat="1" ht="15.75" customHeight="1">
      <c r="D29" s="175" t="str">
        <f>"评估人员："&amp;封面!$P$22</f>
        <v>评估人员：</v>
      </c>
    </row>
  </sheetData>
  <mergeCells count="6">
    <mergeCell ref="A27:B27"/>
    <mergeCell ref="A1:F1"/>
    <mergeCell ref="A2:F2"/>
    <mergeCell ref="A4:C4"/>
    <mergeCell ref="A25:B25"/>
    <mergeCell ref="A26:B26"/>
  </mergeCells>
  <phoneticPr fontId="205" type="noConversion"/>
  <hyperlinks>
    <hyperlink ref="A27:B27" location="'4-非流动资产汇总'!A1" display="投资性房地产合计"/>
    <hyperlink ref="B6" location="'4-5-1投资性房地产'!A1" display="投资性房地产—房屋（采用成本模式计量）"/>
    <hyperlink ref="B7" location="'4-5-2投资性房地产'!A1" display="投资性房地产—房屋（采用公允价值模式计量）"/>
    <hyperlink ref="B8" location="'4-5-3投资性地产'!A1" display="投资性房地产—土地（采用成本模式计量）"/>
    <hyperlink ref="B9" location="'4-5-4投资性地产'!A1" display="投资性房地产—土地（采用公允价值模式计量）"/>
  </hyperlinks>
  <pageMargins left="0.75" right="0.57999999999999996" top="0.89" bottom="1" header="1.27" footer="0.75"/>
  <pageSetup paperSize="9" orientation="landscape" r:id="rId1"/>
  <headerFooter alignWithMargins="0">
    <oddHeader>&amp;R&amp;"宋体,常规"&amp;10表4-5
共&amp;N页第&amp;P页
金额单位:人民币元</oddHeader>
  </headerFooter>
</worksheet>
</file>

<file path=xl/worksheets/sheet45.xml><?xml version="1.0" encoding="utf-8"?>
<worksheet xmlns="http://schemas.openxmlformats.org/spreadsheetml/2006/main" xmlns:r="http://schemas.openxmlformats.org/officeDocument/2006/relationships">
  <sheetPr enableFormatConditionsCalculation="0">
    <tabColor indexed="14"/>
    <pageSetUpPr fitToPage="1"/>
  </sheetPr>
  <dimension ref="A1:Q28"/>
  <sheetViews>
    <sheetView topLeftCell="A13" workbookViewId="0">
      <selection activeCell="G3" sqref="A3:Q3"/>
    </sheetView>
  </sheetViews>
  <sheetFormatPr defaultRowHeight="15.75" customHeight="1"/>
  <cols>
    <col min="1" max="1" width="5.5" style="237" customWidth="1"/>
    <col min="2" max="2" width="7.25" style="237" customWidth="1"/>
    <col min="3" max="3" width="9.125" style="237" customWidth="1"/>
    <col min="4" max="4" width="10.875" style="237" customWidth="1"/>
    <col min="5" max="5" width="5.375" style="237" customWidth="1"/>
    <col min="6" max="6" width="6.375" style="238" customWidth="1"/>
    <col min="7" max="7" width="4.5" style="237" customWidth="1"/>
    <col min="8" max="8" width="7.75" style="237" customWidth="1"/>
    <col min="9" max="9" width="7.25" style="237" customWidth="1"/>
    <col min="10" max="10" width="8.5" style="237" customWidth="1"/>
    <col min="11" max="11" width="8" style="237" customWidth="1"/>
    <col min="12" max="12" width="6.5" style="237" customWidth="1"/>
    <col min="13" max="13" width="7" style="237" customWidth="1"/>
    <col min="14" max="14" width="7.875" style="237" customWidth="1"/>
    <col min="15" max="15" width="7.75" style="237" bestFit="1" customWidth="1"/>
    <col min="16" max="16" width="7.25" style="237" customWidth="1"/>
    <col min="17" max="17" width="6" style="237" customWidth="1"/>
    <col min="18" max="16384" width="9" style="237"/>
  </cols>
  <sheetData>
    <row r="1" spans="1:17" s="236" customFormat="1" ht="30" customHeight="1">
      <c r="A1" s="720" t="s">
        <v>752</v>
      </c>
      <c r="B1" s="720"/>
      <c r="C1" s="720"/>
      <c r="D1" s="720"/>
      <c r="E1" s="720"/>
      <c r="F1" s="720"/>
      <c r="G1" s="720"/>
      <c r="H1" s="720"/>
      <c r="I1" s="720"/>
      <c r="J1" s="720"/>
      <c r="K1" s="720"/>
      <c r="L1" s="720"/>
      <c r="M1" s="720"/>
      <c r="N1" s="720"/>
      <c r="O1" s="720"/>
      <c r="P1" s="720"/>
      <c r="Q1" s="720"/>
    </row>
    <row r="2" spans="1:17" s="236" customFormat="1" ht="30" customHeight="1">
      <c r="A2" s="736" t="s">
        <v>753</v>
      </c>
      <c r="B2" s="736"/>
      <c r="C2" s="736"/>
      <c r="D2" s="736"/>
      <c r="E2" s="736"/>
      <c r="F2" s="736"/>
      <c r="G2" s="736"/>
      <c r="H2" s="736"/>
      <c r="I2" s="736"/>
      <c r="J2" s="736"/>
      <c r="K2" s="736"/>
      <c r="L2" s="736"/>
      <c r="M2" s="736"/>
      <c r="N2" s="736"/>
      <c r="O2" s="736"/>
      <c r="P2" s="736"/>
      <c r="Q2" s="736"/>
    </row>
    <row r="3" spans="1:17" ht="14.1" customHeight="1">
      <c r="A3" s="722" t="str">
        <f>'1-汇总表'!A2:F2</f>
        <v>评估基准日：2018年12月31日</v>
      </c>
      <c r="B3" s="723"/>
      <c r="C3" s="723"/>
      <c r="D3" s="723"/>
      <c r="E3" s="723"/>
      <c r="F3" s="723"/>
      <c r="G3" s="723"/>
      <c r="H3" s="723"/>
      <c r="I3" s="723"/>
      <c r="J3" s="723"/>
      <c r="K3" s="723"/>
      <c r="L3" s="723"/>
      <c r="M3" s="723"/>
      <c r="N3" s="723"/>
      <c r="O3" s="723"/>
      <c r="P3" s="723"/>
      <c r="Q3" s="723"/>
    </row>
    <row r="4" spans="1:17" ht="14.1" customHeight="1">
      <c r="G4" s="239"/>
      <c r="H4" s="239"/>
      <c r="I4" s="239"/>
      <c r="J4" s="239"/>
      <c r="K4" s="239"/>
      <c r="L4" s="239"/>
      <c r="M4" s="239"/>
      <c r="N4" s="239"/>
      <c r="O4" s="737"/>
      <c r="P4" s="737"/>
      <c r="Q4" s="737"/>
    </row>
    <row r="5" spans="1:17" ht="15.75" customHeight="1">
      <c r="A5" s="738" t="str">
        <f>'1-汇总表'!A4</f>
        <v>产权持有人名称：阳煤集团青岛恒源化工有限公司</v>
      </c>
      <c r="B5" s="738"/>
      <c r="C5" s="738"/>
      <c r="D5" s="738"/>
      <c r="E5" s="738"/>
      <c r="F5" s="738"/>
      <c r="O5" s="726"/>
      <c r="P5" s="726"/>
      <c r="Q5" s="726"/>
    </row>
    <row r="6" spans="1:17" s="175" customFormat="1" ht="15.75" customHeight="1">
      <c r="A6" s="727" t="s">
        <v>5</v>
      </c>
      <c r="B6" s="727" t="s">
        <v>754</v>
      </c>
      <c r="C6" s="733" t="s">
        <v>755</v>
      </c>
      <c r="D6" s="733" t="s">
        <v>756</v>
      </c>
      <c r="E6" s="727" t="s">
        <v>757</v>
      </c>
      <c r="F6" s="739" t="s">
        <v>758</v>
      </c>
      <c r="G6" s="741" t="s">
        <v>759</v>
      </c>
      <c r="H6" s="741" t="s">
        <v>760</v>
      </c>
      <c r="I6" s="733" t="s">
        <v>761</v>
      </c>
      <c r="J6" s="727" t="s">
        <v>586</v>
      </c>
      <c r="K6" s="728"/>
      <c r="L6" s="727" t="s">
        <v>587</v>
      </c>
      <c r="M6" s="728"/>
      <c r="N6" s="728"/>
      <c r="O6" s="733" t="s">
        <v>604</v>
      </c>
      <c r="P6" s="733" t="s">
        <v>762</v>
      </c>
      <c r="Q6" s="733" t="s">
        <v>8</v>
      </c>
    </row>
    <row r="7" spans="1:17" s="175" customFormat="1" ht="36.75" customHeight="1">
      <c r="A7" s="728"/>
      <c r="B7" s="728"/>
      <c r="C7" s="735"/>
      <c r="D7" s="733"/>
      <c r="E7" s="728"/>
      <c r="F7" s="740"/>
      <c r="G7" s="742"/>
      <c r="H7" s="742"/>
      <c r="I7" s="728"/>
      <c r="J7" s="14" t="s">
        <v>763</v>
      </c>
      <c r="K7" s="14" t="s">
        <v>764</v>
      </c>
      <c r="L7" s="14" t="s">
        <v>763</v>
      </c>
      <c r="M7" s="14" t="s">
        <v>765</v>
      </c>
      <c r="N7" s="14" t="s">
        <v>764</v>
      </c>
      <c r="O7" s="728"/>
      <c r="P7" s="735"/>
      <c r="Q7" s="728"/>
    </row>
    <row r="8" spans="1:17" ht="15.75" customHeight="1">
      <c r="A8" s="240"/>
      <c r="B8" s="161"/>
      <c r="C8" s="161"/>
      <c r="D8" s="161"/>
      <c r="E8" s="240"/>
      <c r="F8" s="241"/>
      <c r="G8" s="242"/>
      <c r="H8" s="243"/>
      <c r="I8" s="247" t="s">
        <v>554</v>
      </c>
      <c r="J8" s="247"/>
      <c r="K8" s="247"/>
      <c r="L8" s="247"/>
      <c r="M8" s="248"/>
      <c r="N8" s="19">
        <f>ROUND(L8*M8/100,0)</f>
        <v>0</v>
      </c>
      <c r="O8" s="108" t="str">
        <f>IF(OR(K8=0,K8=""),"",ROUND((N8-K8)/K8*100,2))</f>
        <v/>
      </c>
      <c r="P8" s="247"/>
      <c r="Q8" s="161"/>
    </row>
    <row r="9" spans="1:17" ht="15.75" customHeight="1">
      <c r="A9" s="240"/>
      <c r="B9" s="161"/>
      <c r="C9" s="161"/>
      <c r="D9" s="161"/>
      <c r="E9" s="240"/>
      <c r="F9" s="241"/>
      <c r="G9" s="242"/>
      <c r="H9" s="243"/>
      <c r="I9" s="247" t="s">
        <v>554</v>
      </c>
      <c r="J9" s="247"/>
      <c r="K9" s="247"/>
      <c r="L9" s="247"/>
      <c r="M9" s="248"/>
      <c r="N9" s="19">
        <f t="shared" ref="N9:N22" si="0">ROUND(L9*M9/100,0)</f>
        <v>0</v>
      </c>
      <c r="O9" s="108" t="str">
        <f t="shared" ref="O9:O22" si="1">IF(OR(K9=0,K9=""),"",ROUND((N9-K9)/K9*100,2))</f>
        <v/>
      </c>
      <c r="P9" s="247"/>
      <c r="Q9" s="161"/>
    </row>
    <row r="10" spans="1:17" ht="15.75" customHeight="1">
      <c r="A10" s="240"/>
      <c r="B10" s="161"/>
      <c r="C10" s="161"/>
      <c r="D10" s="161"/>
      <c r="E10" s="240"/>
      <c r="F10" s="241"/>
      <c r="G10" s="242"/>
      <c r="H10" s="243"/>
      <c r="I10" s="247"/>
      <c r="J10" s="247"/>
      <c r="K10" s="247"/>
      <c r="L10" s="247"/>
      <c r="M10" s="248"/>
      <c r="N10" s="19">
        <f t="shared" si="0"/>
        <v>0</v>
      </c>
      <c r="O10" s="108" t="str">
        <f t="shared" si="1"/>
        <v/>
      </c>
      <c r="P10" s="247"/>
      <c r="Q10" s="161"/>
    </row>
    <row r="11" spans="1:17" ht="15.75" customHeight="1">
      <c r="A11" s="240"/>
      <c r="B11" s="161"/>
      <c r="C11" s="161"/>
      <c r="D11" s="161"/>
      <c r="E11" s="240"/>
      <c r="F11" s="241"/>
      <c r="G11" s="242"/>
      <c r="H11" s="243"/>
      <c r="I11" s="247"/>
      <c r="J11" s="247"/>
      <c r="K11" s="247"/>
      <c r="L11" s="247"/>
      <c r="M11" s="248"/>
      <c r="N11" s="19">
        <f t="shared" si="0"/>
        <v>0</v>
      </c>
      <c r="O11" s="108" t="str">
        <f t="shared" si="1"/>
        <v/>
      </c>
      <c r="P11" s="247"/>
      <c r="Q11" s="161"/>
    </row>
    <row r="12" spans="1:17" ht="15.75" customHeight="1">
      <c r="A12" s="240"/>
      <c r="B12" s="161"/>
      <c r="C12" s="161"/>
      <c r="D12" s="161"/>
      <c r="E12" s="240"/>
      <c r="F12" s="241"/>
      <c r="G12" s="242"/>
      <c r="H12" s="243"/>
      <c r="I12" s="247"/>
      <c r="J12" s="247"/>
      <c r="K12" s="247"/>
      <c r="L12" s="247"/>
      <c r="M12" s="248"/>
      <c r="N12" s="19">
        <f t="shared" si="0"/>
        <v>0</v>
      </c>
      <c r="O12" s="108" t="str">
        <f t="shared" si="1"/>
        <v/>
      </c>
      <c r="P12" s="247"/>
      <c r="Q12" s="161"/>
    </row>
    <row r="13" spans="1:17" ht="15.75" customHeight="1">
      <c r="A13" s="240"/>
      <c r="B13" s="161"/>
      <c r="C13" s="161"/>
      <c r="D13" s="161"/>
      <c r="E13" s="240"/>
      <c r="F13" s="241"/>
      <c r="G13" s="242"/>
      <c r="H13" s="243"/>
      <c r="I13" s="247"/>
      <c r="J13" s="247"/>
      <c r="K13" s="247"/>
      <c r="L13" s="247"/>
      <c r="M13" s="248"/>
      <c r="N13" s="19">
        <f t="shared" si="0"/>
        <v>0</v>
      </c>
      <c r="O13" s="108" t="str">
        <f t="shared" si="1"/>
        <v/>
      </c>
      <c r="P13" s="247"/>
      <c r="Q13" s="161"/>
    </row>
    <row r="14" spans="1:17" ht="15.75" customHeight="1">
      <c r="A14" s="240"/>
      <c r="B14" s="161"/>
      <c r="C14" s="161"/>
      <c r="D14" s="161"/>
      <c r="E14" s="240"/>
      <c r="F14" s="241"/>
      <c r="G14" s="242"/>
      <c r="H14" s="243"/>
      <c r="I14" s="247"/>
      <c r="J14" s="247"/>
      <c r="K14" s="247"/>
      <c r="L14" s="247"/>
      <c r="M14" s="248"/>
      <c r="N14" s="19">
        <f t="shared" si="0"/>
        <v>0</v>
      </c>
      <c r="O14" s="108" t="str">
        <f t="shared" si="1"/>
        <v/>
      </c>
      <c r="P14" s="247"/>
      <c r="Q14" s="161"/>
    </row>
    <row r="15" spans="1:17" ht="15.75" customHeight="1">
      <c r="A15" s="240"/>
      <c r="B15" s="161"/>
      <c r="C15" s="161"/>
      <c r="D15" s="161"/>
      <c r="E15" s="240"/>
      <c r="F15" s="241"/>
      <c r="G15" s="242"/>
      <c r="H15" s="243"/>
      <c r="I15" s="247" t="s">
        <v>554</v>
      </c>
      <c r="J15" s="247"/>
      <c r="K15" s="247"/>
      <c r="L15" s="247"/>
      <c r="M15" s="248"/>
      <c r="N15" s="19">
        <f t="shared" si="0"/>
        <v>0</v>
      </c>
      <c r="O15" s="108" t="str">
        <f t="shared" si="1"/>
        <v/>
      </c>
      <c r="P15" s="247"/>
      <c r="Q15" s="161"/>
    </row>
    <row r="16" spans="1:17" ht="15.75" customHeight="1">
      <c r="A16" s="240"/>
      <c r="B16" s="161"/>
      <c r="C16" s="161"/>
      <c r="D16" s="161"/>
      <c r="E16" s="240"/>
      <c r="F16" s="241"/>
      <c r="G16" s="242"/>
      <c r="H16" s="243"/>
      <c r="I16" s="247" t="s">
        <v>554</v>
      </c>
      <c r="J16" s="247"/>
      <c r="K16" s="247"/>
      <c r="L16" s="247"/>
      <c r="M16" s="248"/>
      <c r="N16" s="19">
        <f t="shared" si="0"/>
        <v>0</v>
      </c>
      <c r="O16" s="108" t="str">
        <f t="shared" si="1"/>
        <v/>
      </c>
      <c r="P16" s="247"/>
      <c r="Q16" s="161"/>
    </row>
    <row r="17" spans="1:17" ht="15.75" customHeight="1">
      <c r="A17" s="240"/>
      <c r="B17" s="161"/>
      <c r="C17" s="161"/>
      <c r="D17" s="161"/>
      <c r="E17" s="240"/>
      <c r="F17" s="241"/>
      <c r="G17" s="242"/>
      <c r="H17" s="243"/>
      <c r="I17" s="247" t="s">
        <v>554</v>
      </c>
      <c r="J17" s="247"/>
      <c r="K17" s="247"/>
      <c r="L17" s="247"/>
      <c r="M17" s="248"/>
      <c r="N17" s="19">
        <f t="shared" si="0"/>
        <v>0</v>
      </c>
      <c r="O17" s="108" t="str">
        <f t="shared" si="1"/>
        <v/>
      </c>
      <c r="P17" s="247"/>
      <c r="Q17" s="161"/>
    </row>
    <row r="18" spans="1:17" ht="15.75" customHeight="1">
      <c r="A18" s="240"/>
      <c r="B18" s="161"/>
      <c r="C18" s="161"/>
      <c r="D18" s="161"/>
      <c r="E18" s="240"/>
      <c r="F18" s="241"/>
      <c r="G18" s="242"/>
      <c r="H18" s="243"/>
      <c r="I18" s="247" t="s">
        <v>554</v>
      </c>
      <c r="J18" s="247"/>
      <c r="K18" s="247"/>
      <c r="L18" s="247"/>
      <c r="M18" s="248"/>
      <c r="N18" s="19">
        <f t="shared" si="0"/>
        <v>0</v>
      </c>
      <c r="O18" s="108" t="str">
        <f t="shared" si="1"/>
        <v/>
      </c>
      <c r="P18" s="247"/>
      <c r="Q18" s="161"/>
    </row>
    <row r="19" spans="1:17" ht="15.75" customHeight="1">
      <c r="A19" s="240"/>
      <c r="B19" s="161"/>
      <c r="C19" s="161"/>
      <c r="D19" s="161"/>
      <c r="E19" s="240"/>
      <c r="F19" s="241"/>
      <c r="G19" s="242"/>
      <c r="H19" s="243"/>
      <c r="I19" s="247" t="s">
        <v>554</v>
      </c>
      <c r="J19" s="247"/>
      <c r="K19" s="247"/>
      <c r="L19" s="247"/>
      <c r="M19" s="248"/>
      <c r="N19" s="19">
        <f t="shared" si="0"/>
        <v>0</v>
      </c>
      <c r="O19" s="108" t="str">
        <f t="shared" si="1"/>
        <v/>
      </c>
      <c r="P19" s="247"/>
      <c r="Q19" s="161"/>
    </row>
    <row r="20" spans="1:17" ht="15.75" customHeight="1">
      <c r="A20" s="240"/>
      <c r="B20" s="161"/>
      <c r="C20" s="161"/>
      <c r="D20" s="161"/>
      <c r="E20" s="240"/>
      <c r="F20" s="241"/>
      <c r="G20" s="242"/>
      <c r="H20" s="243"/>
      <c r="I20" s="247" t="s">
        <v>554</v>
      </c>
      <c r="J20" s="247"/>
      <c r="K20" s="247"/>
      <c r="L20" s="247"/>
      <c r="M20" s="248"/>
      <c r="N20" s="19">
        <f t="shared" si="0"/>
        <v>0</v>
      </c>
      <c r="O20" s="108" t="str">
        <f t="shared" si="1"/>
        <v/>
      </c>
      <c r="P20" s="247"/>
      <c r="Q20" s="161"/>
    </row>
    <row r="21" spans="1:17" ht="15.75" customHeight="1">
      <c r="A21" s="240"/>
      <c r="B21" s="161"/>
      <c r="C21" s="161"/>
      <c r="D21" s="161"/>
      <c r="E21" s="240"/>
      <c r="F21" s="241"/>
      <c r="G21" s="242"/>
      <c r="H21" s="243"/>
      <c r="I21" s="247" t="s">
        <v>554</v>
      </c>
      <c r="J21" s="247"/>
      <c r="K21" s="247"/>
      <c r="L21" s="247"/>
      <c r="M21" s="248"/>
      <c r="N21" s="19">
        <f t="shared" si="0"/>
        <v>0</v>
      </c>
      <c r="O21" s="108" t="str">
        <f t="shared" si="1"/>
        <v/>
      </c>
      <c r="P21" s="247"/>
      <c r="Q21" s="161"/>
    </row>
    <row r="22" spans="1:17" ht="15.75" customHeight="1">
      <c r="A22" s="240"/>
      <c r="B22" s="161"/>
      <c r="C22" s="161"/>
      <c r="D22" s="161"/>
      <c r="E22" s="240"/>
      <c r="F22" s="241"/>
      <c r="G22" s="242"/>
      <c r="H22" s="243"/>
      <c r="I22" s="247" t="s">
        <v>554</v>
      </c>
      <c r="J22" s="247"/>
      <c r="K22" s="247"/>
      <c r="L22" s="247"/>
      <c r="M22" s="248"/>
      <c r="N22" s="19">
        <f t="shared" si="0"/>
        <v>0</v>
      </c>
      <c r="O22" s="108" t="str">
        <f t="shared" si="1"/>
        <v/>
      </c>
      <c r="P22" s="247"/>
      <c r="Q22" s="161"/>
    </row>
    <row r="23" spans="1:17" ht="15.75" customHeight="1">
      <c r="A23" s="240"/>
      <c r="B23" s="161"/>
      <c r="C23" s="161"/>
      <c r="D23" s="161"/>
      <c r="E23" s="240"/>
      <c r="F23" s="241"/>
      <c r="G23" s="242"/>
      <c r="H23" s="243"/>
      <c r="I23" s="247"/>
      <c r="J23" s="247"/>
      <c r="K23" s="247"/>
      <c r="L23" s="247"/>
      <c r="M23" s="248"/>
      <c r="N23" s="247"/>
      <c r="O23" s="247" t="s">
        <v>554</v>
      </c>
      <c r="P23" s="247"/>
      <c r="Q23" s="161"/>
    </row>
    <row r="24" spans="1:17" ht="15.75" customHeight="1">
      <c r="A24" s="727" t="s">
        <v>766</v>
      </c>
      <c r="B24" s="734"/>
      <c r="C24" s="734"/>
      <c r="D24" s="244"/>
      <c r="E24" s="240"/>
      <c r="F24" s="241"/>
      <c r="G24" s="242"/>
      <c r="H24" s="243"/>
      <c r="I24" s="247" t="s">
        <v>554</v>
      </c>
      <c r="J24" s="19">
        <f>SUM(J8:J23)</f>
        <v>0</v>
      </c>
      <c r="K24" s="19">
        <f>SUM(K8:K23)</f>
        <v>0</v>
      </c>
      <c r="L24" s="19">
        <f>SUM(L8:L23)</f>
        <v>0</v>
      </c>
      <c r="M24" s="116"/>
      <c r="N24" s="19">
        <f>SUM(N8:N23)</f>
        <v>0</v>
      </c>
      <c r="O24" s="108" t="str">
        <f>IF(OR(K24=0,K24=""),"",ROUND((N24-K24)/K24*100,2))</f>
        <v/>
      </c>
      <c r="P24" s="19"/>
      <c r="Q24" s="87"/>
    </row>
    <row r="25" spans="1:17" ht="15.75" customHeight="1">
      <c r="A25" s="727" t="s">
        <v>767</v>
      </c>
      <c r="B25" s="727"/>
      <c r="C25" s="727"/>
      <c r="D25" s="14"/>
      <c r="E25" s="240"/>
      <c r="F25" s="241"/>
      <c r="G25" s="242"/>
      <c r="H25" s="243"/>
      <c r="I25" s="247"/>
      <c r="J25" s="19"/>
      <c r="K25" s="19"/>
      <c r="L25" s="19"/>
      <c r="M25" s="116"/>
      <c r="N25" s="19"/>
      <c r="O25" s="108" t="str">
        <f>IF(OR(K25=0,K25=""),"",ROUND((N25-K25)/K25*100,2))</f>
        <v/>
      </c>
      <c r="P25" s="19"/>
      <c r="Q25" s="87"/>
    </row>
    <row r="26" spans="1:17" ht="15.75" customHeight="1">
      <c r="A26" s="719" t="s">
        <v>596</v>
      </c>
      <c r="B26" s="719"/>
      <c r="C26" s="719"/>
      <c r="D26" s="14"/>
      <c r="E26" s="240"/>
      <c r="F26" s="241"/>
      <c r="G26" s="242"/>
      <c r="H26" s="245"/>
      <c r="I26" s="247"/>
      <c r="J26" s="19">
        <f>J24-ABS(J25)</f>
        <v>0</v>
      </c>
      <c r="K26" s="19">
        <f>K24-ABS(K25)</f>
        <v>0</v>
      </c>
      <c r="L26" s="19">
        <f>L24-ABS(L25)</f>
        <v>0</v>
      </c>
      <c r="M26" s="116"/>
      <c r="N26" s="19">
        <f>N24-ABS(N25)</f>
        <v>0</v>
      </c>
      <c r="O26" s="108" t="str">
        <f>IF(OR(K26=0,K26=""),"",ROUND((N26-K26)/K26*100,2))</f>
        <v/>
      </c>
      <c r="P26" s="19"/>
      <c r="Q26" s="87"/>
    </row>
    <row r="27" spans="1:17" ht="15.75" customHeight="1">
      <c r="A27" s="237" t="str">
        <f>封面!B$10&amp;封面!D$10</f>
        <v>产权持有单位填表人：杨庆华</v>
      </c>
      <c r="C27" s="246"/>
      <c r="D27" s="246"/>
      <c r="E27" s="246"/>
    </row>
    <row r="28" spans="1:17" ht="15.75" customHeight="1">
      <c r="A28" s="237" t="str">
        <f>封面!B$12&amp;封面!D$12&amp;封面!E$12&amp;封面!F$12&amp;封面!G$12&amp;封面!H$12&amp;封面!I$12</f>
        <v>填表日期：2019年1月24日</v>
      </c>
      <c r="N28" s="175" t="str">
        <f>"评估人员："&amp;封面!$P$22</f>
        <v>评估人员：</v>
      </c>
    </row>
  </sheetData>
  <mergeCells count="23">
    <mergeCell ref="Q6:Q7"/>
    <mergeCell ref="F6:F7"/>
    <mergeCell ref="G6:G7"/>
    <mergeCell ref="H6:H7"/>
    <mergeCell ref="I6:I7"/>
    <mergeCell ref="O6:O7"/>
    <mergeCell ref="P6:P7"/>
    <mergeCell ref="J6:K6"/>
    <mergeCell ref="L6:N6"/>
    <mergeCell ref="A1:Q1"/>
    <mergeCell ref="A2:Q2"/>
    <mergeCell ref="A3:Q3"/>
    <mergeCell ref="O4:Q4"/>
    <mergeCell ref="A5:F5"/>
    <mergeCell ref="O5:Q5"/>
    <mergeCell ref="D6:D7"/>
    <mergeCell ref="E6:E7"/>
    <mergeCell ref="A24:C24"/>
    <mergeCell ref="A25:C25"/>
    <mergeCell ref="A26:C26"/>
    <mergeCell ref="A6:A7"/>
    <mergeCell ref="B6:B7"/>
    <mergeCell ref="C6:C7"/>
  </mergeCells>
  <phoneticPr fontId="205" type="noConversion"/>
  <hyperlinks>
    <hyperlink ref="A26:C26" location="'4-5投资性房地产'!A1" display="合      计"/>
  </hyperlinks>
  <printOptions horizontalCentered="1"/>
  <pageMargins left="0.39" right="0.4" top="0.84" bottom="0.87" header="1.62" footer="0.46"/>
  <pageSetup paperSize="9" fitToHeight="0" orientation="landscape" horizontalDpi="4294967292" r:id="rId1"/>
  <headerFooter scaleWithDoc="0">
    <oddHeader>&amp;R&amp;"宋体,常规"&amp;10表4-5-1
共&amp;N页第&amp;P页
金额单位:人民币元</oddHeader>
  </headerFooter>
  <legacyDrawing r:id="rId2"/>
</worksheet>
</file>

<file path=xl/worksheets/sheet46.xml><?xml version="1.0" encoding="utf-8"?>
<worksheet xmlns="http://schemas.openxmlformats.org/spreadsheetml/2006/main" xmlns:r="http://schemas.openxmlformats.org/officeDocument/2006/relationships">
  <sheetPr enableFormatConditionsCalculation="0">
    <tabColor indexed="14"/>
  </sheetPr>
  <dimension ref="A1:S26"/>
  <sheetViews>
    <sheetView workbookViewId="0">
      <selection activeCell="G3" sqref="A3:P3"/>
    </sheetView>
  </sheetViews>
  <sheetFormatPr defaultRowHeight="12.75" outlineLevelCol="1"/>
  <cols>
    <col min="1" max="1" width="5" style="90" customWidth="1"/>
    <col min="2" max="2" width="14.25" style="90" customWidth="1"/>
    <col min="3" max="3" width="9.5" style="90" customWidth="1"/>
    <col min="4" max="4" width="10.375" style="90" customWidth="1"/>
    <col min="5" max="5" width="5.375" style="90" customWidth="1"/>
    <col min="6" max="6" width="5.375" style="91" customWidth="1"/>
    <col min="7" max="7" width="4.5" style="90" customWidth="1"/>
    <col min="8" max="8" width="6.875" style="90" customWidth="1"/>
    <col min="9" max="9" width="7.125" style="90" customWidth="1"/>
    <col min="10" max="10" width="7.625" style="90" customWidth="1"/>
    <col min="11" max="11" width="7.75" style="90" customWidth="1"/>
    <col min="12" max="13" width="8.5" style="90" customWidth="1"/>
    <col min="14" max="14" width="6.125" style="90" customWidth="1"/>
    <col min="15" max="15" width="7.25" style="90" customWidth="1"/>
    <col min="16" max="16" width="7.5" style="90" customWidth="1"/>
    <col min="17" max="17" width="15.25" style="90" hidden="1" customWidth="1" outlineLevel="1"/>
    <col min="18" max="18" width="13.125" style="90" hidden="1" customWidth="1" outlineLevel="1"/>
    <col min="19" max="19" width="9" style="90" collapsed="1"/>
    <col min="20" max="16384" width="9" style="90"/>
  </cols>
  <sheetData>
    <row r="1" spans="1:18" s="88" customFormat="1" ht="30" customHeight="1">
      <c r="A1" s="687" t="s">
        <v>752</v>
      </c>
      <c r="B1" s="687"/>
      <c r="C1" s="687"/>
      <c r="D1" s="687"/>
      <c r="E1" s="687"/>
      <c r="F1" s="687"/>
      <c r="G1" s="687"/>
      <c r="H1" s="687"/>
      <c r="I1" s="687"/>
      <c r="J1" s="687"/>
      <c r="K1" s="687"/>
      <c r="L1" s="687"/>
      <c r="M1" s="687"/>
      <c r="N1" s="687"/>
      <c r="O1" s="687"/>
      <c r="P1" s="687"/>
      <c r="Q1" s="232"/>
    </row>
    <row r="2" spans="1:18" s="88" customFormat="1" ht="30" customHeight="1">
      <c r="A2" s="756" t="s">
        <v>768</v>
      </c>
      <c r="B2" s="756"/>
      <c r="C2" s="756"/>
      <c r="D2" s="756"/>
      <c r="E2" s="756"/>
      <c r="F2" s="756"/>
      <c r="G2" s="756"/>
      <c r="H2" s="756"/>
      <c r="I2" s="756"/>
      <c r="J2" s="756"/>
      <c r="K2" s="756"/>
      <c r="L2" s="756"/>
      <c r="M2" s="756"/>
      <c r="N2" s="756"/>
      <c r="O2" s="756"/>
      <c r="P2" s="756"/>
      <c r="Q2" s="232"/>
    </row>
    <row r="3" spans="1:18" ht="14.1" customHeight="1">
      <c r="A3" s="689" t="str">
        <f>'1-汇总表'!A2:F2</f>
        <v>评估基准日：2018年12月31日</v>
      </c>
      <c r="B3" s="690"/>
      <c r="C3" s="690"/>
      <c r="D3" s="690"/>
      <c r="E3" s="690"/>
      <c r="F3" s="690"/>
      <c r="G3" s="690"/>
      <c r="H3" s="690"/>
      <c r="I3" s="690"/>
      <c r="J3" s="690"/>
      <c r="K3" s="690"/>
      <c r="L3" s="690"/>
      <c r="M3" s="690"/>
      <c r="N3" s="690"/>
      <c r="O3" s="690"/>
      <c r="P3" s="690"/>
      <c r="Q3" s="233"/>
    </row>
    <row r="4" spans="1:18" ht="14.1" customHeight="1">
      <c r="B4" s="92"/>
      <c r="C4" s="92"/>
      <c r="D4" s="92"/>
      <c r="E4" s="92"/>
      <c r="F4" s="94"/>
      <c r="G4" s="92"/>
      <c r="H4" s="92"/>
      <c r="I4" s="92"/>
      <c r="J4" s="92"/>
      <c r="K4" s="92"/>
      <c r="L4" s="92"/>
      <c r="M4" s="92"/>
      <c r="N4" s="92"/>
      <c r="O4" s="92"/>
      <c r="P4" s="231"/>
      <c r="Q4" s="233"/>
    </row>
    <row r="5" spans="1:18" ht="15.75" customHeight="1">
      <c r="A5" s="691" t="str">
        <f>'1-汇总表'!A4</f>
        <v>产权持有人名称：阳煤集团青岛恒源化工有限公司</v>
      </c>
      <c r="B5" s="691"/>
      <c r="C5" s="691"/>
      <c r="D5" s="691"/>
      <c r="E5" s="691"/>
      <c r="F5" s="691"/>
      <c r="G5" s="691"/>
      <c r="P5" s="96"/>
    </row>
    <row r="6" spans="1:18" s="89" customFormat="1" ht="15.75" customHeight="1">
      <c r="A6" s="748" t="s">
        <v>5</v>
      </c>
      <c r="B6" s="748" t="s">
        <v>754</v>
      </c>
      <c r="C6" s="747" t="s">
        <v>755</v>
      </c>
      <c r="D6" s="747" t="s">
        <v>756</v>
      </c>
      <c r="E6" s="748" t="s">
        <v>757</v>
      </c>
      <c r="F6" s="750" t="s">
        <v>758</v>
      </c>
      <c r="G6" s="741" t="s">
        <v>759</v>
      </c>
      <c r="H6" s="741" t="s">
        <v>769</v>
      </c>
      <c r="I6" s="747" t="s">
        <v>761</v>
      </c>
      <c r="J6" s="747" t="s">
        <v>770</v>
      </c>
      <c r="K6" s="747"/>
      <c r="L6" s="747" t="s">
        <v>586</v>
      </c>
      <c r="M6" s="748" t="s">
        <v>587</v>
      </c>
      <c r="N6" s="748" t="s">
        <v>588</v>
      </c>
      <c r="O6" s="747" t="s">
        <v>604</v>
      </c>
      <c r="P6" s="747" t="s">
        <v>8</v>
      </c>
      <c r="Q6" s="743" t="s">
        <v>771</v>
      </c>
      <c r="R6" s="745" t="s">
        <v>772</v>
      </c>
    </row>
    <row r="7" spans="1:18" s="89" customFormat="1" ht="39.75" customHeight="1">
      <c r="A7" s="749"/>
      <c r="B7" s="749"/>
      <c r="C7" s="755"/>
      <c r="D7" s="747"/>
      <c r="E7" s="749"/>
      <c r="F7" s="751"/>
      <c r="G7" s="742"/>
      <c r="H7" s="742"/>
      <c r="I7" s="749"/>
      <c r="J7" s="747"/>
      <c r="K7" s="747"/>
      <c r="L7" s="747"/>
      <c r="M7" s="748"/>
      <c r="N7" s="748"/>
      <c r="O7" s="749"/>
      <c r="P7" s="749"/>
      <c r="Q7" s="744"/>
      <c r="R7" s="746"/>
    </row>
    <row r="8" spans="1:18" ht="15.75" customHeight="1">
      <c r="A8" s="99"/>
      <c r="B8" s="100"/>
      <c r="C8" s="100"/>
      <c r="D8" s="100"/>
      <c r="E8" s="99"/>
      <c r="F8" s="101"/>
      <c r="G8" s="229"/>
      <c r="H8" s="230"/>
      <c r="I8" s="102" t="s">
        <v>554</v>
      </c>
      <c r="J8" s="752"/>
      <c r="K8" s="752"/>
      <c r="L8" s="102"/>
      <c r="M8" s="102"/>
      <c r="N8" s="48">
        <f>M8-L8</f>
        <v>0</v>
      </c>
      <c r="O8" s="227" t="str">
        <f>IF(OR(L8=0,L8=""),"",ROUND(N8/L8*100,2))</f>
        <v/>
      </c>
      <c r="P8" s="100"/>
      <c r="Q8" s="234"/>
      <c r="R8" s="235"/>
    </row>
    <row r="9" spans="1:18" ht="15.75" customHeight="1">
      <c r="A9" s="99"/>
      <c r="B9" s="100"/>
      <c r="C9" s="100"/>
      <c r="D9" s="100"/>
      <c r="E9" s="99"/>
      <c r="F9" s="101"/>
      <c r="G9" s="229"/>
      <c r="H9" s="230"/>
      <c r="I9" s="102" t="s">
        <v>554</v>
      </c>
      <c r="J9" s="752"/>
      <c r="K9" s="752"/>
      <c r="L9" s="102"/>
      <c r="M9" s="102"/>
      <c r="N9" s="48">
        <f t="shared" ref="N9:N22" si="0">M9-L9</f>
        <v>0</v>
      </c>
      <c r="O9" s="227" t="str">
        <f t="shared" ref="O9:O22" si="1">IF(OR(L9=0,L9=""),"",ROUND(N9/L9*100,2))</f>
        <v/>
      </c>
      <c r="P9" s="100"/>
      <c r="Q9" s="234"/>
      <c r="R9" s="235"/>
    </row>
    <row r="10" spans="1:18" ht="15.75" customHeight="1">
      <c r="A10" s="99"/>
      <c r="B10" s="100"/>
      <c r="C10" s="100"/>
      <c r="D10" s="100"/>
      <c r="E10" s="99"/>
      <c r="F10" s="101"/>
      <c r="G10" s="229"/>
      <c r="H10" s="230"/>
      <c r="I10" s="102" t="s">
        <v>554</v>
      </c>
      <c r="J10" s="752"/>
      <c r="K10" s="752"/>
      <c r="L10" s="102"/>
      <c r="M10" s="102"/>
      <c r="N10" s="48">
        <f t="shared" si="0"/>
        <v>0</v>
      </c>
      <c r="O10" s="227" t="str">
        <f t="shared" si="1"/>
        <v/>
      </c>
      <c r="P10" s="100"/>
      <c r="Q10" s="234"/>
      <c r="R10" s="235"/>
    </row>
    <row r="11" spans="1:18" ht="15.75" customHeight="1">
      <c r="A11" s="99"/>
      <c r="B11" s="100"/>
      <c r="C11" s="100"/>
      <c r="D11" s="100"/>
      <c r="E11" s="99"/>
      <c r="F11" s="101"/>
      <c r="G11" s="229"/>
      <c r="H11" s="230"/>
      <c r="I11" s="102" t="s">
        <v>554</v>
      </c>
      <c r="J11" s="752"/>
      <c r="K11" s="752"/>
      <c r="L11" s="102"/>
      <c r="M11" s="102"/>
      <c r="N11" s="48">
        <f t="shared" si="0"/>
        <v>0</v>
      </c>
      <c r="O11" s="227" t="str">
        <f t="shared" si="1"/>
        <v/>
      </c>
      <c r="P11" s="100"/>
      <c r="Q11" s="234"/>
      <c r="R11" s="235"/>
    </row>
    <row r="12" spans="1:18" ht="15.75" customHeight="1">
      <c r="A12" s="99"/>
      <c r="B12" s="100"/>
      <c r="C12" s="100"/>
      <c r="D12" s="100"/>
      <c r="E12" s="99"/>
      <c r="F12" s="101"/>
      <c r="G12" s="229"/>
      <c r="H12" s="230"/>
      <c r="I12" s="102" t="s">
        <v>554</v>
      </c>
      <c r="J12" s="752"/>
      <c r="K12" s="752"/>
      <c r="L12" s="102"/>
      <c r="M12" s="102"/>
      <c r="N12" s="48">
        <f t="shared" si="0"/>
        <v>0</v>
      </c>
      <c r="O12" s="227" t="str">
        <f t="shared" si="1"/>
        <v/>
      </c>
      <c r="P12" s="100"/>
      <c r="Q12" s="234"/>
      <c r="R12" s="235"/>
    </row>
    <row r="13" spans="1:18" ht="15.75" customHeight="1">
      <c r="A13" s="99"/>
      <c r="B13" s="100"/>
      <c r="C13" s="100"/>
      <c r="D13" s="100"/>
      <c r="E13" s="99"/>
      <c r="F13" s="101"/>
      <c r="G13" s="229"/>
      <c r="H13" s="230"/>
      <c r="I13" s="102" t="s">
        <v>554</v>
      </c>
      <c r="J13" s="752"/>
      <c r="K13" s="752"/>
      <c r="L13" s="102"/>
      <c r="M13" s="102"/>
      <c r="N13" s="48">
        <f t="shared" si="0"/>
        <v>0</v>
      </c>
      <c r="O13" s="227" t="str">
        <f t="shared" si="1"/>
        <v/>
      </c>
      <c r="P13" s="100"/>
      <c r="Q13" s="234"/>
      <c r="R13" s="235"/>
    </row>
    <row r="14" spans="1:18" ht="15.75" customHeight="1">
      <c r="A14" s="99"/>
      <c r="B14" s="100"/>
      <c r="C14" s="100"/>
      <c r="D14" s="100"/>
      <c r="E14" s="99"/>
      <c r="F14" s="101"/>
      <c r="G14" s="229"/>
      <c r="H14" s="230"/>
      <c r="I14" s="102" t="s">
        <v>554</v>
      </c>
      <c r="J14" s="752"/>
      <c r="K14" s="752"/>
      <c r="L14" s="102"/>
      <c r="M14" s="102"/>
      <c r="N14" s="48">
        <f t="shared" si="0"/>
        <v>0</v>
      </c>
      <c r="O14" s="227" t="str">
        <f t="shared" si="1"/>
        <v/>
      </c>
      <c r="P14" s="100"/>
      <c r="Q14" s="234"/>
      <c r="R14" s="235"/>
    </row>
    <row r="15" spans="1:18" ht="15.75" customHeight="1">
      <c r="A15" s="99"/>
      <c r="B15" s="100"/>
      <c r="C15" s="100"/>
      <c r="D15" s="100"/>
      <c r="E15" s="99"/>
      <c r="F15" s="101"/>
      <c r="G15" s="229"/>
      <c r="H15" s="230"/>
      <c r="I15" s="102" t="s">
        <v>554</v>
      </c>
      <c r="J15" s="752"/>
      <c r="K15" s="752"/>
      <c r="L15" s="102"/>
      <c r="M15" s="102"/>
      <c r="N15" s="48">
        <f t="shared" si="0"/>
        <v>0</v>
      </c>
      <c r="O15" s="227" t="str">
        <f t="shared" si="1"/>
        <v/>
      </c>
      <c r="P15" s="100"/>
      <c r="Q15" s="234"/>
      <c r="R15" s="235"/>
    </row>
    <row r="16" spans="1:18" ht="15.75" customHeight="1">
      <c r="A16" s="99"/>
      <c r="B16" s="100"/>
      <c r="C16" s="100"/>
      <c r="D16" s="100"/>
      <c r="E16" s="99"/>
      <c r="F16" s="101"/>
      <c r="G16" s="229"/>
      <c r="H16" s="230"/>
      <c r="I16" s="102"/>
      <c r="J16" s="752"/>
      <c r="K16" s="752"/>
      <c r="L16" s="102"/>
      <c r="M16" s="102"/>
      <c r="N16" s="48">
        <f t="shared" si="0"/>
        <v>0</v>
      </c>
      <c r="O16" s="227" t="str">
        <f t="shared" si="1"/>
        <v/>
      </c>
      <c r="P16" s="100"/>
      <c r="Q16" s="234"/>
      <c r="R16" s="235"/>
    </row>
    <row r="17" spans="1:18" ht="15.75" customHeight="1">
      <c r="A17" s="99"/>
      <c r="B17" s="100"/>
      <c r="C17" s="100"/>
      <c r="D17" s="100"/>
      <c r="E17" s="99"/>
      <c r="F17" s="101"/>
      <c r="G17" s="229"/>
      <c r="H17" s="230"/>
      <c r="I17" s="102"/>
      <c r="J17" s="752"/>
      <c r="K17" s="752"/>
      <c r="L17" s="102"/>
      <c r="M17" s="102"/>
      <c r="N17" s="48">
        <f t="shared" si="0"/>
        <v>0</v>
      </c>
      <c r="O17" s="227" t="str">
        <f t="shared" si="1"/>
        <v/>
      </c>
      <c r="P17" s="100"/>
      <c r="Q17" s="234"/>
      <c r="R17" s="235"/>
    </row>
    <row r="18" spans="1:18" ht="15.75" customHeight="1">
      <c r="A18" s="99"/>
      <c r="B18" s="100"/>
      <c r="C18" s="100"/>
      <c r="D18" s="100"/>
      <c r="E18" s="99"/>
      <c r="F18" s="101"/>
      <c r="G18" s="229"/>
      <c r="H18" s="230"/>
      <c r="I18" s="102"/>
      <c r="J18" s="752"/>
      <c r="K18" s="752"/>
      <c r="L18" s="102"/>
      <c r="M18" s="102"/>
      <c r="N18" s="48">
        <f t="shared" si="0"/>
        <v>0</v>
      </c>
      <c r="O18" s="227" t="str">
        <f t="shared" si="1"/>
        <v/>
      </c>
      <c r="P18" s="100"/>
      <c r="Q18" s="234"/>
      <c r="R18" s="235"/>
    </row>
    <row r="19" spans="1:18" ht="15.75" customHeight="1">
      <c r="A19" s="99"/>
      <c r="B19" s="100"/>
      <c r="C19" s="100"/>
      <c r="D19" s="100"/>
      <c r="E19" s="99"/>
      <c r="F19" s="101"/>
      <c r="G19" s="229"/>
      <c r="H19" s="230"/>
      <c r="I19" s="102" t="s">
        <v>554</v>
      </c>
      <c r="J19" s="752"/>
      <c r="K19" s="752"/>
      <c r="L19" s="102"/>
      <c r="M19" s="102"/>
      <c r="N19" s="48">
        <f t="shared" si="0"/>
        <v>0</v>
      </c>
      <c r="O19" s="227" t="str">
        <f t="shared" si="1"/>
        <v/>
      </c>
      <c r="P19" s="100"/>
      <c r="Q19" s="234"/>
      <c r="R19" s="235"/>
    </row>
    <row r="20" spans="1:18" ht="15.75" customHeight="1">
      <c r="A20" s="99"/>
      <c r="B20" s="100"/>
      <c r="C20" s="100"/>
      <c r="D20" s="100"/>
      <c r="E20" s="99"/>
      <c r="F20" s="101"/>
      <c r="G20" s="229"/>
      <c r="H20" s="230"/>
      <c r="I20" s="102" t="s">
        <v>554</v>
      </c>
      <c r="J20" s="752"/>
      <c r="K20" s="752"/>
      <c r="L20" s="102"/>
      <c r="M20" s="102"/>
      <c r="N20" s="48">
        <f t="shared" si="0"/>
        <v>0</v>
      </c>
      <c r="O20" s="227" t="str">
        <f t="shared" si="1"/>
        <v/>
      </c>
      <c r="P20" s="100"/>
      <c r="Q20" s="234"/>
      <c r="R20" s="235"/>
    </row>
    <row r="21" spans="1:18" ht="15.75" customHeight="1">
      <c r="A21" s="99"/>
      <c r="B21" s="100"/>
      <c r="C21" s="100"/>
      <c r="D21" s="100"/>
      <c r="E21" s="99"/>
      <c r="F21" s="101"/>
      <c r="G21" s="229"/>
      <c r="H21" s="230"/>
      <c r="I21" s="102" t="s">
        <v>554</v>
      </c>
      <c r="J21" s="752"/>
      <c r="K21" s="752"/>
      <c r="L21" s="102"/>
      <c r="M21" s="102"/>
      <c r="N21" s="48">
        <f t="shared" si="0"/>
        <v>0</v>
      </c>
      <c r="O21" s="227" t="str">
        <f t="shared" si="1"/>
        <v/>
      </c>
      <c r="P21" s="100"/>
      <c r="Q21" s="234"/>
      <c r="R21" s="235"/>
    </row>
    <row r="22" spans="1:18" ht="15.75" customHeight="1">
      <c r="A22" s="99"/>
      <c r="B22" s="100"/>
      <c r="C22" s="100"/>
      <c r="D22" s="100"/>
      <c r="E22" s="99"/>
      <c r="F22" s="101"/>
      <c r="G22" s="229"/>
      <c r="H22" s="230"/>
      <c r="I22" s="102" t="s">
        <v>554</v>
      </c>
      <c r="J22" s="752"/>
      <c r="K22" s="752"/>
      <c r="L22" s="102"/>
      <c r="M22" s="102"/>
      <c r="N22" s="48">
        <f t="shared" si="0"/>
        <v>0</v>
      </c>
      <c r="O22" s="227" t="str">
        <f t="shared" si="1"/>
        <v/>
      </c>
      <c r="P22" s="100"/>
      <c r="Q22" s="234"/>
      <c r="R22" s="235"/>
    </row>
    <row r="23" spans="1:18" ht="15.75" customHeight="1">
      <c r="A23" s="99"/>
      <c r="B23" s="100"/>
      <c r="C23" s="100"/>
      <c r="D23" s="100"/>
      <c r="E23" s="99"/>
      <c r="F23" s="101"/>
      <c r="G23" s="229"/>
      <c r="H23" s="230"/>
      <c r="I23" s="102"/>
      <c r="J23" s="752"/>
      <c r="K23" s="752"/>
      <c r="L23" s="102"/>
      <c r="M23" s="102"/>
      <c r="N23" s="102"/>
      <c r="O23" s="102" t="s">
        <v>554</v>
      </c>
      <c r="P23" s="100"/>
      <c r="Q23" s="234"/>
      <c r="R23" s="235"/>
    </row>
    <row r="24" spans="1:18" ht="15.75" customHeight="1">
      <c r="A24" s="695" t="s">
        <v>710</v>
      </c>
      <c r="B24" s="753"/>
      <c r="C24" s="753"/>
      <c r="D24" s="228"/>
      <c r="E24" s="99"/>
      <c r="F24" s="101"/>
      <c r="G24" s="229"/>
      <c r="H24" s="230"/>
      <c r="I24" s="102" t="s">
        <v>554</v>
      </c>
      <c r="J24" s="754">
        <f>SUM(J8:K23)</f>
        <v>0</v>
      </c>
      <c r="K24" s="754"/>
      <c r="L24" s="48">
        <f>SUM(L8:L23)</f>
        <v>0</v>
      </c>
      <c r="M24" s="48">
        <f>SUM(M8:M23)</f>
        <v>0</v>
      </c>
      <c r="N24" s="48">
        <f>M24-L24</f>
        <v>0</v>
      </c>
      <c r="O24" s="227" t="str">
        <f>IF(OR(L24=0,L24=""),"",ROUND(N24/L24*100,2))</f>
        <v/>
      </c>
      <c r="P24" s="100"/>
      <c r="Q24" s="234"/>
      <c r="R24" s="235"/>
    </row>
    <row r="25" spans="1:18" ht="15.75" customHeight="1">
      <c r="A25" s="90" t="str">
        <f>封面!B$10&amp;封面!D$10</f>
        <v>产权持有单位填表人：杨庆华</v>
      </c>
      <c r="C25" s="105"/>
      <c r="D25" s="105"/>
      <c r="E25" s="105"/>
    </row>
    <row r="26" spans="1:18" ht="15.75" customHeight="1">
      <c r="A26" s="90" t="str">
        <f>封面!B$12&amp;封面!D$12&amp;封面!E$12&amp;封面!F$12&amp;封面!G$12&amp;封面!H$12&amp;封面!I$12</f>
        <v>填表日期：2019年1月24日</v>
      </c>
      <c r="M26" s="89" t="str">
        <f>"评估人员："&amp;封面!$P$22</f>
        <v>评估人员：</v>
      </c>
    </row>
  </sheetData>
  <mergeCells count="39">
    <mergeCell ref="A1:P1"/>
    <mergeCell ref="A2:P2"/>
    <mergeCell ref="A3:P3"/>
    <mergeCell ref="A5:G5"/>
    <mergeCell ref="J8:K8"/>
    <mergeCell ref="P6:P7"/>
    <mergeCell ref="J18:K18"/>
    <mergeCell ref="J19:K19"/>
    <mergeCell ref="J20:K20"/>
    <mergeCell ref="J9:K9"/>
    <mergeCell ref="G6:G7"/>
    <mergeCell ref="H6:H7"/>
    <mergeCell ref="I6:I7"/>
    <mergeCell ref="J6:K7"/>
    <mergeCell ref="J22:K22"/>
    <mergeCell ref="J23:K23"/>
    <mergeCell ref="A24:C24"/>
    <mergeCell ref="J24:K24"/>
    <mergeCell ref="A6:A7"/>
    <mergeCell ref="B6:B7"/>
    <mergeCell ref="C6:C7"/>
    <mergeCell ref="J21:K21"/>
    <mergeCell ref="J10:K10"/>
    <mergeCell ref="J11:K11"/>
    <mergeCell ref="J12:K12"/>
    <mergeCell ref="J13:K13"/>
    <mergeCell ref="J14:K14"/>
    <mergeCell ref="J15:K15"/>
    <mergeCell ref="J16:K16"/>
    <mergeCell ref="J17:K17"/>
    <mergeCell ref="Q6:Q7"/>
    <mergeCell ref="R6:R7"/>
    <mergeCell ref="D6:D7"/>
    <mergeCell ref="E6:E7"/>
    <mergeCell ref="F6:F7"/>
    <mergeCell ref="M6:M7"/>
    <mergeCell ref="N6:N7"/>
    <mergeCell ref="O6:O7"/>
    <mergeCell ref="L6:L7"/>
  </mergeCells>
  <phoneticPr fontId="205" type="noConversion"/>
  <hyperlinks>
    <hyperlink ref="A24:C24" location="'4-5投资性房地产'!A1" display="合            计"/>
  </hyperlinks>
  <printOptions horizontalCentered="1"/>
  <pageMargins left="0.51" right="0.46" top="1.17" bottom="0.87" header="1.96" footer="0.78"/>
  <pageSetup paperSize="9" orientation="landscape" r:id="rId1"/>
  <headerFooter alignWithMargins="0">
    <oddHeader>&amp;R&amp;"宋体,常规"&amp;10表4-5-2
共&amp;N页第&amp;P页
金额单位:人民币元</oddHeader>
  </headerFooter>
  <legacyDrawing r:id="rId2"/>
</worksheet>
</file>

<file path=xl/worksheets/sheet47.xml><?xml version="1.0" encoding="utf-8"?>
<worksheet xmlns="http://schemas.openxmlformats.org/spreadsheetml/2006/main" xmlns:r="http://schemas.openxmlformats.org/officeDocument/2006/relationships">
  <sheetPr enableFormatConditionsCalculation="0">
    <tabColor indexed="14"/>
  </sheetPr>
  <dimension ref="A1:Q28"/>
  <sheetViews>
    <sheetView workbookViewId="0">
      <selection activeCell="G3" sqref="A3:Q3"/>
    </sheetView>
  </sheetViews>
  <sheetFormatPr defaultRowHeight="12.75"/>
  <cols>
    <col min="1" max="1" width="4.375" style="90" customWidth="1"/>
    <col min="2" max="2" width="11" style="90" customWidth="1"/>
    <col min="3" max="3" width="9" style="90"/>
    <col min="4" max="4" width="12.75" style="90" customWidth="1"/>
    <col min="5" max="5" width="8.625" style="90" customWidth="1"/>
    <col min="6" max="6" width="4.875" style="91" customWidth="1"/>
    <col min="7" max="7" width="4.875" style="90" customWidth="1"/>
    <col min="8" max="8" width="4.625" style="90" customWidth="1"/>
    <col min="9" max="9" width="4.5" style="90" customWidth="1"/>
    <col min="10" max="10" width="4.875" style="90" customWidth="1"/>
    <col min="11" max="11" width="7.5" style="90" customWidth="1"/>
    <col min="12" max="12" width="8.25" style="90" customWidth="1"/>
    <col min="13" max="13" width="7.875" style="90" customWidth="1"/>
    <col min="14" max="14" width="7.375" style="90" customWidth="1"/>
    <col min="15" max="15" width="6.25" style="90" customWidth="1"/>
    <col min="16" max="16" width="7.375" style="90" customWidth="1"/>
    <col min="17" max="17" width="8.375" style="90" customWidth="1"/>
    <col min="18" max="16384" width="9" style="90"/>
  </cols>
  <sheetData>
    <row r="1" spans="1:17" s="88" customFormat="1" ht="30" customHeight="1">
      <c r="A1" s="687" t="s">
        <v>773</v>
      </c>
      <c r="B1" s="687"/>
      <c r="C1" s="687"/>
      <c r="D1" s="687"/>
      <c r="E1" s="687"/>
      <c r="F1" s="687"/>
      <c r="G1" s="687"/>
      <c r="H1" s="687"/>
      <c r="I1" s="687"/>
      <c r="J1" s="687"/>
      <c r="K1" s="687"/>
      <c r="L1" s="687"/>
      <c r="M1" s="687"/>
      <c r="N1" s="687"/>
      <c r="O1" s="687"/>
      <c r="P1" s="687"/>
      <c r="Q1" s="687"/>
    </row>
    <row r="2" spans="1:17" s="88" customFormat="1" ht="23.25" customHeight="1">
      <c r="A2" s="756" t="s">
        <v>753</v>
      </c>
      <c r="B2" s="756"/>
      <c r="C2" s="756"/>
      <c r="D2" s="756"/>
      <c r="E2" s="756"/>
      <c r="F2" s="756"/>
      <c r="G2" s="756"/>
      <c r="H2" s="756"/>
      <c r="I2" s="756"/>
      <c r="J2" s="756"/>
      <c r="K2" s="756"/>
      <c r="L2" s="756"/>
      <c r="M2" s="756"/>
      <c r="N2" s="756"/>
      <c r="O2" s="756"/>
      <c r="P2" s="756"/>
      <c r="Q2" s="756"/>
    </row>
    <row r="3" spans="1:17" ht="13.5" customHeight="1">
      <c r="A3" s="689" t="str">
        <f>'1-汇总表'!A2:F2</f>
        <v>评估基准日：2018年12月31日</v>
      </c>
      <c r="B3" s="690"/>
      <c r="C3" s="690"/>
      <c r="D3" s="690"/>
      <c r="E3" s="690"/>
      <c r="F3" s="690"/>
      <c r="G3" s="690"/>
      <c r="H3" s="690"/>
      <c r="I3" s="690"/>
      <c r="J3" s="690"/>
      <c r="K3" s="696"/>
      <c r="L3" s="696"/>
      <c r="M3" s="696"/>
      <c r="N3" s="696"/>
      <c r="O3" s="696"/>
      <c r="P3" s="696"/>
      <c r="Q3" s="696"/>
    </row>
    <row r="4" spans="1:17" ht="12" customHeight="1">
      <c r="B4" s="92"/>
      <c r="C4" s="92"/>
      <c r="D4" s="92"/>
      <c r="E4" s="92"/>
      <c r="F4" s="94"/>
      <c r="G4" s="92"/>
      <c r="H4" s="92"/>
      <c r="I4" s="92"/>
      <c r="J4" s="92"/>
      <c r="K4" s="93"/>
      <c r="L4" s="93"/>
      <c r="M4" s="93"/>
      <c r="N4" s="93"/>
      <c r="O4" s="93"/>
      <c r="P4" s="693"/>
      <c r="Q4" s="693"/>
    </row>
    <row r="5" spans="1:17" ht="12.75" customHeight="1">
      <c r="A5" s="691" t="str">
        <f>'1-汇总表'!A4</f>
        <v>产权持有人名称：阳煤集团青岛恒源化工有限公司</v>
      </c>
      <c r="B5" s="691"/>
      <c r="C5" s="691"/>
      <c r="D5" s="691"/>
      <c r="E5" s="691"/>
      <c r="Q5" s="96"/>
    </row>
    <row r="6" spans="1:17" s="110" customFormat="1" ht="52.5" customHeight="1">
      <c r="A6" s="98" t="s">
        <v>5</v>
      </c>
      <c r="B6" s="98" t="s">
        <v>774</v>
      </c>
      <c r="C6" s="159" t="s">
        <v>775</v>
      </c>
      <c r="D6" s="159" t="s">
        <v>756</v>
      </c>
      <c r="E6" s="98" t="s">
        <v>776</v>
      </c>
      <c r="F6" s="160" t="s">
        <v>777</v>
      </c>
      <c r="G6" s="98" t="s">
        <v>778</v>
      </c>
      <c r="H6" s="98" t="s">
        <v>779</v>
      </c>
      <c r="I6" s="98" t="s">
        <v>780</v>
      </c>
      <c r="J6" s="98" t="s">
        <v>781</v>
      </c>
      <c r="K6" s="98" t="s">
        <v>782</v>
      </c>
      <c r="L6" s="98" t="s">
        <v>783</v>
      </c>
      <c r="M6" s="98" t="s">
        <v>586</v>
      </c>
      <c r="N6" s="98" t="s">
        <v>587</v>
      </c>
      <c r="O6" s="98" t="s">
        <v>588</v>
      </c>
      <c r="P6" s="98" t="s">
        <v>604</v>
      </c>
      <c r="Q6" s="98" t="s">
        <v>8</v>
      </c>
    </row>
    <row r="7" spans="1:17" ht="15.75" customHeight="1">
      <c r="A7" s="99"/>
      <c r="B7" s="99"/>
      <c r="C7" s="161"/>
      <c r="D7" s="161"/>
      <c r="E7" s="100"/>
      <c r="F7" s="101"/>
      <c r="G7" s="99"/>
      <c r="H7" s="99"/>
      <c r="I7" s="99"/>
      <c r="J7" s="99"/>
      <c r="K7" s="102"/>
      <c r="L7" s="102"/>
      <c r="M7" s="102"/>
      <c r="N7" s="102"/>
      <c r="O7" s="48">
        <f>N7-M7</f>
        <v>0</v>
      </c>
      <c r="P7" s="227" t="str">
        <f>IF(OR(M7=0,M7=""),"",ROUND(O7/M7*100,2))</f>
        <v/>
      </c>
      <c r="Q7" s="103"/>
    </row>
    <row r="8" spans="1:17" ht="15.75" customHeight="1">
      <c r="A8" s="99"/>
      <c r="B8" s="99"/>
      <c r="C8" s="161"/>
      <c r="D8" s="161"/>
      <c r="E8" s="100"/>
      <c r="F8" s="101"/>
      <c r="G8" s="99"/>
      <c r="H8" s="99"/>
      <c r="I8" s="99"/>
      <c r="J8" s="99"/>
      <c r="K8" s="102"/>
      <c r="L8" s="102"/>
      <c r="M8" s="102"/>
      <c r="N8" s="102"/>
      <c r="O8" s="48">
        <f t="shared" ref="O8:O21" si="0">N8-M8</f>
        <v>0</v>
      </c>
      <c r="P8" s="227" t="str">
        <f t="shared" ref="P8:P21" si="1">IF(OR(M8=0,M8=""),"",ROUND(O8/M8*100,2))</f>
        <v/>
      </c>
      <c r="Q8" s="103"/>
    </row>
    <row r="9" spans="1:17" ht="15.75" customHeight="1">
      <c r="A9" s="99"/>
      <c r="B9" s="99"/>
      <c r="C9" s="161"/>
      <c r="D9" s="161"/>
      <c r="E9" s="100"/>
      <c r="F9" s="101"/>
      <c r="G9" s="99"/>
      <c r="H9" s="99"/>
      <c r="I9" s="99"/>
      <c r="J9" s="99"/>
      <c r="K9" s="102"/>
      <c r="L9" s="102"/>
      <c r="M9" s="102"/>
      <c r="N9" s="102"/>
      <c r="O9" s="48">
        <f t="shared" si="0"/>
        <v>0</v>
      </c>
      <c r="P9" s="227" t="str">
        <f t="shared" si="1"/>
        <v/>
      </c>
      <c r="Q9" s="103"/>
    </row>
    <row r="10" spans="1:17" ht="15.75" customHeight="1">
      <c r="A10" s="99"/>
      <c r="B10" s="99"/>
      <c r="C10" s="161"/>
      <c r="D10" s="161"/>
      <c r="E10" s="100"/>
      <c r="F10" s="101"/>
      <c r="G10" s="99"/>
      <c r="H10" s="99"/>
      <c r="I10" s="99"/>
      <c r="J10" s="99"/>
      <c r="K10" s="102"/>
      <c r="L10" s="102"/>
      <c r="M10" s="102"/>
      <c r="N10" s="102"/>
      <c r="O10" s="48">
        <f t="shared" si="0"/>
        <v>0</v>
      </c>
      <c r="P10" s="227" t="str">
        <f t="shared" si="1"/>
        <v/>
      </c>
      <c r="Q10" s="103"/>
    </row>
    <row r="11" spans="1:17" ht="15.75" customHeight="1">
      <c r="A11" s="99"/>
      <c r="B11" s="99"/>
      <c r="C11" s="161"/>
      <c r="D11" s="161"/>
      <c r="E11" s="100"/>
      <c r="F11" s="101"/>
      <c r="G11" s="99"/>
      <c r="H11" s="99"/>
      <c r="I11" s="99"/>
      <c r="J11" s="99"/>
      <c r="K11" s="102"/>
      <c r="L11" s="102"/>
      <c r="M11" s="102"/>
      <c r="N11" s="102"/>
      <c r="O11" s="48">
        <f t="shared" si="0"/>
        <v>0</v>
      </c>
      <c r="P11" s="227" t="str">
        <f t="shared" si="1"/>
        <v/>
      </c>
      <c r="Q11" s="103"/>
    </row>
    <row r="12" spans="1:17" ht="15.75" customHeight="1">
      <c r="A12" s="99"/>
      <c r="B12" s="99"/>
      <c r="C12" s="161"/>
      <c r="D12" s="161"/>
      <c r="E12" s="100"/>
      <c r="F12" s="101"/>
      <c r="G12" s="99"/>
      <c r="H12" s="99"/>
      <c r="I12" s="99"/>
      <c r="J12" s="99"/>
      <c r="K12" s="102"/>
      <c r="L12" s="102"/>
      <c r="M12" s="102"/>
      <c r="N12" s="102"/>
      <c r="O12" s="48">
        <f t="shared" si="0"/>
        <v>0</v>
      </c>
      <c r="P12" s="227" t="str">
        <f t="shared" si="1"/>
        <v/>
      </c>
      <c r="Q12" s="103"/>
    </row>
    <row r="13" spans="1:17" ht="15.75" customHeight="1">
      <c r="A13" s="99"/>
      <c r="B13" s="99"/>
      <c r="C13" s="161"/>
      <c r="D13" s="161"/>
      <c r="E13" s="100"/>
      <c r="F13" s="101"/>
      <c r="G13" s="99"/>
      <c r="H13" s="99"/>
      <c r="I13" s="99"/>
      <c r="J13" s="99"/>
      <c r="K13" s="102"/>
      <c r="L13" s="102"/>
      <c r="M13" s="102"/>
      <c r="N13" s="102"/>
      <c r="O13" s="48">
        <f t="shared" si="0"/>
        <v>0</v>
      </c>
      <c r="P13" s="227" t="str">
        <f t="shared" si="1"/>
        <v/>
      </c>
      <c r="Q13" s="103"/>
    </row>
    <row r="14" spans="1:17" ht="15.75" customHeight="1">
      <c r="A14" s="99"/>
      <c r="B14" s="99"/>
      <c r="C14" s="161"/>
      <c r="D14" s="161"/>
      <c r="E14" s="100"/>
      <c r="F14" s="101"/>
      <c r="G14" s="99"/>
      <c r="H14" s="99"/>
      <c r="I14" s="99"/>
      <c r="J14" s="99"/>
      <c r="K14" s="102"/>
      <c r="L14" s="102"/>
      <c r="M14" s="102"/>
      <c r="N14" s="102"/>
      <c r="O14" s="48">
        <f t="shared" si="0"/>
        <v>0</v>
      </c>
      <c r="P14" s="227" t="str">
        <f t="shared" si="1"/>
        <v/>
      </c>
      <c r="Q14" s="103"/>
    </row>
    <row r="15" spans="1:17" ht="15.75" customHeight="1">
      <c r="A15" s="99"/>
      <c r="B15" s="99"/>
      <c r="C15" s="161"/>
      <c r="D15" s="161"/>
      <c r="E15" s="100"/>
      <c r="F15" s="101"/>
      <c r="G15" s="99"/>
      <c r="H15" s="99"/>
      <c r="I15" s="99"/>
      <c r="J15" s="99"/>
      <c r="K15" s="102"/>
      <c r="L15" s="102"/>
      <c r="M15" s="102"/>
      <c r="N15" s="102"/>
      <c r="O15" s="48">
        <f t="shared" si="0"/>
        <v>0</v>
      </c>
      <c r="P15" s="227" t="str">
        <f t="shared" si="1"/>
        <v/>
      </c>
      <c r="Q15" s="103"/>
    </row>
    <row r="16" spans="1:17" ht="15.75" customHeight="1">
      <c r="A16" s="99"/>
      <c r="B16" s="99"/>
      <c r="C16" s="161"/>
      <c r="D16" s="161"/>
      <c r="E16" s="100"/>
      <c r="F16" s="101"/>
      <c r="G16" s="99"/>
      <c r="H16" s="99"/>
      <c r="I16" s="99"/>
      <c r="J16" s="99"/>
      <c r="K16" s="102"/>
      <c r="L16" s="102"/>
      <c r="M16" s="102"/>
      <c r="N16" s="102"/>
      <c r="O16" s="48">
        <f t="shared" si="0"/>
        <v>0</v>
      </c>
      <c r="P16" s="227" t="str">
        <f t="shared" si="1"/>
        <v/>
      </c>
      <c r="Q16" s="103"/>
    </row>
    <row r="17" spans="1:17" ht="15.75" customHeight="1">
      <c r="A17" s="99"/>
      <c r="B17" s="99"/>
      <c r="C17" s="161"/>
      <c r="D17" s="161"/>
      <c r="E17" s="100"/>
      <c r="F17" s="101"/>
      <c r="G17" s="99"/>
      <c r="H17" s="99"/>
      <c r="I17" s="99"/>
      <c r="J17" s="99"/>
      <c r="K17" s="102"/>
      <c r="L17" s="102"/>
      <c r="M17" s="102"/>
      <c r="N17" s="102"/>
      <c r="O17" s="48">
        <f t="shared" si="0"/>
        <v>0</v>
      </c>
      <c r="P17" s="227" t="str">
        <f t="shared" si="1"/>
        <v/>
      </c>
      <c r="Q17" s="103"/>
    </row>
    <row r="18" spans="1:17" ht="15.75" customHeight="1">
      <c r="A18" s="99"/>
      <c r="B18" s="99"/>
      <c r="C18" s="161"/>
      <c r="D18" s="161"/>
      <c r="E18" s="100"/>
      <c r="F18" s="101"/>
      <c r="G18" s="99"/>
      <c r="H18" s="99"/>
      <c r="I18" s="99"/>
      <c r="J18" s="99"/>
      <c r="K18" s="102"/>
      <c r="L18" s="102"/>
      <c r="M18" s="102"/>
      <c r="N18" s="102"/>
      <c r="O18" s="48">
        <f t="shared" si="0"/>
        <v>0</v>
      </c>
      <c r="P18" s="227" t="str">
        <f t="shared" si="1"/>
        <v/>
      </c>
      <c r="Q18" s="103"/>
    </row>
    <row r="19" spans="1:17" ht="15.75" customHeight="1">
      <c r="A19" s="99"/>
      <c r="B19" s="99"/>
      <c r="C19" s="161"/>
      <c r="D19" s="161"/>
      <c r="E19" s="100"/>
      <c r="F19" s="101"/>
      <c r="G19" s="99"/>
      <c r="H19" s="99"/>
      <c r="I19" s="99"/>
      <c r="J19" s="99"/>
      <c r="K19" s="102"/>
      <c r="L19" s="102"/>
      <c r="M19" s="102"/>
      <c r="N19" s="102"/>
      <c r="O19" s="48">
        <f t="shared" si="0"/>
        <v>0</v>
      </c>
      <c r="P19" s="227" t="str">
        <f t="shared" si="1"/>
        <v/>
      </c>
      <c r="Q19" s="103"/>
    </row>
    <row r="20" spans="1:17" ht="15.75" customHeight="1">
      <c r="A20" s="99"/>
      <c r="B20" s="99"/>
      <c r="C20" s="161"/>
      <c r="D20" s="161"/>
      <c r="E20" s="100"/>
      <c r="F20" s="101"/>
      <c r="G20" s="99"/>
      <c r="H20" s="99"/>
      <c r="I20" s="99"/>
      <c r="J20" s="99"/>
      <c r="K20" s="102"/>
      <c r="L20" s="102"/>
      <c r="M20" s="102"/>
      <c r="N20" s="102"/>
      <c r="O20" s="48">
        <f t="shared" si="0"/>
        <v>0</v>
      </c>
      <c r="P20" s="227" t="str">
        <f t="shared" si="1"/>
        <v/>
      </c>
      <c r="Q20" s="103"/>
    </row>
    <row r="21" spans="1:17" ht="15.75" customHeight="1">
      <c r="A21" s="99"/>
      <c r="B21" s="99"/>
      <c r="C21" s="161"/>
      <c r="D21" s="161"/>
      <c r="E21" s="100"/>
      <c r="F21" s="101"/>
      <c r="G21" s="99"/>
      <c r="H21" s="99"/>
      <c r="I21" s="99"/>
      <c r="J21" s="99"/>
      <c r="K21" s="102"/>
      <c r="L21" s="102"/>
      <c r="M21" s="102"/>
      <c r="N21" s="102"/>
      <c r="O21" s="48">
        <f t="shared" si="0"/>
        <v>0</v>
      </c>
      <c r="P21" s="227" t="str">
        <f t="shared" si="1"/>
        <v/>
      </c>
      <c r="Q21" s="103"/>
    </row>
    <row r="22" spans="1:17" ht="15.75" customHeight="1">
      <c r="A22" s="99"/>
      <c r="B22" s="99"/>
      <c r="C22" s="161"/>
      <c r="D22" s="161"/>
      <c r="E22" s="100"/>
      <c r="F22" s="101"/>
      <c r="G22" s="99"/>
      <c r="H22" s="99"/>
      <c r="I22" s="99"/>
      <c r="J22" s="99"/>
      <c r="K22" s="102"/>
      <c r="L22" s="102"/>
      <c r="M22" s="102"/>
      <c r="N22" s="102"/>
      <c r="O22" s="102"/>
      <c r="P22" s="102"/>
      <c r="Q22" s="103"/>
    </row>
    <row r="23" spans="1:17" ht="14.25" customHeight="1">
      <c r="A23" s="99"/>
      <c r="B23" s="99"/>
      <c r="C23" s="161"/>
      <c r="D23" s="161"/>
      <c r="E23" s="100"/>
      <c r="F23" s="101"/>
      <c r="G23" s="99"/>
      <c r="H23" s="99"/>
      <c r="I23" s="99"/>
      <c r="J23" s="99"/>
      <c r="K23" s="102"/>
      <c r="L23" s="102"/>
      <c r="M23" s="102"/>
      <c r="N23" s="102"/>
      <c r="O23" s="102"/>
      <c r="P23" s="102"/>
      <c r="Q23" s="103"/>
    </row>
    <row r="24" spans="1:17" ht="12.75" customHeight="1">
      <c r="A24" s="748" t="s">
        <v>766</v>
      </c>
      <c r="B24" s="757"/>
      <c r="C24" s="757"/>
      <c r="D24" s="228"/>
      <c r="E24" s="99"/>
      <c r="F24" s="101"/>
      <c r="G24" s="229"/>
      <c r="H24" s="229"/>
      <c r="I24" s="230"/>
      <c r="J24" s="102" t="s">
        <v>554</v>
      </c>
      <c r="K24" s="102"/>
      <c r="L24" s="48">
        <f>SUM(L7:L23)</f>
        <v>0</v>
      </c>
      <c r="M24" s="48">
        <f>SUM(M7:M23)</f>
        <v>0</v>
      </c>
      <c r="N24" s="48">
        <f>SUM(N7:N23)</f>
        <v>0</v>
      </c>
      <c r="O24" s="48">
        <f>N24-M24</f>
        <v>0</v>
      </c>
      <c r="P24" s="227" t="str">
        <f>IF(OR(M24=0,M24=""),"",ROUND(O24/M24*100,2))</f>
        <v/>
      </c>
      <c r="Q24" s="102" t="s">
        <v>554</v>
      </c>
    </row>
    <row r="25" spans="1:17" ht="14.25" customHeight="1">
      <c r="A25" s="748" t="s">
        <v>767</v>
      </c>
      <c r="B25" s="748"/>
      <c r="C25" s="748"/>
      <c r="D25" s="46"/>
      <c r="E25" s="99"/>
      <c r="F25" s="101"/>
      <c r="G25" s="229"/>
      <c r="H25" s="229"/>
      <c r="I25" s="230"/>
      <c r="J25" s="102"/>
      <c r="K25" s="102"/>
      <c r="L25" s="48"/>
      <c r="M25" s="48"/>
      <c r="N25" s="140"/>
      <c r="O25" s="48">
        <f>N25-M25</f>
        <v>0</v>
      </c>
      <c r="P25" s="227" t="str">
        <f>IF(OR(M25=0,M25=""),"",ROUND(O25/M25*100,2))</f>
        <v/>
      </c>
      <c r="Q25" s="102" t="s">
        <v>554</v>
      </c>
    </row>
    <row r="26" spans="1:17" ht="13.5" customHeight="1">
      <c r="A26" s="695" t="s">
        <v>710</v>
      </c>
      <c r="B26" s="695"/>
      <c r="C26" s="695"/>
      <c r="D26" s="46"/>
      <c r="E26" s="99"/>
      <c r="F26" s="101"/>
      <c r="G26" s="229"/>
      <c r="H26" s="229"/>
      <c r="I26" s="103"/>
      <c r="J26" s="102"/>
      <c r="K26" s="102"/>
      <c r="L26" s="48">
        <f>L24-ABS(L25)</f>
        <v>0</v>
      </c>
      <c r="M26" s="48">
        <f>M24-ABS(M25)</f>
        <v>0</v>
      </c>
      <c r="N26" s="48">
        <f>N24-ABS(N25)</f>
        <v>0</v>
      </c>
      <c r="O26" s="48">
        <f>N26-M26</f>
        <v>0</v>
      </c>
      <c r="P26" s="227" t="str">
        <f>IF(OR(M26=0,M26=""),"",ROUND(O26/M26*100,2))</f>
        <v/>
      </c>
      <c r="Q26" s="102" t="s">
        <v>554</v>
      </c>
    </row>
    <row r="27" spans="1:17" ht="15.75" customHeight="1">
      <c r="A27" s="90" t="str">
        <f>封面!B$10&amp;封面!D$10</f>
        <v>产权持有单位填表人：杨庆华</v>
      </c>
      <c r="C27" s="105"/>
      <c r="D27" s="105"/>
      <c r="E27" s="105"/>
    </row>
    <row r="28" spans="1:17" ht="15.75" customHeight="1">
      <c r="A28" s="90" t="str">
        <f>封面!B$12&amp;封面!D$12&amp;封面!E$12&amp;封面!F$12&amp;封面!G$12&amp;封面!H$12&amp;封面!I$12</f>
        <v>填表日期：2019年1月24日</v>
      </c>
      <c r="N28" s="89" t="str">
        <f>"评估人员："&amp;封面!$P$22</f>
        <v>评估人员：</v>
      </c>
    </row>
  </sheetData>
  <mergeCells count="8">
    <mergeCell ref="A25:C25"/>
    <mergeCell ref="A26:C26"/>
    <mergeCell ref="A1:Q1"/>
    <mergeCell ref="A2:Q2"/>
    <mergeCell ref="A3:Q3"/>
    <mergeCell ref="P4:Q4"/>
    <mergeCell ref="A5:E5"/>
    <mergeCell ref="A24:C24"/>
  </mergeCells>
  <phoneticPr fontId="205" type="noConversion"/>
  <hyperlinks>
    <hyperlink ref="A26:C26" location="'4-5投资性房地产'!A1" display="合            计"/>
  </hyperlinks>
  <printOptions horizontalCentered="1"/>
  <pageMargins left="0.36" right="0.31" top="0.87" bottom="0.87" header="1.49" footer="0.96"/>
  <pageSetup paperSize="9" orientation="landscape" r:id="rId1"/>
  <headerFooter alignWithMargins="0">
    <oddHeader>&amp;R&amp;"宋体,常规"&amp;10表4-5-3
共&amp;N页第&amp;P页
金额单位:人民币元</oddHeader>
  </headerFooter>
  <legacyDrawing r:id="rId2"/>
</worksheet>
</file>

<file path=xl/worksheets/sheet48.xml><?xml version="1.0" encoding="utf-8"?>
<worksheet xmlns="http://schemas.openxmlformats.org/spreadsheetml/2006/main" xmlns:r="http://schemas.openxmlformats.org/officeDocument/2006/relationships">
  <sheetPr enableFormatConditionsCalculation="0">
    <tabColor indexed="14"/>
  </sheetPr>
  <dimension ref="A1:R29"/>
  <sheetViews>
    <sheetView workbookViewId="0">
      <selection activeCell="G3" sqref="A3:Q3"/>
    </sheetView>
  </sheetViews>
  <sheetFormatPr defaultRowHeight="12.75"/>
  <cols>
    <col min="1" max="1" width="6.375" style="90" customWidth="1"/>
    <col min="2" max="2" width="10.625" style="90" customWidth="1"/>
    <col min="3" max="3" width="7.875" style="90" customWidth="1"/>
    <col min="4" max="4" width="12.5" style="90" customWidth="1"/>
    <col min="5" max="5" width="7" style="90" customWidth="1"/>
    <col min="6" max="6" width="4.75" style="91" customWidth="1"/>
    <col min="7" max="7" width="4.875" style="90" customWidth="1"/>
    <col min="8" max="8" width="4.625" style="90" customWidth="1"/>
    <col min="9" max="9" width="4.25" style="90" customWidth="1"/>
    <col min="10" max="10" width="4.75" style="90" customWidth="1"/>
    <col min="11" max="11" width="6.75" style="90" customWidth="1"/>
    <col min="12" max="12" width="10.25" style="90" customWidth="1"/>
    <col min="13" max="13" width="7.125" style="90" customWidth="1"/>
    <col min="14" max="14" width="8.125" style="90" customWidth="1"/>
    <col min="15" max="15" width="7.25" style="90" customWidth="1"/>
    <col min="16" max="16" width="7.5" style="90" customWidth="1"/>
    <col min="17" max="17" width="7.875" style="90" customWidth="1"/>
    <col min="18" max="16384" width="9" style="90"/>
  </cols>
  <sheetData>
    <row r="1" spans="1:18" s="88" customFormat="1" ht="25.5" customHeight="1">
      <c r="A1" s="687" t="s">
        <v>773</v>
      </c>
      <c r="B1" s="687"/>
      <c r="C1" s="687"/>
      <c r="D1" s="687"/>
      <c r="E1" s="687"/>
      <c r="F1" s="687"/>
      <c r="G1" s="687"/>
      <c r="H1" s="687"/>
      <c r="I1" s="687"/>
      <c r="J1" s="687"/>
      <c r="K1" s="687"/>
      <c r="L1" s="687"/>
      <c r="M1" s="687"/>
      <c r="N1" s="687"/>
      <c r="O1" s="687"/>
      <c r="P1" s="687"/>
      <c r="Q1" s="687"/>
      <c r="R1" s="110"/>
    </row>
    <row r="2" spans="1:18" s="88" customFormat="1" ht="18.75" customHeight="1">
      <c r="A2" s="756" t="s">
        <v>768</v>
      </c>
      <c r="B2" s="756"/>
      <c r="C2" s="756"/>
      <c r="D2" s="756"/>
      <c r="E2" s="756"/>
      <c r="F2" s="756"/>
      <c r="G2" s="756"/>
      <c r="H2" s="756"/>
      <c r="I2" s="756"/>
      <c r="J2" s="756"/>
      <c r="K2" s="756"/>
      <c r="L2" s="756"/>
      <c r="M2" s="756"/>
      <c r="N2" s="756"/>
      <c r="O2" s="756"/>
      <c r="P2" s="756"/>
      <c r="Q2" s="756"/>
      <c r="R2" s="110"/>
    </row>
    <row r="3" spans="1:18" ht="14.1" customHeight="1">
      <c r="A3" s="689" t="str">
        <f>'1-汇总表'!A2:F2</f>
        <v>评估基准日：2018年12月31日</v>
      </c>
      <c r="B3" s="690"/>
      <c r="C3" s="690"/>
      <c r="D3" s="690"/>
      <c r="E3" s="690"/>
      <c r="F3" s="690"/>
      <c r="G3" s="690"/>
      <c r="H3" s="690"/>
      <c r="I3" s="690"/>
      <c r="J3" s="690"/>
      <c r="K3" s="696"/>
      <c r="L3" s="696"/>
      <c r="M3" s="696"/>
      <c r="N3" s="696"/>
      <c r="O3" s="696"/>
      <c r="P3" s="696"/>
      <c r="Q3" s="696"/>
    </row>
    <row r="4" spans="1:18" ht="12" customHeight="1">
      <c r="B4" s="92"/>
      <c r="C4" s="92"/>
      <c r="D4" s="92"/>
      <c r="E4" s="92"/>
      <c r="F4" s="94"/>
      <c r="G4" s="92"/>
      <c r="H4" s="92"/>
      <c r="I4" s="92"/>
      <c r="J4" s="92"/>
      <c r="K4" s="93"/>
      <c r="L4" s="93"/>
      <c r="M4" s="93"/>
      <c r="N4" s="93"/>
      <c r="O4" s="93"/>
      <c r="P4" s="93"/>
      <c r="Q4" s="95"/>
    </row>
    <row r="5" spans="1:18" ht="13.5" customHeight="1">
      <c r="A5" s="691" t="str">
        <f>'1-汇总表'!A4</f>
        <v>产权持有人名称：阳煤集团青岛恒源化工有限公司</v>
      </c>
      <c r="B5" s="691"/>
      <c r="C5" s="691"/>
      <c r="D5" s="691"/>
      <c r="E5" s="691"/>
      <c r="Q5" s="96"/>
    </row>
    <row r="6" spans="1:18" s="110" customFormat="1" ht="48.75" customHeight="1">
      <c r="A6" s="98" t="s">
        <v>5</v>
      </c>
      <c r="B6" s="98" t="s">
        <v>774</v>
      </c>
      <c r="C6" s="159" t="s">
        <v>775</v>
      </c>
      <c r="D6" s="159" t="s">
        <v>756</v>
      </c>
      <c r="E6" s="98" t="s">
        <v>776</v>
      </c>
      <c r="F6" s="160" t="s">
        <v>777</v>
      </c>
      <c r="G6" s="98" t="s">
        <v>778</v>
      </c>
      <c r="H6" s="98" t="s">
        <v>779</v>
      </c>
      <c r="I6" s="98" t="s">
        <v>780</v>
      </c>
      <c r="J6" s="98" t="s">
        <v>781</v>
      </c>
      <c r="K6" s="98" t="s">
        <v>782</v>
      </c>
      <c r="L6" s="98" t="s">
        <v>784</v>
      </c>
      <c r="M6" s="98" t="s">
        <v>586</v>
      </c>
      <c r="N6" s="98" t="s">
        <v>587</v>
      </c>
      <c r="O6" s="98" t="s">
        <v>588</v>
      </c>
      <c r="P6" s="98" t="s">
        <v>604</v>
      </c>
      <c r="Q6" s="98" t="s">
        <v>8</v>
      </c>
    </row>
    <row r="7" spans="1:18" ht="15.75" customHeight="1">
      <c r="A7" s="99"/>
      <c r="B7" s="99"/>
      <c r="C7" s="161"/>
      <c r="D7" s="161"/>
      <c r="E7" s="100"/>
      <c r="F7" s="101"/>
      <c r="G7" s="99"/>
      <c r="H7" s="99"/>
      <c r="I7" s="99"/>
      <c r="J7" s="99"/>
      <c r="K7" s="102"/>
      <c r="L7" s="102"/>
      <c r="M7" s="102"/>
      <c r="N7" s="102"/>
      <c r="O7" s="48">
        <f>N7-M7</f>
        <v>0</v>
      </c>
      <c r="P7" s="227" t="str">
        <f>IF(OR(M7=0,M7=""),"",ROUND(O7/M7*100,2))</f>
        <v/>
      </c>
      <c r="Q7" s="103"/>
    </row>
    <row r="8" spans="1:18" ht="15.75" customHeight="1">
      <c r="A8" s="99"/>
      <c r="B8" s="99"/>
      <c r="C8" s="161"/>
      <c r="D8" s="161"/>
      <c r="E8" s="100"/>
      <c r="F8" s="101"/>
      <c r="G8" s="99"/>
      <c r="H8" s="99"/>
      <c r="I8" s="99"/>
      <c r="J8" s="99"/>
      <c r="K8" s="102"/>
      <c r="L8" s="102"/>
      <c r="M8" s="102"/>
      <c r="N8" s="102"/>
      <c r="O8" s="48">
        <f t="shared" ref="O8:O21" si="0">N8-M8</f>
        <v>0</v>
      </c>
      <c r="P8" s="227" t="str">
        <f t="shared" ref="P8:P21" si="1">IF(OR(M8=0,M8=""),"",ROUND(O8/M8*100,2))</f>
        <v/>
      </c>
      <c r="Q8" s="103"/>
    </row>
    <row r="9" spans="1:18" ht="15.75" customHeight="1">
      <c r="A9" s="99"/>
      <c r="B9" s="99"/>
      <c r="C9" s="161"/>
      <c r="D9" s="161"/>
      <c r="E9" s="100"/>
      <c r="F9" s="101"/>
      <c r="G9" s="99"/>
      <c r="H9" s="99"/>
      <c r="I9" s="99"/>
      <c r="J9" s="99"/>
      <c r="K9" s="102"/>
      <c r="L9" s="102"/>
      <c r="M9" s="102"/>
      <c r="N9" s="102"/>
      <c r="O9" s="48">
        <f t="shared" si="0"/>
        <v>0</v>
      </c>
      <c r="P9" s="227" t="str">
        <f t="shared" si="1"/>
        <v/>
      </c>
      <c r="Q9" s="103"/>
    </row>
    <row r="10" spans="1:18" ht="15.75" customHeight="1">
      <c r="A10" s="99"/>
      <c r="B10" s="99"/>
      <c r="C10" s="161"/>
      <c r="D10" s="161"/>
      <c r="E10" s="100"/>
      <c r="F10" s="101"/>
      <c r="G10" s="99"/>
      <c r="H10" s="99"/>
      <c r="I10" s="99"/>
      <c r="J10" s="99"/>
      <c r="K10" s="102"/>
      <c r="L10" s="102"/>
      <c r="M10" s="102"/>
      <c r="N10" s="102"/>
      <c r="O10" s="48">
        <f t="shared" si="0"/>
        <v>0</v>
      </c>
      <c r="P10" s="227" t="str">
        <f t="shared" si="1"/>
        <v/>
      </c>
      <c r="Q10" s="103"/>
    </row>
    <row r="11" spans="1:18" ht="15.75" customHeight="1">
      <c r="A11" s="99"/>
      <c r="B11" s="99"/>
      <c r="C11" s="161"/>
      <c r="D11" s="161"/>
      <c r="E11" s="100"/>
      <c r="F11" s="101"/>
      <c r="G11" s="99"/>
      <c r="H11" s="99"/>
      <c r="I11" s="99"/>
      <c r="J11" s="99"/>
      <c r="K11" s="102"/>
      <c r="L11" s="102"/>
      <c r="M11" s="102"/>
      <c r="N11" s="102"/>
      <c r="O11" s="48">
        <f t="shared" si="0"/>
        <v>0</v>
      </c>
      <c r="P11" s="227" t="str">
        <f t="shared" si="1"/>
        <v/>
      </c>
      <c r="Q11" s="103"/>
    </row>
    <row r="12" spans="1:18" ht="15.75" customHeight="1">
      <c r="A12" s="99"/>
      <c r="B12" s="99"/>
      <c r="C12" s="161"/>
      <c r="D12" s="161"/>
      <c r="E12" s="100"/>
      <c r="F12" s="101"/>
      <c r="G12" s="99"/>
      <c r="H12" s="99"/>
      <c r="I12" s="99"/>
      <c r="J12" s="99"/>
      <c r="K12" s="102"/>
      <c r="L12" s="102"/>
      <c r="M12" s="102"/>
      <c r="N12" s="102"/>
      <c r="O12" s="48">
        <f t="shared" si="0"/>
        <v>0</v>
      </c>
      <c r="P12" s="227" t="str">
        <f t="shared" si="1"/>
        <v/>
      </c>
      <c r="Q12" s="103"/>
    </row>
    <row r="13" spans="1:18" ht="15.75" customHeight="1">
      <c r="A13" s="99"/>
      <c r="B13" s="99"/>
      <c r="C13" s="161"/>
      <c r="D13" s="161"/>
      <c r="E13" s="100"/>
      <c r="F13" s="101"/>
      <c r="G13" s="99"/>
      <c r="H13" s="99"/>
      <c r="I13" s="99"/>
      <c r="J13" s="99"/>
      <c r="K13" s="102"/>
      <c r="L13" s="102"/>
      <c r="M13" s="102"/>
      <c r="N13" s="102"/>
      <c r="O13" s="48">
        <f t="shared" si="0"/>
        <v>0</v>
      </c>
      <c r="P13" s="227" t="str">
        <f t="shared" si="1"/>
        <v/>
      </c>
      <c r="Q13" s="103"/>
    </row>
    <row r="14" spans="1:18" ht="15.75" customHeight="1">
      <c r="A14" s="99"/>
      <c r="B14" s="99"/>
      <c r="C14" s="161"/>
      <c r="D14" s="161"/>
      <c r="E14" s="100"/>
      <c r="F14" s="101"/>
      <c r="G14" s="99"/>
      <c r="H14" s="99"/>
      <c r="I14" s="99"/>
      <c r="J14" s="99"/>
      <c r="K14" s="102"/>
      <c r="L14" s="102"/>
      <c r="M14" s="102"/>
      <c r="N14" s="102"/>
      <c r="O14" s="48">
        <f t="shared" si="0"/>
        <v>0</v>
      </c>
      <c r="P14" s="227" t="str">
        <f t="shared" si="1"/>
        <v/>
      </c>
      <c r="Q14" s="103"/>
    </row>
    <row r="15" spans="1:18" ht="15.75" customHeight="1">
      <c r="A15" s="99"/>
      <c r="B15" s="99"/>
      <c r="C15" s="161"/>
      <c r="D15" s="161"/>
      <c r="E15" s="100"/>
      <c r="F15" s="101"/>
      <c r="G15" s="99"/>
      <c r="H15" s="99"/>
      <c r="I15" s="99"/>
      <c r="J15" s="99"/>
      <c r="K15" s="102"/>
      <c r="L15" s="102"/>
      <c r="M15" s="102"/>
      <c r="N15" s="102"/>
      <c r="O15" s="48">
        <f t="shared" si="0"/>
        <v>0</v>
      </c>
      <c r="P15" s="227" t="str">
        <f t="shared" si="1"/>
        <v/>
      </c>
      <c r="Q15" s="103"/>
    </row>
    <row r="16" spans="1:18" ht="15.75" customHeight="1">
      <c r="A16" s="99"/>
      <c r="B16" s="99"/>
      <c r="C16" s="161"/>
      <c r="D16" s="161"/>
      <c r="E16" s="100"/>
      <c r="F16" s="101"/>
      <c r="G16" s="99"/>
      <c r="H16" s="99"/>
      <c r="I16" s="99"/>
      <c r="J16" s="99"/>
      <c r="K16" s="102"/>
      <c r="L16" s="102"/>
      <c r="M16" s="102"/>
      <c r="N16" s="102"/>
      <c r="O16" s="48">
        <f t="shared" si="0"/>
        <v>0</v>
      </c>
      <c r="P16" s="227" t="str">
        <f t="shared" si="1"/>
        <v/>
      </c>
      <c r="Q16" s="103"/>
    </row>
    <row r="17" spans="1:17" ht="15.75" customHeight="1">
      <c r="A17" s="99"/>
      <c r="B17" s="99"/>
      <c r="C17" s="161"/>
      <c r="D17" s="161"/>
      <c r="E17" s="100"/>
      <c r="F17" s="101"/>
      <c r="G17" s="99"/>
      <c r="H17" s="99"/>
      <c r="I17" s="99"/>
      <c r="J17" s="99"/>
      <c r="K17" s="102"/>
      <c r="L17" s="102"/>
      <c r="M17" s="102"/>
      <c r="N17" s="102"/>
      <c r="O17" s="48">
        <f t="shared" si="0"/>
        <v>0</v>
      </c>
      <c r="P17" s="227" t="str">
        <f t="shared" si="1"/>
        <v/>
      </c>
      <c r="Q17" s="103"/>
    </row>
    <row r="18" spans="1:17" ht="15.75" customHeight="1">
      <c r="A18" s="99"/>
      <c r="B18" s="99"/>
      <c r="C18" s="161"/>
      <c r="D18" s="161"/>
      <c r="E18" s="100"/>
      <c r="F18" s="101"/>
      <c r="G18" s="99"/>
      <c r="H18" s="99"/>
      <c r="I18" s="99"/>
      <c r="J18" s="99"/>
      <c r="K18" s="102"/>
      <c r="L18" s="102"/>
      <c r="M18" s="102"/>
      <c r="N18" s="102"/>
      <c r="O18" s="48">
        <f t="shared" si="0"/>
        <v>0</v>
      </c>
      <c r="P18" s="227" t="str">
        <f t="shared" si="1"/>
        <v/>
      </c>
      <c r="Q18" s="103"/>
    </row>
    <row r="19" spans="1:17" ht="15.75" customHeight="1">
      <c r="A19" s="99"/>
      <c r="B19" s="99"/>
      <c r="C19" s="161"/>
      <c r="D19" s="161"/>
      <c r="E19" s="100"/>
      <c r="F19" s="101"/>
      <c r="G19" s="99"/>
      <c r="H19" s="99"/>
      <c r="I19" s="99"/>
      <c r="J19" s="99"/>
      <c r="K19" s="102"/>
      <c r="L19" s="102"/>
      <c r="M19" s="102"/>
      <c r="N19" s="102"/>
      <c r="O19" s="48">
        <f t="shared" si="0"/>
        <v>0</v>
      </c>
      <c r="P19" s="227" t="str">
        <f t="shared" si="1"/>
        <v/>
      </c>
      <c r="Q19" s="103"/>
    </row>
    <row r="20" spans="1:17" ht="15.75" customHeight="1">
      <c r="A20" s="99"/>
      <c r="B20" s="99"/>
      <c r="C20" s="161"/>
      <c r="D20" s="161"/>
      <c r="E20" s="100"/>
      <c r="F20" s="101"/>
      <c r="G20" s="99"/>
      <c r="H20" s="99"/>
      <c r="I20" s="99"/>
      <c r="J20" s="99"/>
      <c r="K20" s="102"/>
      <c r="L20" s="102"/>
      <c r="M20" s="102"/>
      <c r="N20" s="102"/>
      <c r="O20" s="48">
        <f t="shared" si="0"/>
        <v>0</v>
      </c>
      <c r="P20" s="227" t="str">
        <f t="shared" si="1"/>
        <v/>
      </c>
      <c r="Q20" s="103"/>
    </row>
    <row r="21" spans="1:17" ht="15.75" customHeight="1">
      <c r="A21" s="99"/>
      <c r="B21" s="99"/>
      <c r="C21" s="161"/>
      <c r="D21" s="161"/>
      <c r="E21" s="100"/>
      <c r="F21" s="101"/>
      <c r="G21" s="99"/>
      <c r="H21" s="99"/>
      <c r="I21" s="99"/>
      <c r="J21" s="99"/>
      <c r="K21" s="102"/>
      <c r="L21" s="102"/>
      <c r="M21" s="102"/>
      <c r="N21" s="102"/>
      <c r="O21" s="48">
        <f t="shared" si="0"/>
        <v>0</v>
      </c>
      <c r="P21" s="227" t="str">
        <f t="shared" si="1"/>
        <v/>
      </c>
      <c r="Q21" s="103"/>
    </row>
    <row r="22" spans="1:17" ht="15.75" customHeight="1">
      <c r="A22" s="99"/>
      <c r="B22" s="99"/>
      <c r="C22" s="161"/>
      <c r="D22" s="161"/>
      <c r="E22" s="100"/>
      <c r="F22" s="101"/>
      <c r="G22" s="99"/>
      <c r="H22" s="99"/>
      <c r="I22" s="99"/>
      <c r="J22" s="99"/>
      <c r="K22" s="102"/>
      <c r="L22" s="102"/>
      <c r="M22" s="102"/>
      <c r="N22" s="102"/>
      <c r="O22" s="102"/>
      <c r="P22" s="102" t="s">
        <v>554</v>
      </c>
      <c r="Q22" s="103"/>
    </row>
    <row r="23" spans="1:17" ht="15.75" customHeight="1">
      <c r="A23" s="99"/>
      <c r="B23" s="99"/>
      <c r="C23" s="161"/>
      <c r="D23" s="161"/>
      <c r="E23" s="100"/>
      <c r="F23" s="101"/>
      <c r="G23" s="99"/>
      <c r="H23" s="99"/>
      <c r="I23" s="99"/>
      <c r="J23" s="99"/>
      <c r="K23" s="102"/>
      <c r="L23" s="102"/>
      <c r="M23" s="102"/>
      <c r="N23" s="102"/>
      <c r="O23" s="102"/>
      <c r="P23" s="102" t="s">
        <v>554</v>
      </c>
      <c r="Q23" s="103"/>
    </row>
    <row r="24" spans="1:17" ht="15.75" customHeight="1">
      <c r="A24" s="99"/>
      <c r="B24" s="99"/>
      <c r="C24" s="161"/>
      <c r="D24" s="161"/>
      <c r="E24" s="100"/>
      <c r="F24" s="101"/>
      <c r="G24" s="99"/>
      <c r="H24" s="99"/>
      <c r="I24" s="99"/>
      <c r="J24" s="99"/>
      <c r="K24" s="102"/>
      <c r="L24" s="102"/>
      <c r="M24" s="102"/>
      <c r="N24" s="102"/>
      <c r="O24" s="102"/>
      <c r="P24" s="102" t="s">
        <v>554</v>
      </c>
      <c r="Q24" s="103"/>
    </row>
    <row r="25" spans="1:17" ht="15.75" customHeight="1">
      <c r="A25" s="99"/>
      <c r="B25" s="99"/>
      <c r="C25" s="161"/>
      <c r="D25" s="161"/>
      <c r="E25" s="100"/>
      <c r="F25" s="101"/>
      <c r="G25" s="99"/>
      <c r="H25" s="99"/>
      <c r="I25" s="99"/>
      <c r="J25" s="99"/>
      <c r="K25" s="102"/>
      <c r="L25" s="102"/>
      <c r="M25" s="102"/>
      <c r="N25" s="102"/>
      <c r="O25" s="102"/>
      <c r="P25" s="102" t="s">
        <v>554</v>
      </c>
      <c r="Q25" s="103"/>
    </row>
    <row r="26" spans="1:17" ht="15.75" customHeight="1">
      <c r="A26" s="99"/>
      <c r="B26" s="99"/>
      <c r="C26" s="161"/>
      <c r="D26" s="161"/>
      <c r="E26" s="100"/>
      <c r="F26" s="101"/>
      <c r="G26" s="99"/>
      <c r="H26" s="99"/>
      <c r="I26" s="99"/>
      <c r="J26" s="99"/>
      <c r="K26" s="102"/>
      <c r="L26" s="102"/>
      <c r="M26" s="102"/>
      <c r="N26" s="102"/>
      <c r="O26" s="102"/>
      <c r="P26" s="102"/>
      <c r="Q26" s="103"/>
    </row>
    <row r="27" spans="1:17" ht="12.75" customHeight="1">
      <c r="A27" s="695" t="s">
        <v>785</v>
      </c>
      <c r="B27" s="695"/>
      <c r="C27" s="695"/>
      <c r="D27" s="695"/>
      <c r="E27" s="695"/>
      <c r="F27" s="101"/>
      <c r="G27" s="99"/>
      <c r="H27" s="99"/>
      <c r="I27" s="99"/>
      <c r="J27" s="99"/>
      <c r="K27" s="102"/>
      <c r="L27" s="48">
        <f>SUM(L7:L26)</f>
        <v>0</v>
      </c>
      <c r="M27" s="48">
        <f>SUM(M7:M26)</f>
        <v>0</v>
      </c>
      <c r="N27" s="48">
        <f>SUM(N7:N26)</f>
        <v>0</v>
      </c>
      <c r="O27" s="48">
        <f>N27-M27</f>
        <v>0</v>
      </c>
      <c r="P27" s="227" t="str">
        <f>IF(OR(M27=0,M27=""),"",ROUND(O27/M27*100,2))</f>
        <v/>
      </c>
      <c r="Q27" s="103"/>
    </row>
    <row r="28" spans="1:17" ht="15.75" customHeight="1">
      <c r="A28" s="90" t="str">
        <f>封面!B$10&amp;封面!D$10</f>
        <v>产权持有单位填表人：杨庆华</v>
      </c>
      <c r="C28" s="105"/>
      <c r="D28" s="105"/>
      <c r="E28" s="105"/>
    </row>
    <row r="29" spans="1:17" ht="15.75" customHeight="1">
      <c r="A29" s="90" t="str">
        <f>封面!B$12&amp;封面!D$12&amp;封面!E$12&amp;封面!F$12&amp;封面!G$12&amp;封面!H$12&amp;封面!I$12</f>
        <v>填表日期：2019年1月24日</v>
      </c>
      <c r="N29" s="89" t="str">
        <f>"评估人员："&amp;封面!$P$22</f>
        <v>评估人员：</v>
      </c>
    </row>
  </sheetData>
  <mergeCells count="5">
    <mergeCell ref="A1:Q1"/>
    <mergeCell ref="A2:Q2"/>
    <mergeCell ref="A3:Q3"/>
    <mergeCell ref="A5:E5"/>
    <mergeCell ref="A27:E27"/>
  </mergeCells>
  <phoneticPr fontId="205" type="noConversion"/>
  <hyperlinks>
    <hyperlink ref="A27:E27" location="'4-5投资性房地产'!A1" display="合         计"/>
  </hyperlinks>
  <printOptions horizontalCentered="1"/>
  <pageMargins left="0.36" right="0.35" top="0.87" bottom="0.83" header="1.4" footer="0.81"/>
  <pageSetup paperSize="9" orientation="landscape" r:id="rId1"/>
  <headerFooter alignWithMargins="0">
    <oddHeader>&amp;R&amp;"宋体,常规"&amp;10表4-5-4
共&amp;N页第&amp;P页
金额单位:人民币元</oddHeader>
  </headerFooter>
  <legacyDrawing r:id="rId2"/>
</worksheet>
</file>

<file path=xl/worksheets/sheet49.xml><?xml version="1.0" encoding="utf-8"?>
<worksheet xmlns="http://schemas.openxmlformats.org/spreadsheetml/2006/main" xmlns:r="http://schemas.openxmlformats.org/officeDocument/2006/relationships">
  <sheetPr>
    <pageSetUpPr fitToPage="1"/>
  </sheetPr>
  <dimension ref="A1:BC33"/>
  <sheetViews>
    <sheetView showGridLines="0" workbookViewId="0">
      <selection activeCell="AG7" sqref="AG7"/>
    </sheetView>
  </sheetViews>
  <sheetFormatPr defaultRowHeight="15.75" customHeight="1"/>
  <cols>
    <col min="1" max="1" width="4.875" style="4" customWidth="1"/>
    <col min="2" max="2" width="4.875" style="4" hidden="1" customWidth="1"/>
    <col min="3" max="3" width="16.75" style="4" customWidth="1"/>
    <col min="4" max="4" width="13" style="4" customWidth="1"/>
    <col min="5" max="5" width="8.125" style="49" customWidth="1"/>
    <col min="6" max="6" width="4.375" style="4" customWidth="1"/>
    <col min="7" max="8" width="5.125" style="4" customWidth="1"/>
    <col min="9" max="9" width="5.25" style="4" customWidth="1"/>
    <col min="10" max="10" width="7.75" style="4" customWidth="1"/>
    <col min="11" max="13" width="11" style="4" customWidth="1"/>
    <col min="14" max="14" width="7.25" style="4" customWidth="1"/>
    <col min="15" max="15" width="11" style="4" customWidth="1"/>
    <col min="16" max="16" width="7.5" style="4" customWidth="1"/>
    <col min="17" max="17" width="7.625" style="4" customWidth="1"/>
    <col min="18" max="18" width="7.25" style="4" customWidth="1"/>
    <col min="19" max="53" width="9" style="4"/>
    <col min="54" max="55" width="11.375" style="4" bestFit="1" customWidth="1"/>
    <col min="56" max="16384" width="9" style="4"/>
  </cols>
  <sheetData>
    <row r="1" spans="1:55" s="1" customFormat="1" ht="30" customHeight="1">
      <c r="A1" s="675" t="s">
        <v>821</v>
      </c>
      <c r="B1" s="675"/>
      <c r="C1" s="675"/>
      <c r="D1" s="675"/>
      <c r="E1" s="675"/>
      <c r="F1" s="675"/>
      <c r="G1" s="675"/>
      <c r="H1" s="675"/>
      <c r="I1" s="675"/>
      <c r="J1" s="675"/>
      <c r="K1" s="675"/>
      <c r="L1" s="675"/>
      <c r="M1" s="675"/>
      <c r="N1" s="675"/>
      <c r="O1" s="675"/>
      <c r="P1" s="675"/>
      <c r="Q1" s="675"/>
      <c r="R1" s="675"/>
      <c r="S1" s="6"/>
      <c r="AO1" s="6"/>
      <c r="AP1" s="6"/>
    </row>
    <row r="2" spans="1:55" s="2" customFormat="1" ht="14.1" customHeight="1">
      <c r="A2" s="676" t="str">
        <f>'1-汇总表'!A2:F2</f>
        <v>评估基准日：2018年12月31日</v>
      </c>
      <c r="B2" s="676"/>
      <c r="C2" s="676"/>
      <c r="D2" s="676"/>
      <c r="E2" s="676"/>
      <c r="F2" s="676"/>
      <c r="G2" s="676"/>
      <c r="H2" s="676"/>
      <c r="I2" s="676"/>
      <c r="J2" s="684"/>
      <c r="K2" s="684"/>
      <c r="L2" s="684"/>
      <c r="M2" s="684"/>
      <c r="N2" s="684"/>
      <c r="O2" s="684"/>
      <c r="P2" s="684"/>
      <c r="Q2" s="684"/>
      <c r="R2" s="684"/>
      <c r="S2" s="202"/>
      <c r="AO2" s="202"/>
      <c r="AP2" s="202"/>
    </row>
    <row r="3" spans="1:55" s="2" customFormat="1" ht="14.1" customHeight="1">
      <c r="A3" s="7"/>
      <c r="B3" s="7"/>
      <c r="C3" s="7"/>
      <c r="D3" s="7"/>
      <c r="E3" s="62"/>
      <c r="F3" s="7"/>
      <c r="G3" s="7"/>
      <c r="H3" s="7"/>
      <c r="I3" s="7"/>
      <c r="J3" s="8"/>
      <c r="K3" s="8"/>
      <c r="L3" s="8"/>
      <c r="M3" s="8"/>
      <c r="N3" s="8"/>
      <c r="O3" s="8"/>
      <c r="P3" s="678"/>
      <c r="Q3" s="678"/>
      <c r="R3" s="678"/>
      <c r="S3" s="202"/>
      <c r="AO3" s="202"/>
      <c r="AP3" s="202"/>
    </row>
    <row r="4" spans="1:55" s="2" customFormat="1" ht="15.75" customHeight="1">
      <c r="A4" s="54" t="str">
        <f>'1-汇总表'!A4</f>
        <v>产权持有人名称：阳煤集团青岛恒源化工有限公司</v>
      </c>
      <c r="B4" s="54"/>
      <c r="E4" s="55"/>
      <c r="O4" s="729"/>
      <c r="P4" s="729"/>
      <c r="Q4" s="729"/>
      <c r="R4" s="729"/>
    </row>
    <row r="5" spans="1:55" s="3" customFormat="1" ht="15.75" customHeight="1">
      <c r="A5" s="710" t="s">
        <v>487</v>
      </c>
      <c r="B5" s="772" t="s">
        <v>788</v>
      </c>
      <c r="C5" s="710" t="s">
        <v>822</v>
      </c>
      <c r="D5" s="710" t="s">
        <v>789</v>
      </c>
      <c r="E5" s="766" t="s">
        <v>790</v>
      </c>
      <c r="F5" s="710" t="s">
        <v>823</v>
      </c>
      <c r="G5" s="710" t="s">
        <v>824</v>
      </c>
      <c r="H5" s="710" t="s">
        <v>825</v>
      </c>
      <c r="I5" s="710" t="s">
        <v>655</v>
      </c>
      <c r="J5" s="710" t="s">
        <v>826</v>
      </c>
      <c r="K5" s="697" t="s">
        <v>488</v>
      </c>
      <c r="L5" s="697"/>
      <c r="M5" s="697" t="s">
        <v>489</v>
      </c>
      <c r="N5" s="697"/>
      <c r="O5" s="697"/>
      <c r="P5" s="710" t="s">
        <v>491</v>
      </c>
      <c r="Q5" s="710" t="s">
        <v>791</v>
      </c>
      <c r="R5" s="710" t="s">
        <v>562</v>
      </c>
      <c r="U5" s="205"/>
      <c r="V5" s="767" t="s">
        <v>792</v>
      </c>
      <c r="W5" s="767"/>
      <c r="X5" s="767"/>
      <c r="Y5" s="767"/>
      <c r="Z5" s="768" t="s">
        <v>793</v>
      </c>
      <c r="AA5" s="768"/>
      <c r="AB5" s="768"/>
      <c r="AC5" s="769" t="s">
        <v>794</v>
      </c>
      <c r="AD5" s="770"/>
      <c r="AE5" s="771"/>
      <c r="AF5" s="769" t="s">
        <v>795</v>
      </c>
      <c r="AG5" s="770"/>
      <c r="AH5" s="770"/>
      <c r="AI5" s="770"/>
      <c r="AJ5" s="770"/>
      <c r="AK5" s="770"/>
      <c r="AL5" s="770"/>
      <c r="AM5" s="771"/>
      <c r="AO5" s="762" t="s">
        <v>827</v>
      </c>
      <c r="AP5" s="763"/>
      <c r="AQ5" s="764"/>
      <c r="AR5" s="758" t="s">
        <v>828</v>
      </c>
      <c r="AS5" s="765" t="s">
        <v>829</v>
      </c>
      <c r="AT5" s="765"/>
      <c r="AU5" s="765"/>
      <c r="AV5" s="765"/>
      <c r="AW5" s="765"/>
      <c r="AX5" s="765"/>
      <c r="AY5" s="758" t="s">
        <v>830</v>
      </c>
      <c r="AZ5" s="760" t="s">
        <v>796</v>
      </c>
      <c r="BA5" s="760"/>
      <c r="BB5" s="760"/>
      <c r="BC5" s="761"/>
    </row>
    <row r="6" spans="1:55" s="3" customFormat="1" ht="15.75" customHeight="1">
      <c r="A6" s="710"/>
      <c r="B6" s="772"/>
      <c r="C6" s="710"/>
      <c r="D6" s="710"/>
      <c r="E6" s="766"/>
      <c r="F6" s="710"/>
      <c r="G6" s="710"/>
      <c r="H6" s="710"/>
      <c r="I6" s="710"/>
      <c r="J6" s="710"/>
      <c r="K6" s="13" t="s">
        <v>786</v>
      </c>
      <c r="L6" s="13" t="s">
        <v>787</v>
      </c>
      <c r="M6" s="13" t="s">
        <v>786</v>
      </c>
      <c r="N6" s="16" t="s">
        <v>679</v>
      </c>
      <c r="O6" s="13" t="s">
        <v>787</v>
      </c>
      <c r="P6" s="697"/>
      <c r="Q6" s="697"/>
      <c r="R6" s="697"/>
      <c r="U6" s="205" t="s">
        <v>799</v>
      </c>
      <c r="V6" s="205" t="s">
        <v>800</v>
      </c>
      <c r="W6" s="205" t="s">
        <v>801</v>
      </c>
      <c r="X6" s="205" t="s">
        <v>802</v>
      </c>
      <c r="Y6" s="210" t="s">
        <v>803</v>
      </c>
      <c r="Z6" s="210" t="s">
        <v>804</v>
      </c>
      <c r="AA6" s="211" t="s">
        <v>805</v>
      </c>
      <c r="AB6" s="210" t="s">
        <v>793</v>
      </c>
      <c r="AC6" s="210" t="s">
        <v>806</v>
      </c>
      <c r="AD6" s="210" t="s">
        <v>807</v>
      </c>
      <c r="AE6" s="210" t="s">
        <v>808</v>
      </c>
      <c r="AF6" s="210" t="s">
        <v>809</v>
      </c>
      <c r="AG6" s="210" t="s">
        <v>810</v>
      </c>
      <c r="AH6" s="210" t="s">
        <v>811</v>
      </c>
      <c r="AI6" s="210" t="s">
        <v>812</v>
      </c>
      <c r="AJ6" s="210" t="s">
        <v>813</v>
      </c>
      <c r="AK6" s="210" t="s">
        <v>814</v>
      </c>
      <c r="AL6" s="210" t="s">
        <v>815</v>
      </c>
      <c r="AM6" s="210" t="s">
        <v>816</v>
      </c>
      <c r="AO6" s="220" t="s">
        <v>831</v>
      </c>
      <c r="AP6" s="220" t="s">
        <v>832</v>
      </c>
      <c r="AQ6" s="220" t="s">
        <v>833</v>
      </c>
      <c r="AR6" s="759"/>
      <c r="AS6" s="221" t="s">
        <v>834</v>
      </c>
      <c r="AT6" s="221" t="s">
        <v>835</v>
      </c>
      <c r="AU6" s="221" t="s">
        <v>836</v>
      </c>
      <c r="AV6" s="221" t="s">
        <v>837</v>
      </c>
      <c r="AW6" s="221" t="s">
        <v>838</v>
      </c>
      <c r="AX6" s="221" t="s">
        <v>225</v>
      </c>
      <c r="AY6" s="759"/>
      <c r="AZ6" s="188" t="s">
        <v>809</v>
      </c>
      <c r="BA6" s="188" t="s">
        <v>817</v>
      </c>
      <c r="BB6" s="188" t="s">
        <v>818</v>
      </c>
      <c r="BC6" s="188" t="s">
        <v>819</v>
      </c>
    </row>
    <row r="7" spans="1:55" ht="15.75" customHeight="1">
      <c r="A7" s="16"/>
      <c r="B7" s="16"/>
      <c r="C7" s="149"/>
      <c r="D7" s="196"/>
      <c r="E7" s="204"/>
      <c r="F7" s="198"/>
      <c r="G7" s="198"/>
      <c r="H7" s="198"/>
      <c r="I7" s="150"/>
      <c r="J7" s="198"/>
      <c r="K7" s="198"/>
      <c r="L7" s="19"/>
      <c r="M7" s="201">
        <f>AD7</f>
        <v>0</v>
      </c>
      <c r="N7" s="203" t="e">
        <f>AM7</f>
        <v>#REF!</v>
      </c>
      <c r="O7" s="19" t="e">
        <f>ROUND(M7*N7/100,0)</f>
        <v>#REF!</v>
      </c>
      <c r="P7" s="108" t="str">
        <f>IF(OR(L7=0,L7=""),"",ROUND((O7-L7)/L7*100,2))</f>
        <v/>
      </c>
      <c r="Q7" s="19" t="str">
        <f>IF(ISERROR(M7/J7),"",M7/J7)</f>
        <v/>
      </c>
      <c r="R7" s="149"/>
      <c r="U7" s="206"/>
      <c r="V7" s="207">
        <v>6.7699999999999996E-2</v>
      </c>
      <c r="W7" s="208">
        <v>2.5000000000000001E-2</v>
      </c>
      <c r="X7" s="209">
        <f>U7*W7</f>
        <v>0</v>
      </c>
      <c r="Y7" s="212">
        <f>ROUND(U7*V7,2)</f>
        <v>0</v>
      </c>
      <c r="Z7" s="213">
        <v>2</v>
      </c>
      <c r="AA7" s="207">
        <v>0.05</v>
      </c>
      <c r="AB7" s="212">
        <f>ROUND((U7+Y7)*AA7*Z7/2,0)</f>
        <v>0</v>
      </c>
      <c r="AC7" s="212">
        <f>U7/1.11*11%+(Y7-X7)/1.06*6%</f>
        <v>0</v>
      </c>
      <c r="AD7" s="212">
        <f>ROUND(U7+Y7+AB7,-2)</f>
        <v>0</v>
      </c>
      <c r="AE7" s="214" t="e">
        <f>AD7/J7</f>
        <v>#DIV/0!</v>
      </c>
      <c r="AF7" s="213">
        <v>50</v>
      </c>
      <c r="AG7" s="215" t="e">
        <f>#REF!</f>
        <v>#REF!</v>
      </c>
      <c r="AH7" s="216">
        <f>E7</f>
        <v>0</v>
      </c>
      <c r="AI7" s="209" t="e">
        <f>DAYS360(AH7,AG7)/360</f>
        <v>#REF!</v>
      </c>
      <c r="AJ7" s="217" t="e">
        <f>AF7-AI7</f>
        <v>#REF!</v>
      </c>
      <c r="AK7" s="218" t="e">
        <f>ROUND(AJ7/AF7*100,0)</f>
        <v>#REF!</v>
      </c>
      <c r="AL7" s="219">
        <v>30</v>
      </c>
      <c r="AM7" s="213" t="e">
        <f>IF(ROUND(AK7*40%+AL7*60%,0)&lt;30,30,ROUND(AK7*40%+AL7*60%,0))</f>
        <v>#REF!</v>
      </c>
    </row>
    <row r="8" spans="1:55" ht="15.75" customHeight="1">
      <c r="A8" s="16"/>
      <c r="B8" s="16"/>
      <c r="C8" s="149"/>
      <c r="D8" s="199"/>
      <c r="E8" s="204"/>
      <c r="F8" s="198"/>
      <c r="G8" s="198"/>
      <c r="H8" s="198"/>
      <c r="I8" s="150"/>
      <c r="J8" s="79"/>
      <c r="K8" s="79"/>
      <c r="L8" s="19"/>
      <c r="M8" s="201">
        <f t="shared" ref="M8:M27" si="0">AD8</f>
        <v>0</v>
      </c>
      <c r="N8" s="203">
        <f t="shared" ref="N8:N27" si="1">AM8</f>
        <v>0</v>
      </c>
      <c r="O8" s="19">
        <f t="shared" ref="O8:O27" si="2">ROUND(M8*N8/100,0)</f>
        <v>0</v>
      </c>
      <c r="P8" s="108" t="str">
        <f t="shared" ref="P8:P31" si="3">IF(OR(L8=0,L8=""),"",ROUND((O8-L8)/L8*100,2))</f>
        <v/>
      </c>
      <c r="Q8" s="19" t="str">
        <f t="shared" ref="Q8:Q29" si="4">IF(ISERROR(M8/J8),"",M8/J8)</f>
        <v/>
      </c>
      <c r="R8" s="149"/>
    </row>
    <row r="9" spans="1:55" ht="15.75" customHeight="1">
      <c r="A9" s="16"/>
      <c r="B9" s="16"/>
      <c r="C9" s="149"/>
      <c r="D9" s="199"/>
      <c r="E9" s="204"/>
      <c r="F9" s="198"/>
      <c r="G9" s="198"/>
      <c r="H9" s="198"/>
      <c r="I9" s="150"/>
      <c r="J9" s="79"/>
      <c r="K9" s="79"/>
      <c r="L9" s="19"/>
      <c r="M9" s="201">
        <f t="shared" si="0"/>
        <v>0</v>
      </c>
      <c r="N9" s="203">
        <f t="shared" si="1"/>
        <v>0</v>
      </c>
      <c r="O9" s="19">
        <f t="shared" si="2"/>
        <v>0</v>
      </c>
      <c r="P9" s="108" t="str">
        <f t="shared" si="3"/>
        <v/>
      </c>
      <c r="Q9" s="19" t="str">
        <f t="shared" si="4"/>
        <v/>
      </c>
      <c r="R9" s="149"/>
    </row>
    <row r="10" spans="1:55" ht="15.75" customHeight="1">
      <c r="A10" s="16"/>
      <c r="B10" s="16"/>
      <c r="C10" s="149"/>
      <c r="D10" s="199"/>
      <c r="E10" s="204"/>
      <c r="F10" s="198"/>
      <c r="G10" s="198"/>
      <c r="H10" s="198"/>
      <c r="I10" s="150"/>
      <c r="J10" s="198"/>
      <c r="K10" s="198"/>
      <c r="L10" s="19"/>
      <c r="M10" s="201">
        <f t="shared" si="0"/>
        <v>0</v>
      </c>
      <c r="N10" s="203">
        <f t="shared" si="1"/>
        <v>0</v>
      </c>
      <c r="O10" s="19">
        <f t="shared" si="2"/>
        <v>0</v>
      </c>
      <c r="P10" s="108" t="str">
        <f t="shared" si="3"/>
        <v/>
      </c>
      <c r="Q10" s="19" t="str">
        <f t="shared" si="4"/>
        <v/>
      </c>
      <c r="R10" s="149"/>
    </row>
    <row r="11" spans="1:55" ht="15.75" customHeight="1">
      <c r="A11" s="16"/>
      <c r="B11" s="16"/>
      <c r="C11" s="149"/>
      <c r="D11" s="199"/>
      <c r="E11" s="204"/>
      <c r="F11" s="198"/>
      <c r="G11" s="198"/>
      <c r="H11" s="198"/>
      <c r="I11" s="150"/>
      <c r="J11" s="79"/>
      <c r="K11" s="79"/>
      <c r="L11" s="19"/>
      <c r="M11" s="201">
        <f t="shared" si="0"/>
        <v>0</v>
      </c>
      <c r="N11" s="203">
        <f t="shared" si="1"/>
        <v>0</v>
      </c>
      <c r="O11" s="19">
        <f t="shared" si="2"/>
        <v>0</v>
      </c>
      <c r="P11" s="108" t="str">
        <f t="shared" si="3"/>
        <v/>
      </c>
      <c r="Q11" s="19" t="str">
        <f t="shared" si="4"/>
        <v/>
      </c>
      <c r="R11" s="149"/>
    </row>
    <row r="12" spans="1:55" ht="15.75" customHeight="1">
      <c r="A12" s="16"/>
      <c r="B12" s="16"/>
      <c r="C12" s="149"/>
      <c r="D12" s="199"/>
      <c r="E12" s="204"/>
      <c r="F12" s="198"/>
      <c r="G12" s="198"/>
      <c r="H12" s="198"/>
      <c r="I12" s="150"/>
      <c r="J12" s="79"/>
      <c r="K12" s="79"/>
      <c r="L12" s="19"/>
      <c r="M12" s="201">
        <f t="shared" si="0"/>
        <v>0</v>
      </c>
      <c r="N12" s="203">
        <f t="shared" si="1"/>
        <v>0</v>
      </c>
      <c r="O12" s="19">
        <f t="shared" si="2"/>
        <v>0</v>
      </c>
      <c r="P12" s="108" t="str">
        <f t="shared" si="3"/>
        <v/>
      </c>
      <c r="Q12" s="19" t="str">
        <f t="shared" si="4"/>
        <v/>
      </c>
      <c r="R12" s="149"/>
    </row>
    <row r="13" spans="1:55" ht="15.75" customHeight="1">
      <c r="A13" s="13"/>
      <c r="B13" s="13"/>
      <c r="C13" s="149"/>
      <c r="D13" s="150"/>
      <c r="E13" s="56"/>
      <c r="F13" s="71"/>
      <c r="G13" s="13"/>
      <c r="H13" s="13"/>
      <c r="I13" s="150"/>
      <c r="J13" s="164"/>
      <c r="K13" s="19"/>
      <c r="L13" s="19"/>
      <c r="M13" s="201">
        <f t="shared" si="0"/>
        <v>0</v>
      </c>
      <c r="N13" s="203">
        <f t="shared" si="1"/>
        <v>0</v>
      </c>
      <c r="O13" s="19">
        <f t="shared" si="2"/>
        <v>0</v>
      </c>
      <c r="P13" s="108" t="str">
        <f t="shared" si="3"/>
        <v/>
      </c>
      <c r="Q13" s="19" t="str">
        <f t="shared" si="4"/>
        <v/>
      </c>
      <c r="R13" s="149"/>
    </row>
    <row r="14" spans="1:55" ht="15.75" customHeight="1">
      <c r="A14" s="13"/>
      <c r="B14" s="13"/>
      <c r="C14" s="149"/>
      <c r="D14" s="150"/>
      <c r="E14" s="56"/>
      <c r="F14" s="71"/>
      <c r="G14" s="13"/>
      <c r="H14" s="13"/>
      <c r="I14" s="150"/>
      <c r="J14" s="164"/>
      <c r="K14" s="19"/>
      <c r="L14" s="19"/>
      <c r="M14" s="201">
        <f t="shared" si="0"/>
        <v>0</v>
      </c>
      <c r="N14" s="203">
        <f t="shared" si="1"/>
        <v>0</v>
      </c>
      <c r="O14" s="19">
        <f t="shared" si="2"/>
        <v>0</v>
      </c>
      <c r="P14" s="108" t="str">
        <f t="shared" si="3"/>
        <v/>
      </c>
      <c r="Q14" s="19" t="str">
        <f t="shared" si="4"/>
        <v/>
      </c>
      <c r="R14" s="149"/>
    </row>
    <row r="15" spans="1:55" ht="15.75" customHeight="1">
      <c r="A15" s="13"/>
      <c r="B15" s="13"/>
      <c r="C15" s="149"/>
      <c r="D15" s="150"/>
      <c r="E15" s="56"/>
      <c r="F15" s="71"/>
      <c r="G15" s="13"/>
      <c r="H15" s="13"/>
      <c r="I15" s="150"/>
      <c r="J15" s="164"/>
      <c r="K15" s="19"/>
      <c r="L15" s="19"/>
      <c r="M15" s="201">
        <f t="shared" si="0"/>
        <v>0</v>
      </c>
      <c r="N15" s="203">
        <f t="shared" si="1"/>
        <v>0</v>
      </c>
      <c r="O15" s="19">
        <f t="shared" si="2"/>
        <v>0</v>
      </c>
      <c r="P15" s="108" t="str">
        <f t="shared" si="3"/>
        <v/>
      </c>
      <c r="Q15" s="19" t="str">
        <f t="shared" si="4"/>
        <v/>
      </c>
      <c r="R15" s="149"/>
    </row>
    <row r="16" spans="1:55" ht="15.75" customHeight="1">
      <c r="A16" s="13"/>
      <c r="B16" s="13"/>
      <c r="C16" s="149"/>
      <c r="D16" s="150"/>
      <c r="E16" s="56"/>
      <c r="F16" s="71"/>
      <c r="G16" s="13"/>
      <c r="H16" s="13"/>
      <c r="I16" s="150"/>
      <c r="J16" s="164"/>
      <c r="K16" s="19"/>
      <c r="L16" s="19"/>
      <c r="M16" s="201">
        <f t="shared" si="0"/>
        <v>0</v>
      </c>
      <c r="N16" s="203">
        <f t="shared" si="1"/>
        <v>0</v>
      </c>
      <c r="O16" s="19">
        <f t="shared" si="2"/>
        <v>0</v>
      </c>
      <c r="P16" s="108"/>
      <c r="Q16" s="19" t="str">
        <f t="shared" si="4"/>
        <v/>
      </c>
      <c r="R16" s="149"/>
    </row>
    <row r="17" spans="1:18" ht="15.75" customHeight="1">
      <c r="A17" s="13"/>
      <c r="B17" s="13"/>
      <c r="C17" s="149"/>
      <c r="D17" s="150"/>
      <c r="E17" s="56"/>
      <c r="F17" s="71"/>
      <c r="G17" s="13"/>
      <c r="H17" s="13"/>
      <c r="I17" s="150"/>
      <c r="J17" s="164"/>
      <c r="K17" s="19"/>
      <c r="L17" s="19"/>
      <c r="M17" s="201">
        <f t="shared" si="0"/>
        <v>0</v>
      </c>
      <c r="N17" s="203">
        <f t="shared" si="1"/>
        <v>0</v>
      </c>
      <c r="O17" s="19">
        <f t="shared" si="2"/>
        <v>0</v>
      </c>
      <c r="P17" s="108"/>
      <c r="Q17" s="19" t="str">
        <f t="shared" si="4"/>
        <v/>
      </c>
      <c r="R17" s="149"/>
    </row>
    <row r="18" spans="1:18" ht="15.75" customHeight="1">
      <c r="A18" s="13"/>
      <c r="B18" s="13"/>
      <c r="C18" s="149"/>
      <c r="D18" s="150"/>
      <c r="E18" s="56"/>
      <c r="F18" s="71"/>
      <c r="G18" s="13"/>
      <c r="H18" s="13"/>
      <c r="I18" s="150"/>
      <c r="J18" s="164"/>
      <c r="K18" s="19"/>
      <c r="L18" s="19"/>
      <c r="M18" s="201">
        <f t="shared" si="0"/>
        <v>0</v>
      </c>
      <c r="N18" s="203">
        <f t="shared" si="1"/>
        <v>0</v>
      </c>
      <c r="O18" s="19">
        <f t="shared" si="2"/>
        <v>0</v>
      </c>
      <c r="P18" s="108"/>
      <c r="Q18" s="19" t="str">
        <f t="shared" si="4"/>
        <v/>
      </c>
      <c r="R18" s="149"/>
    </row>
    <row r="19" spans="1:18" ht="15.75" customHeight="1">
      <c r="A19" s="13"/>
      <c r="B19" s="13"/>
      <c r="C19" s="149"/>
      <c r="D19" s="150"/>
      <c r="E19" s="56"/>
      <c r="F19" s="71"/>
      <c r="G19" s="13"/>
      <c r="H19" s="13"/>
      <c r="I19" s="150"/>
      <c r="J19" s="164"/>
      <c r="K19" s="19"/>
      <c r="L19" s="19"/>
      <c r="M19" s="201">
        <f t="shared" si="0"/>
        <v>0</v>
      </c>
      <c r="N19" s="203">
        <f t="shared" si="1"/>
        <v>0</v>
      </c>
      <c r="O19" s="19">
        <f t="shared" si="2"/>
        <v>0</v>
      </c>
      <c r="P19" s="108"/>
      <c r="Q19" s="19" t="str">
        <f t="shared" si="4"/>
        <v/>
      </c>
      <c r="R19" s="149"/>
    </row>
    <row r="20" spans="1:18" ht="15.75" customHeight="1">
      <c r="A20" s="13"/>
      <c r="B20" s="13"/>
      <c r="C20" s="149"/>
      <c r="D20" s="150"/>
      <c r="E20" s="56"/>
      <c r="F20" s="71"/>
      <c r="G20" s="13"/>
      <c r="H20" s="13"/>
      <c r="I20" s="150"/>
      <c r="J20" s="164"/>
      <c r="K20" s="19"/>
      <c r="L20" s="19"/>
      <c r="M20" s="201">
        <f t="shared" si="0"/>
        <v>0</v>
      </c>
      <c r="N20" s="203">
        <f t="shared" si="1"/>
        <v>0</v>
      </c>
      <c r="O20" s="19">
        <f t="shared" si="2"/>
        <v>0</v>
      </c>
      <c r="P20" s="108"/>
      <c r="Q20" s="19" t="str">
        <f t="shared" si="4"/>
        <v/>
      </c>
      <c r="R20" s="149"/>
    </row>
    <row r="21" spans="1:18" ht="15.75" customHeight="1">
      <c r="A21" s="13"/>
      <c r="B21" s="13"/>
      <c r="C21" s="149"/>
      <c r="D21" s="150"/>
      <c r="E21" s="56"/>
      <c r="F21" s="71"/>
      <c r="G21" s="13"/>
      <c r="H21" s="13"/>
      <c r="I21" s="150"/>
      <c r="J21" s="164"/>
      <c r="K21" s="19"/>
      <c r="L21" s="19"/>
      <c r="M21" s="201">
        <f t="shared" si="0"/>
        <v>0</v>
      </c>
      <c r="N21" s="203">
        <f t="shared" si="1"/>
        <v>0</v>
      </c>
      <c r="O21" s="19">
        <f t="shared" si="2"/>
        <v>0</v>
      </c>
      <c r="P21" s="108" t="str">
        <f t="shared" si="3"/>
        <v/>
      </c>
      <c r="Q21" s="19" t="str">
        <f t="shared" si="4"/>
        <v/>
      </c>
      <c r="R21" s="149"/>
    </row>
    <row r="22" spans="1:18" ht="15.75" customHeight="1">
      <c r="A22" s="13"/>
      <c r="B22" s="13"/>
      <c r="C22" s="149"/>
      <c r="D22" s="150"/>
      <c r="E22" s="56"/>
      <c r="F22" s="71"/>
      <c r="G22" s="13"/>
      <c r="H22" s="13"/>
      <c r="I22" s="150"/>
      <c r="J22" s="164"/>
      <c r="K22" s="19"/>
      <c r="L22" s="19"/>
      <c r="M22" s="201">
        <f t="shared" si="0"/>
        <v>0</v>
      </c>
      <c r="N22" s="203">
        <f t="shared" si="1"/>
        <v>0</v>
      </c>
      <c r="O22" s="19">
        <f t="shared" si="2"/>
        <v>0</v>
      </c>
      <c r="P22" s="108" t="str">
        <f t="shared" si="3"/>
        <v/>
      </c>
      <c r="Q22" s="19" t="str">
        <f t="shared" si="4"/>
        <v/>
      </c>
      <c r="R22" s="149"/>
    </row>
    <row r="23" spans="1:18" ht="15.75" customHeight="1">
      <c r="A23" s="13"/>
      <c r="B23" s="13"/>
      <c r="C23" s="149"/>
      <c r="D23" s="150"/>
      <c r="E23" s="56"/>
      <c r="F23" s="71"/>
      <c r="G23" s="13"/>
      <c r="H23" s="13"/>
      <c r="I23" s="150"/>
      <c r="J23" s="164"/>
      <c r="K23" s="19"/>
      <c r="L23" s="19"/>
      <c r="M23" s="201">
        <f t="shared" si="0"/>
        <v>0</v>
      </c>
      <c r="N23" s="203">
        <f t="shared" si="1"/>
        <v>0</v>
      </c>
      <c r="O23" s="19">
        <f t="shared" si="2"/>
        <v>0</v>
      </c>
      <c r="P23" s="108" t="str">
        <f t="shared" si="3"/>
        <v/>
      </c>
      <c r="Q23" s="19" t="str">
        <f t="shared" si="4"/>
        <v/>
      </c>
      <c r="R23" s="149"/>
    </row>
    <row r="24" spans="1:18" ht="15.75" customHeight="1">
      <c r="A24" s="13"/>
      <c r="B24" s="13"/>
      <c r="C24" s="149"/>
      <c r="D24" s="150"/>
      <c r="E24" s="56"/>
      <c r="F24" s="71"/>
      <c r="G24" s="13"/>
      <c r="H24" s="13"/>
      <c r="I24" s="150"/>
      <c r="J24" s="164"/>
      <c r="K24" s="19"/>
      <c r="L24" s="19"/>
      <c r="M24" s="201">
        <f t="shared" si="0"/>
        <v>0</v>
      </c>
      <c r="N24" s="203">
        <f t="shared" si="1"/>
        <v>0</v>
      </c>
      <c r="O24" s="19">
        <f t="shared" si="2"/>
        <v>0</v>
      </c>
      <c r="P24" s="108" t="str">
        <f t="shared" si="3"/>
        <v/>
      </c>
      <c r="Q24" s="19" t="str">
        <f t="shared" si="4"/>
        <v/>
      </c>
      <c r="R24" s="149"/>
    </row>
    <row r="25" spans="1:18" ht="15.75" customHeight="1">
      <c r="A25" s="13"/>
      <c r="B25" s="13"/>
      <c r="C25" s="149"/>
      <c r="D25" s="150"/>
      <c r="E25" s="56"/>
      <c r="F25" s="71"/>
      <c r="G25" s="13"/>
      <c r="H25" s="13"/>
      <c r="I25" s="150"/>
      <c r="J25" s="164"/>
      <c r="K25" s="19"/>
      <c r="L25" s="19"/>
      <c r="M25" s="201">
        <f t="shared" si="0"/>
        <v>0</v>
      </c>
      <c r="N25" s="203">
        <f t="shared" si="1"/>
        <v>0</v>
      </c>
      <c r="O25" s="19">
        <f t="shared" si="2"/>
        <v>0</v>
      </c>
      <c r="P25" s="108" t="str">
        <f t="shared" si="3"/>
        <v/>
      </c>
      <c r="Q25" s="19" t="str">
        <f t="shared" si="4"/>
        <v/>
      </c>
      <c r="R25" s="149"/>
    </row>
    <row r="26" spans="1:18" ht="15.75" customHeight="1">
      <c r="A26" s="13"/>
      <c r="B26" s="13"/>
      <c r="C26" s="149"/>
      <c r="D26" s="150"/>
      <c r="E26" s="56"/>
      <c r="F26" s="71"/>
      <c r="G26" s="13"/>
      <c r="H26" s="13"/>
      <c r="I26" s="150"/>
      <c r="J26" s="164"/>
      <c r="K26" s="19"/>
      <c r="L26" s="19"/>
      <c r="M26" s="201">
        <f t="shared" si="0"/>
        <v>0</v>
      </c>
      <c r="N26" s="203">
        <f t="shared" si="1"/>
        <v>0</v>
      </c>
      <c r="O26" s="19">
        <f t="shared" si="2"/>
        <v>0</v>
      </c>
      <c r="P26" s="108" t="str">
        <f t="shared" si="3"/>
        <v/>
      </c>
      <c r="Q26" s="19" t="str">
        <f t="shared" si="4"/>
        <v/>
      </c>
      <c r="R26" s="149"/>
    </row>
    <row r="27" spans="1:18" ht="15.75" customHeight="1">
      <c r="A27" s="13"/>
      <c r="B27" s="13"/>
      <c r="C27" s="149"/>
      <c r="D27" s="150"/>
      <c r="E27" s="56"/>
      <c r="F27" s="71"/>
      <c r="G27" s="13"/>
      <c r="H27" s="13"/>
      <c r="I27" s="150"/>
      <c r="J27" s="164"/>
      <c r="K27" s="19"/>
      <c r="L27" s="19"/>
      <c r="M27" s="201">
        <f t="shared" si="0"/>
        <v>0</v>
      </c>
      <c r="N27" s="203">
        <f t="shared" si="1"/>
        <v>0</v>
      </c>
      <c r="O27" s="19">
        <f t="shared" si="2"/>
        <v>0</v>
      </c>
      <c r="P27" s="108" t="str">
        <f t="shared" si="3"/>
        <v/>
      </c>
      <c r="Q27" s="19" t="str">
        <f t="shared" si="4"/>
        <v/>
      </c>
      <c r="R27" s="149"/>
    </row>
    <row r="28" spans="1:18" ht="15.75" customHeight="1">
      <c r="A28" s="13"/>
      <c r="B28" s="13"/>
      <c r="C28" s="149"/>
      <c r="D28" s="150"/>
      <c r="E28" s="56"/>
      <c r="F28" s="71"/>
      <c r="G28" s="13"/>
      <c r="H28" s="13"/>
      <c r="I28" s="150"/>
      <c r="J28" s="164"/>
      <c r="K28" s="19"/>
      <c r="L28" s="19"/>
      <c r="M28" s="19"/>
      <c r="N28" s="173"/>
      <c r="O28" s="19"/>
      <c r="P28" s="108" t="str">
        <f t="shared" si="3"/>
        <v/>
      </c>
      <c r="Q28" s="19" t="str">
        <f t="shared" si="4"/>
        <v/>
      </c>
      <c r="R28" s="149"/>
    </row>
    <row r="29" spans="1:18" ht="15.75" customHeight="1">
      <c r="A29" s="697" t="s">
        <v>820</v>
      </c>
      <c r="B29" s="697"/>
      <c r="C29" s="697"/>
      <c r="D29" s="697"/>
      <c r="E29" s="56"/>
      <c r="F29" s="71"/>
      <c r="G29" s="71"/>
      <c r="H29" s="71"/>
      <c r="I29" s="185"/>
      <c r="J29" s="19"/>
      <c r="K29" s="19">
        <f>SUM(K7:K28)</f>
        <v>0</v>
      </c>
      <c r="L29" s="19">
        <f>SUM(L7:L28)</f>
        <v>0</v>
      </c>
      <c r="M29" s="19">
        <f>SUM(M7:M28)</f>
        <v>0</v>
      </c>
      <c r="N29" s="19"/>
      <c r="O29" s="19" t="e">
        <f>SUM(O7:O28)</f>
        <v>#REF!</v>
      </c>
      <c r="P29" s="108" t="str">
        <f t="shared" si="3"/>
        <v/>
      </c>
      <c r="Q29" s="19" t="str">
        <f t="shared" si="4"/>
        <v/>
      </c>
      <c r="R29" s="149"/>
    </row>
    <row r="30" spans="1:18" ht="15.75" customHeight="1">
      <c r="A30" s="732" t="s">
        <v>839</v>
      </c>
      <c r="B30" s="732"/>
      <c r="C30" s="732"/>
      <c r="D30" s="732"/>
      <c r="E30" s="63"/>
      <c r="F30" s="19"/>
      <c r="G30" s="19"/>
      <c r="H30" s="19"/>
      <c r="I30" s="186"/>
      <c r="J30" s="19"/>
      <c r="K30" s="19"/>
      <c r="L30" s="19"/>
      <c r="M30" s="19"/>
      <c r="N30" s="19"/>
      <c r="O30" s="19"/>
      <c r="P30" s="108" t="str">
        <f t="shared" si="3"/>
        <v/>
      </c>
      <c r="Q30" s="20"/>
      <c r="R30" s="152"/>
    </row>
    <row r="31" spans="1:18" ht="15.75" customHeight="1">
      <c r="A31" s="677" t="s">
        <v>647</v>
      </c>
      <c r="B31" s="677"/>
      <c r="C31" s="677"/>
      <c r="D31" s="677"/>
      <c r="E31" s="56"/>
      <c r="F31" s="71"/>
      <c r="G31" s="71"/>
      <c r="H31" s="71"/>
      <c r="I31" s="152"/>
      <c r="J31" s="19"/>
      <c r="K31" s="19">
        <f>K29-ABS(K30)</f>
        <v>0</v>
      </c>
      <c r="L31" s="19">
        <f>L29-ABS(L30)</f>
        <v>0</v>
      </c>
      <c r="M31" s="19">
        <f>M29-ABS(M30)</f>
        <v>0</v>
      </c>
      <c r="N31" s="19"/>
      <c r="O31" s="19" t="e">
        <f>O29-ABS(O30)</f>
        <v>#REF!</v>
      </c>
      <c r="P31" s="108" t="str">
        <f t="shared" si="3"/>
        <v/>
      </c>
      <c r="Q31" s="19"/>
      <c r="R31" s="149"/>
    </row>
    <row r="32" spans="1:18" s="2" customFormat="1" ht="15.75" customHeight="1">
      <c r="A32" s="2" t="str">
        <f>封面!B$10&amp;封面!D$10</f>
        <v>产权持有单位填表人：杨庆华</v>
      </c>
      <c r="D32" s="22"/>
      <c r="E32" s="58"/>
      <c r="F32" s="22"/>
    </row>
    <row r="33" spans="1:15" s="2" customFormat="1" ht="15.75" customHeight="1">
      <c r="A33" s="2" t="str">
        <f>封面!B$12&amp;封面!D$12&amp;封面!E$12&amp;封面!F$12&amp;封面!G$12&amp;封面!H$12&amp;封面!I$12</f>
        <v>填表日期：2019年1月24日</v>
      </c>
      <c r="E33" s="55"/>
      <c r="O33" s="24" t="str">
        <f>"评估人员："&amp;封面!$P$26</f>
        <v>评估人员：</v>
      </c>
    </row>
  </sheetData>
  <mergeCells count="31">
    <mergeCell ref="AF5:AM5"/>
    <mergeCell ref="P5:P6"/>
    <mergeCell ref="Q5:Q6"/>
    <mergeCell ref="R5:R6"/>
    <mergeCell ref="A1:R1"/>
    <mergeCell ref="A2:R2"/>
    <mergeCell ref="P3:R3"/>
    <mergeCell ref="O4:R4"/>
    <mergeCell ref="K5:L5"/>
    <mergeCell ref="A31:D31"/>
    <mergeCell ref="A5:A6"/>
    <mergeCell ref="B5:B6"/>
    <mergeCell ref="C5:C6"/>
    <mergeCell ref="D5:D6"/>
    <mergeCell ref="A30:D30"/>
    <mergeCell ref="AY5:AY6"/>
    <mergeCell ref="AZ5:BC5"/>
    <mergeCell ref="AO5:AQ5"/>
    <mergeCell ref="AS5:AX5"/>
    <mergeCell ref="A29:D29"/>
    <mergeCell ref="E5:E6"/>
    <mergeCell ref="F5:F6"/>
    <mergeCell ref="V5:Y5"/>
    <mergeCell ref="Z5:AB5"/>
    <mergeCell ref="J5:J6"/>
    <mergeCell ref="AR5:AR6"/>
    <mergeCell ref="M5:O5"/>
    <mergeCell ref="G5:G6"/>
    <mergeCell ref="H5:H6"/>
    <mergeCell ref="I5:I6"/>
    <mergeCell ref="AC5:AE5"/>
  </mergeCells>
  <phoneticPr fontId="205" type="noConversion"/>
  <hyperlinks>
    <hyperlink ref="A31:D31" location="'4-6固定资产汇总'!A1" display="合            计"/>
  </hyperlinks>
  <printOptions horizontalCentered="1"/>
  <pageMargins left="0.75" right="0.67" top="1.06" bottom="0.87" header="1.22" footer="0.71"/>
  <pageSetup paperSize="9" scale="85" fitToHeight="0" orientation="landscape" horizontalDpi="4294967292" r:id="rId1"/>
  <headerFooter scaleWithDoc="0">
    <oddHeader>&amp;R&amp;"宋体,常规"&amp;10表4-6-2
共&amp;N页第&amp;P页
金额单位:人民币元</oddHeader>
  </headerFooter>
  <legacyDrawing r:id="rId2"/>
</worksheet>
</file>

<file path=xl/worksheets/sheet50.xml><?xml version="1.0" encoding="utf-8"?>
<worksheet xmlns="http://schemas.openxmlformats.org/spreadsheetml/2006/main" xmlns:r="http://schemas.openxmlformats.org/officeDocument/2006/relationships">
  <sheetPr>
    <pageSetUpPr fitToPage="1"/>
  </sheetPr>
  <dimension ref="A1:X33"/>
  <sheetViews>
    <sheetView showGridLines="0" workbookViewId="0">
      <selection activeCell="AG7" sqref="AG7"/>
    </sheetView>
  </sheetViews>
  <sheetFormatPr defaultRowHeight="15.75" customHeight="1"/>
  <cols>
    <col min="1" max="1" width="4.875" style="4" customWidth="1"/>
    <col min="2" max="2" width="4.875" style="4" hidden="1" customWidth="1"/>
    <col min="3" max="3" width="11" style="4" customWidth="1"/>
    <col min="4" max="4" width="9.875" style="4" customWidth="1"/>
    <col min="5" max="5" width="8.125" style="49" customWidth="1"/>
    <col min="6" max="6" width="6.875" style="4" customWidth="1"/>
    <col min="7" max="8" width="7.875" style="4" customWidth="1"/>
    <col min="9" max="9" width="7.75" style="4" customWidth="1"/>
    <col min="10" max="10" width="7.875" style="4" customWidth="1"/>
    <col min="11" max="11" width="7.5" style="4" customWidth="1"/>
    <col min="12" max="12" width="6.625" style="4" customWidth="1"/>
    <col min="13" max="13" width="7.5" style="4" customWidth="1"/>
    <col min="14" max="14" width="7.25" style="4" customWidth="1"/>
    <col min="15" max="15" width="6.75" style="4" customWidth="1"/>
    <col min="16" max="16" width="11" style="4" customWidth="1"/>
    <col min="17" max="17" width="7.25" style="4" customWidth="1"/>
    <col min="18" max="18" width="11" style="4" customWidth="1"/>
    <col min="19" max="19" width="7.5" style="4" customWidth="1"/>
    <col min="20" max="20" width="7.625" style="4" customWidth="1"/>
    <col min="21" max="21" width="7.25" style="4" customWidth="1"/>
    <col min="22" max="16384" width="9" style="4"/>
  </cols>
  <sheetData>
    <row r="1" spans="1:24" s="1" customFormat="1" ht="30" customHeight="1">
      <c r="A1" s="675" t="s">
        <v>840</v>
      </c>
      <c r="B1" s="675"/>
      <c r="C1" s="675"/>
      <c r="D1" s="675"/>
      <c r="E1" s="675"/>
      <c r="F1" s="675"/>
      <c r="G1" s="675"/>
      <c r="H1" s="675"/>
      <c r="I1" s="675"/>
      <c r="J1" s="675"/>
      <c r="K1" s="675"/>
      <c r="L1" s="675"/>
      <c r="M1" s="675"/>
      <c r="N1" s="675"/>
      <c r="O1" s="675"/>
      <c r="P1" s="675"/>
      <c r="Q1" s="675"/>
      <c r="R1" s="675"/>
      <c r="S1" s="675"/>
      <c r="T1" s="675"/>
      <c r="U1" s="675"/>
      <c r="V1" s="6"/>
      <c r="W1" s="6"/>
      <c r="X1" s="6"/>
    </row>
    <row r="2" spans="1:24" s="2" customFormat="1" ht="14.1" customHeight="1">
      <c r="A2" s="676" t="str">
        <f>'1-汇总表'!A2:F2</f>
        <v>评估基准日：2018年12月31日</v>
      </c>
      <c r="B2" s="676"/>
      <c r="C2" s="676"/>
      <c r="D2" s="676"/>
      <c r="E2" s="676"/>
      <c r="F2" s="676"/>
      <c r="G2" s="676"/>
      <c r="H2" s="676"/>
      <c r="I2" s="676"/>
      <c r="J2" s="676"/>
      <c r="K2" s="676"/>
      <c r="L2" s="676"/>
      <c r="M2" s="676"/>
      <c r="N2" s="684"/>
      <c r="O2" s="684"/>
      <c r="P2" s="684"/>
      <c r="Q2" s="684"/>
      <c r="R2" s="684"/>
      <c r="S2" s="684"/>
      <c r="T2" s="684"/>
      <c r="U2" s="684"/>
      <c r="V2" s="202"/>
      <c r="W2" s="202"/>
      <c r="X2" s="202"/>
    </row>
    <row r="3" spans="1:24" s="2" customFormat="1" ht="14.1" customHeight="1">
      <c r="A3" s="7"/>
      <c r="B3" s="7"/>
      <c r="C3" s="7"/>
      <c r="D3" s="7"/>
      <c r="E3" s="62"/>
      <c r="F3" s="7"/>
      <c r="G3" s="7"/>
      <c r="H3" s="7"/>
      <c r="I3" s="7"/>
      <c r="J3" s="7"/>
      <c r="K3" s="7"/>
      <c r="L3" s="7"/>
      <c r="M3" s="7"/>
      <c r="N3" s="8"/>
      <c r="O3" s="8"/>
      <c r="P3" s="8"/>
      <c r="Q3" s="8"/>
      <c r="R3" s="8"/>
      <c r="S3" s="678"/>
      <c r="T3" s="678"/>
      <c r="U3" s="678"/>
      <c r="V3" s="202"/>
      <c r="W3" s="202"/>
      <c r="X3" s="202"/>
    </row>
    <row r="4" spans="1:24" s="2" customFormat="1" ht="15.75" customHeight="1">
      <c r="A4" s="54" t="str">
        <f>'1-汇总表'!A4</f>
        <v>产权持有人名称：阳煤集团青岛恒源化工有限公司</v>
      </c>
      <c r="B4" s="54"/>
      <c r="E4" s="55"/>
      <c r="R4" s="729"/>
      <c r="S4" s="729"/>
      <c r="T4" s="729"/>
      <c r="U4" s="729"/>
    </row>
    <row r="5" spans="1:24" s="3" customFormat="1" ht="15.75" customHeight="1">
      <c r="A5" s="710" t="s">
        <v>487</v>
      </c>
      <c r="B5" s="772" t="s">
        <v>788</v>
      </c>
      <c r="C5" s="710" t="s">
        <v>841</v>
      </c>
      <c r="D5" s="710" t="s">
        <v>842</v>
      </c>
      <c r="E5" s="766" t="s">
        <v>843</v>
      </c>
      <c r="F5" s="710" t="s">
        <v>844</v>
      </c>
      <c r="G5" s="710" t="s">
        <v>845</v>
      </c>
      <c r="H5" s="710" t="s">
        <v>846</v>
      </c>
      <c r="I5" s="710" t="s">
        <v>847</v>
      </c>
      <c r="J5" s="710" t="s">
        <v>848</v>
      </c>
      <c r="K5" s="710" t="s">
        <v>849</v>
      </c>
      <c r="L5" s="710" t="s">
        <v>850</v>
      </c>
      <c r="M5" s="710" t="s">
        <v>851</v>
      </c>
      <c r="N5" s="697" t="s">
        <v>488</v>
      </c>
      <c r="O5" s="697"/>
      <c r="P5" s="697" t="s">
        <v>489</v>
      </c>
      <c r="Q5" s="697"/>
      <c r="R5" s="697"/>
      <c r="S5" s="710" t="s">
        <v>491</v>
      </c>
      <c r="T5" s="710" t="s">
        <v>791</v>
      </c>
      <c r="U5" s="710" t="s">
        <v>562</v>
      </c>
    </row>
    <row r="6" spans="1:24" s="3" customFormat="1" ht="15.75" customHeight="1">
      <c r="A6" s="710"/>
      <c r="B6" s="772"/>
      <c r="C6" s="710"/>
      <c r="D6" s="710"/>
      <c r="E6" s="766"/>
      <c r="F6" s="710"/>
      <c r="G6" s="710"/>
      <c r="H6" s="710"/>
      <c r="I6" s="710"/>
      <c r="J6" s="710"/>
      <c r="K6" s="710"/>
      <c r="L6" s="710"/>
      <c r="M6" s="710"/>
      <c r="N6" s="13" t="s">
        <v>786</v>
      </c>
      <c r="O6" s="13" t="s">
        <v>787</v>
      </c>
      <c r="P6" s="13" t="s">
        <v>786</v>
      </c>
      <c r="Q6" s="16" t="s">
        <v>679</v>
      </c>
      <c r="R6" s="13" t="s">
        <v>787</v>
      </c>
      <c r="S6" s="697"/>
      <c r="T6" s="697"/>
      <c r="U6" s="697"/>
    </row>
    <row r="7" spans="1:24" ht="15.75" customHeight="1">
      <c r="A7" s="16"/>
      <c r="B7" s="16"/>
      <c r="C7" s="149"/>
      <c r="D7" s="196"/>
      <c r="E7" s="197"/>
      <c r="F7" s="198"/>
      <c r="G7" s="198"/>
      <c r="H7" s="13"/>
      <c r="I7" s="13"/>
      <c r="J7" s="13"/>
      <c r="K7" s="13"/>
      <c r="L7" s="13"/>
      <c r="M7" s="13"/>
      <c r="N7" s="198"/>
      <c r="O7" s="19"/>
      <c r="P7" s="201"/>
      <c r="Q7" s="203"/>
      <c r="R7" s="19">
        <f>ROUND(P7*Q7/100,0)</f>
        <v>0</v>
      </c>
      <c r="S7" s="108" t="str">
        <f>IF(OR(O7=0,O7=""),"",ROUND((R7-O7)/O7*100,2))</f>
        <v/>
      </c>
      <c r="T7" s="19" t="str">
        <f>IF(ISERROR(P7/J7),"",P7/J7)</f>
        <v/>
      </c>
      <c r="U7" s="149"/>
    </row>
    <row r="8" spans="1:24" ht="15.75" customHeight="1">
      <c r="A8" s="16"/>
      <c r="B8" s="16"/>
      <c r="C8" s="149"/>
      <c r="D8" s="199"/>
      <c r="E8" s="197"/>
      <c r="F8" s="198"/>
      <c r="G8" s="198"/>
      <c r="H8" s="13"/>
      <c r="I8" s="13"/>
      <c r="J8" s="13"/>
      <c r="K8" s="13"/>
      <c r="L8" s="13"/>
      <c r="M8" s="13"/>
      <c r="N8" s="79"/>
      <c r="O8" s="19"/>
      <c r="P8" s="201"/>
      <c r="Q8" s="203"/>
      <c r="R8" s="19">
        <f>ROUND(P8*Q8/100,0)</f>
        <v>0</v>
      </c>
      <c r="S8" s="108" t="str">
        <f t="shared" ref="S8:S31" si="0">IF(OR(O8=0,O8=""),"",ROUND((R8-O8)/O8*100,2))</f>
        <v/>
      </c>
      <c r="T8" s="19" t="str">
        <f t="shared" ref="T8:T28" si="1">IF(ISERROR(P8/J8),"",P8/J8)</f>
        <v/>
      </c>
      <c r="U8" s="149"/>
    </row>
    <row r="9" spans="1:24" ht="15.75" customHeight="1">
      <c r="A9" s="16"/>
      <c r="B9" s="16"/>
      <c r="C9" s="149"/>
      <c r="D9" s="199"/>
      <c r="E9" s="197"/>
      <c r="F9" s="198"/>
      <c r="G9" s="198"/>
      <c r="H9" s="13"/>
      <c r="I9" s="13"/>
      <c r="J9" s="13"/>
      <c r="K9" s="13"/>
      <c r="L9" s="13"/>
      <c r="M9" s="13"/>
      <c r="N9" s="79"/>
      <c r="O9" s="19"/>
      <c r="P9" s="201"/>
      <c r="Q9" s="203"/>
      <c r="R9" s="19">
        <f>ROUND(P9*Q9/100,0)</f>
        <v>0</v>
      </c>
      <c r="S9" s="108" t="str">
        <f t="shared" si="0"/>
        <v/>
      </c>
      <c r="T9" s="19" t="str">
        <f t="shared" si="1"/>
        <v/>
      </c>
      <c r="U9" s="149"/>
    </row>
    <row r="10" spans="1:24" ht="15.75" customHeight="1">
      <c r="A10" s="16"/>
      <c r="B10" s="16"/>
      <c r="C10" s="149"/>
      <c r="D10" s="199"/>
      <c r="E10" s="197"/>
      <c r="F10" s="198"/>
      <c r="G10" s="198"/>
      <c r="H10" s="13"/>
      <c r="I10" s="13"/>
      <c r="J10" s="13"/>
      <c r="K10" s="13"/>
      <c r="L10" s="13"/>
      <c r="M10" s="13"/>
      <c r="N10" s="198"/>
      <c r="O10" s="19"/>
      <c r="P10" s="201"/>
      <c r="Q10" s="203"/>
      <c r="R10" s="19">
        <f>ROUND(P10*Q10/100,0)</f>
        <v>0</v>
      </c>
      <c r="S10" s="108" t="str">
        <f t="shared" si="0"/>
        <v/>
      </c>
      <c r="T10" s="19" t="str">
        <f t="shared" si="1"/>
        <v/>
      </c>
      <c r="U10" s="149"/>
    </row>
    <row r="11" spans="1:24" ht="15.75" customHeight="1">
      <c r="A11" s="16"/>
      <c r="B11" s="16"/>
      <c r="C11" s="149"/>
      <c r="D11" s="199"/>
      <c r="E11" s="197"/>
      <c r="F11" s="198"/>
      <c r="G11" s="198"/>
      <c r="H11" s="13"/>
      <c r="I11" s="13"/>
      <c r="J11" s="13"/>
      <c r="K11" s="13"/>
      <c r="L11" s="13"/>
      <c r="M11" s="13"/>
      <c r="N11" s="79"/>
      <c r="O11" s="19"/>
      <c r="P11" s="201"/>
      <c r="Q11" s="203"/>
      <c r="R11" s="19">
        <f>ROUND(P11*Q11/100,0)</f>
        <v>0</v>
      </c>
      <c r="S11" s="108" t="str">
        <f t="shared" si="0"/>
        <v/>
      </c>
      <c r="T11" s="19" t="str">
        <f t="shared" si="1"/>
        <v/>
      </c>
      <c r="U11" s="149"/>
    </row>
    <row r="12" spans="1:24" ht="15.75" customHeight="1">
      <c r="A12" s="16"/>
      <c r="B12" s="16"/>
      <c r="C12" s="149"/>
      <c r="D12" s="199"/>
      <c r="E12" s="197"/>
      <c r="F12" s="198"/>
      <c r="G12" s="198"/>
      <c r="H12" s="13"/>
      <c r="I12" s="13"/>
      <c r="J12" s="13"/>
      <c r="K12" s="13"/>
      <c r="L12" s="13"/>
      <c r="M12" s="13"/>
      <c r="N12" s="79"/>
      <c r="O12" s="19"/>
      <c r="P12" s="201"/>
      <c r="Q12" s="203"/>
      <c r="R12" s="19">
        <f>P12</f>
        <v>0</v>
      </c>
      <c r="S12" s="108" t="str">
        <f t="shared" si="0"/>
        <v/>
      </c>
      <c r="T12" s="19" t="str">
        <f t="shared" si="1"/>
        <v/>
      </c>
      <c r="U12" s="149"/>
    </row>
    <row r="13" spans="1:24" ht="15.75" customHeight="1">
      <c r="A13" s="13"/>
      <c r="B13" s="13"/>
      <c r="C13" s="149"/>
      <c r="D13" s="150"/>
      <c r="E13" s="200"/>
      <c r="F13" s="71"/>
      <c r="G13" s="13"/>
      <c r="H13" s="13"/>
      <c r="I13" s="13"/>
      <c r="J13" s="13"/>
      <c r="K13" s="13"/>
      <c r="L13" s="13"/>
      <c r="M13" s="13"/>
      <c r="N13" s="19"/>
      <c r="O13" s="19"/>
      <c r="P13" s="19"/>
      <c r="Q13" s="173"/>
      <c r="R13" s="19">
        <f t="shared" ref="R13:R28" si="2">P13</f>
        <v>0</v>
      </c>
      <c r="S13" s="108" t="str">
        <f t="shared" si="0"/>
        <v/>
      </c>
      <c r="T13" s="19" t="str">
        <f t="shared" si="1"/>
        <v/>
      </c>
      <c r="U13" s="149"/>
    </row>
    <row r="14" spans="1:24" ht="15.75" customHeight="1">
      <c r="A14" s="13"/>
      <c r="B14" s="13"/>
      <c r="C14" s="149"/>
      <c r="D14" s="150"/>
      <c r="E14" s="200"/>
      <c r="F14" s="71"/>
      <c r="G14" s="13"/>
      <c r="H14" s="13"/>
      <c r="I14" s="13"/>
      <c r="J14" s="13"/>
      <c r="K14" s="13"/>
      <c r="L14" s="13"/>
      <c r="M14" s="13"/>
      <c r="N14" s="19"/>
      <c r="O14" s="19"/>
      <c r="P14" s="19"/>
      <c r="Q14" s="173"/>
      <c r="R14" s="19">
        <f t="shared" si="2"/>
        <v>0</v>
      </c>
      <c r="S14" s="108" t="str">
        <f t="shared" si="0"/>
        <v/>
      </c>
      <c r="T14" s="19" t="str">
        <f t="shared" si="1"/>
        <v/>
      </c>
      <c r="U14" s="149"/>
    </row>
    <row r="15" spans="1:24" ht="15.75" customHeight="1">
      <c r="A15" s="13"/>
      <c r="B15" s="13"/>
      <c r="C15" s="149"/>
      <c r="D15" s="150"/>
      <c r="E15" s="200"/>
      <c r="F15" s="71"/>
      <c r="G15" s="13"/>
      <c r="H15" s="13"/>
      <c r="I15" s="13"/>
      <c r="J15" s="13"/>
      <c r="K15" s="13"/>
      <c r="L15" s="13"/>
      <c r="M15" s="13"/>
      <c r="N15" s="19"/>
      <c r="O15" s="19"/>
      <c r="P15" s="19"/>
      <c r="Q15" s="173"/>
      <c r="R15" s="19">
        <f t="shared" si="2"/>
        <v>0</v>
      </c>
      <c r="S15" s="108" t="str">
        <f t="shared" si="0"/>
        <v/>
      </c>
      <c r="T15" s="19" t="str">
        <f t="shared" si="1"/>
        <v/>
      </c>
      <c r="U15" s="149"/>
    </row>
    <row r="16" spans="1:24" ht="15.75" customHeight="1">
      <c r="A16" s="13"/>
      <c r="B16" s="13"/>
      <c r="C16" s="149"/>
      <c r="D16" s="150"/>
      <c r="E16" s="200"/>
      <c r="F16" s="71"/>
      <c r="G16" s="13"/>
      <c r="H16" s="13"/>
      <c r="I16" s="13"/>
      <c r="J16" s="13"/>
      <c r="K16" s="13"/>
      <c r="L16" s="13"/>
      <c r="M16" s="13"/>
      <c r="N16" s="19"/>
      <c r="O16" s="19"/>
      <c r="P16" s="19"/>
      <c r="Q16" s="173"/>
      <c r="R16" s="19">
        <f t="shared" si="2"/>
        <v>0</v>
      </c>
      <c r="S16" s="108"/>
      <c r="T16" s="19" t="str">
        <f t="shared" si="1"/>
        <v/>
      </c>
      <c r="U16" s="149"/>
    </row>
    <row r="17" spans="1:21" ht="15.75" customHeight="1">
      <c r="A17" s="13"/>
      <c r="B17" s="13"/>
      <c r="C17" s="149"/>
      <c r="D17" s="150"/>
      <c r="E17" s="200"/>
      <c r="F17" s="71"/>
      <c r="G17" s="13"/>
      <c r="H17" s="13"/>
      <c r="I17" s="13"/>
      <c r="J17" s="13"/>
      <c r="K17" s="13"/>
      <c r="L17" s="13"/>
      <c r="M17" s="13"/>
      <c r="N17" s="19"/>
      <c r="O17" s="19"/>
      <c r="P17" s="19"/>
      <c r="Q17" s="173"/>
      <c r="R17" s="19">
        <f t="shared" si="2"/>
        <v>0</v>
      </c>
      <c r="S17" s="108"/>
      <c r="T17" s="19" t="str">
        <f t="shared" si="1"/>
        <v/>
      </c>
      <c r="U17" s="149"/>
    </row>
    <row r="18" spans="1:21" ht="15.75" customHeight="1">
      <c r="A18" s="13"/>
      <c r="B18" s="13"/>
      <c r="C18" s="149"/>
      <c r="D18" s="150"/>
      <c r="E18" s="200"/>
      <c r="F18" s="71"/>
      <c r="G18" s="13"/>
      <c r="H18" s="13"/>
      <c r="I18" s="13"/>
      <c r="J18" s="13"/>
      <c r="K18" s="13"/>
      <c r="L18" s="13"/>
      <c r="M18" s="13"/>
      <c r="N18" s="19"/>
      <c r="O18" s="19"/>
      <c r="P18" s="19"/>
      <c r="Q18" s="173"/>
      <c r="R18" s="19">
        <f t="shared" si="2"/>
        <v>0</v>
      </c>
      <c r="S18" s="108"/>
      <c r="T18" s="19" t="str">
        <f t="shared" si="1"/>
        <v/>
      </c>
      <c r="U18" s="149"/>
    </row>
    <row r="19" spans="1:21" ht="15.75" customHeight="1">
      <c r="A19" s="13"/>
      <c r="B19" s="13"/>
      <c r="C19" s="149"/>
      <c r="D19" s="150"/>
      <c r="E19" s="200"/>
      <c r="F19" s="71"/>
      <c r="G19" s="13"/>
      <c r="H19" s="13"/>
      <c r="I19" s="13"/>
      <c r="J19" s="13"/>
      <c r="K19" s="13"/>
      <c r="L19" s="13"/>
      <c r="M19" s="13"/>
      <c r="N19" s="19"/>
      <c r="O19" s="19"/>
      <c r="P19" s="19"/>
      <c r="Q19" s="173"/>
      <c r="R19" s="19">
        <f t="shared" si="2"/>
        <v>0</v>
      </c>
      <c r="S19" s="108"/>
      <c r="T19" s="19" t="str">
        <f t="shared" si="1"/>
        <v/>
      </c>
      <c r="U19" s="149"/>
    </row>
    <row r="20" spans="1:21" ht="15.75" customHeight="1">
      <c r="A20" s="13"/>
      <c r="B20" s="13"/>
      <c r="C20" s="149"/>
      <c r="D20" s="150"/>
      <c r="E20" s="200"/>
      <c r="F20" s="71"/>
      <c r="G20" s="13"/>
      <c r="H20" s="13"/>
      <c r="I20" s="13"/>
      <c r="J20" s="13"/>
      <c r="K20" s="13"/>
      <c r="L20" s="13"/>
      <c r="M20" s="13"/>
      <c r="N20" s="19"/>
      <c r="O20" s="19"/>
      <c r="P20" s="19"/>
      <c r="Q20" s="173"/>
      <c r="R20" s="19">
        <f t="shared" si="2"/>
        <v>0</v>
      </c>
      <c r="S20" s="108"/>
      <c r="T20" s="19" t="str">
        <f t="shared" si="1"/>
        <v/>
      </c>
      <c r="U20" s="149"/>
    </row>
    <row r="21" spans="1:21" ht="15.75" customHeight="1">
      <c r="A21" s="13"/>
      <c r="B21" s="13"/>
      <c r="C21" s="149"/>
      <c r="D21" s="150"/>
      <c r="E21" s="200"/>
      <c r="F21" s="71"/>
      <c r="G21" s="13"/>
      <c r="H21" s="13"/>
      <c r="I21" s="13"/>
      <c r="J21" s="13"/>
      <c r="K21" s="13"/>
      <c r="L21" s="13"/>
      <c r="M21" s="13"/>
      <c r="N21" s="19"/>
      <c r="O21" s="19"/>
      <c r="P21" s="19"/>
      <c r="Q21" s="173"/>
      <c r="R21" s="19">
        <f t="shared" si="2"/>
        <v>0</v>
      </c>
      <c r="S21" s="108" t="str">
        <f t="shared" si="0"/>
        <v/>
      </c>
      <c r="T21" s="19" t="str">
        <f t="shared" si="1"/>
        <v/>
      </c>
      <c r="U21" s="149"/>
    </row>
    <row r="22" spans="1:21" ht="15.75" customHeight="1">
      <c r="A22" s="13"/>
      <c r="B22" s="13"/>
      <c r="C22" s="149"/>
      <c r="D22" s="150"/>
      <c r="E22" s="200"/>
      <c r="F22" s="71"/>
      <c r="G22" s="13"/>
      <c r="H22" s="13"/>
      <c r="I22" s="13"/>
      <c r="J22" s="13"/>
      <c r="K22" s="13"/>
      <c r="L22" s="13"/>
      <c r="M22" s="13"/>
      <c r="N22" s="19"/>
      <c r="O22" s="19"/>
      <c r="P22" s="19"/>
      <c r="Q22" s="173"/>
      <c r="R22" s="19">
        <f t="shared" si="2"/>
        <v>0</v>
      </c>
      <c r="S22" s="108" t="str">
        <f t="shared" si="0"/>
        <v/>
      </c>
      <c r="T22" s="19" t="str">
        <f t="shared" si="1"/>
        <v/>
      </c>
      <c r="U22" s="149"/>
    </row>
    <row r="23" spans="1:21" ht="15.75" customHeight="1">
      <c r="A23" s="13"/>
      <c r="B23" s="13"/>
      <c r="C23" s="149"/>
      <c r="D23" s="150"/>
      <c r="E23" s="200"/>
      <c r="F23" s="71"/>
      <c r="G23" s="13"/>
      <c r="H23" s="13"/>
      <c r="I23" s="13"/>
      <c r="J23" s="13"/>
      <c r="K23" s="13"/>
      <c r="L23" s="13"/>
      <c r="M23" s="13"/>
      <c r="N23" s="19"/>
      <c r="O23" s="19"/>
      <c r="P23" s="19"/>
      <c r="Q23" s="173"/>
      <c r="R23" s="19">
        <f t="shared" si="2"/>
        <v>0</v>
      </c>
      <c r="S23" s="108" t="str">
        <f t="shared" si="0"/>
        <v/>
      </c>
      <c r="T23" s="19" t="str">
        <f t="shared" si="1"/>
        <v/>
      </c>
      <c r="U23" s="149"/>
    </row>
    <row r="24" spans="1:21" ht="15.75" customHeight="1">
      <c r="A24" s="13"/>
      <c r="B24" s="13"/>
      <c r="C24" s="149"/>
      <c r="D24" s="150"/>
      <c r="E24" s="200"/>
      <c r="F24" s="71"/>
      <c r="G24" s="13"/>
      <c r="H24" s="13"/>
      <c r="I24" s="13"/>
      <c r="J24" s="13"/>
      <c r="K24" s="13"/>
      <c r="L24" s="13"/>
      <c r="M24" s="13"/>
      <c r="N24" s="19"/>
      <c r="O24" s="19"/>
      <c r="P24" s="19"/>
      <c r="Q24" s="173"/>
      <c r="R24" s="19">
        <f t="shared" si="2"/>
        <v>0</v>
      </c>
      <c r="S24" s="108" t="str">
        <f t="shared" si="0"/>
        <v/>
      </c>
      <c r="T24" s="19" t="str">
        <f t="shared" si="1"/>
        <v/>
      </c>
      <c r="U24" s="149"/>
    </row>
    <row r="25" spans="1:21" ht="15.75" customHeight="1">
      <c r="A25" s="13"/>
      <c r="B25" s="13"/>
      <c r="C25" s="149"/>
      <c r="D25" s="150"/>
      <c r="E25" s="200"/>
      <c r="F25" s="71"/>
      <c r="G25" s="13"/>
      <c r="H25" s="13"/>
      <c r="I25" s="13"/>
      <c r="J25" s="13"/>
      <c r="K25" s="13"/>
      <c r="L25" s="13"/>
      <c r="M25" s="13"/>
      <c r="N25" s="19"/>
      <c r="O25" s="19"/>
      <c r="P25" s="19"/>
      <c r="Q25" s="173"/>
      <c r="R25" s="19">
        <f t="shared" si="2"/>
        <v>0</v>
      </c>
      <c r="S25" s="108" t="str">
        <f t="shared" si="0"/>
        <v/>
      </c>
      <c r="T25" s="19" t="str">
        <f t="shared" si="1"/>
        <v/>
      </c>
      <c r="U25" s="149"/>
    </row>
    <row r="26" spans="1:21" ht="15.75" customHeight="1">
      <c r="A26" s="13"/>
      <c r="B26" s="13"/>
      <c r="C26" s="149"/>
      <c r="D26" s="150"/>
      <c r="E26" s="200"/>
      <c r="F26" s="71"/>
      <c r="G26" s="13"/>
      <c r="H26" s="13"/>
      <c r="I26" s="13"/>
      <c r="J26" s="13"/>
      <c r="K26" s="13"/>
      <c r="L26" s="13"/>
      <c r="M26" s="13"/>
      <c r="N26" s="19"/>
      <c r="O26" s="19"/>
      <c r="P26" s="19"/>
      <c r="Q26" s="173"/>
      <c r="R26" s="19">
        <f t="shared" si="2"/>
        <v>0</v>
      </c>
      <c r="S26" s="108" t="str">
        <f t="shared" si="0"/>
        <v/>
      </c>
      <c r="T26" s="19" t="str">
        <f t="shared" si="1"/>
        <v/>
      </c>
      <c r="U26" s="149"/>
    </row>
    <row r="27" spans="1:21" ht="15.75" customHeight="1">
      <c r="A27" s="13"/>
      <c r="B27" s="13"/>
      <c r="C27" s="149"/>
      <c r="D27" s="150"/>
      <c r="E27" s="200"/>
      <c r="F27" s="71"/>
      <c r="G27" s="13"/>
      <c r="H27" s="13"/>
      <c r="I27" s="13"/>
      <c r="J27" s="13"/>
      <c r="K27" s="13"/>
      <c r="L27" s="13"/>
      <c r="M27" s="13"/>
      <c r="N27" s="19"/>
      <c r="O27" s="19"/>
      <c r="P27" s="19"/>
      <c r="Q27" s="173"/>
      <c r="R27" s="19">
        <f t="shared" si="2"/>
        <v>0</v>
      </c>
      <c r="S27" s="108" t="str">
        <f t="shared" si="0"/>
        <v/>
      </c>
      <c r="T27" s="19" t="str">
        <f t="shared" si="1"/>
        <v/>
      </c>
      <c r="U27" s="149"/>
    </row>
    <row r="28" spans="1:21" ht="15.75" customHeight="1">
      <c r="A28" s="13"/>
      <c r="B28" s="13"/>
      <c r="C28" s="149"/>
      <c r="D28" s="150"/>
      <c r="E28" s="200"/>
      <c r="F28" s="71"/>
      <c r="G28" s="13"/>
      <c r="H28" s="13"/>
      <c r="I28" s="13"/>
      <c r="J28" s="13"/>
      <c r="K28" s="13"/>
      <c r="L28" s="13"/>
      <c r="M28" s="13"/>
      <c r="N28" s="19"/>
      <c r="O28" s="19"/>
      <c r="P28" s="19"/>
      <c r="Q28" s="173"/>
      <c r="R28" s="19">
        <f t="shared" si="2"/>
        <v>0</v>
      </c>
      <c r="S28" s="108" t="str">
        <f t="shared" si="0"/>
        <v/>
      </c>
      <c r="T28" s="19" t="str">
        <f t="shared" si="1"/>
        <v/>
      </c>
      <c r="U28" s="149"/>
    </row>
    <row r="29" spans="1:21" ht="15.75" customHeight="1">
      <c r="A29" s="697" t="s">
        <v>820</v>
      </c>
      <c r="B29" s="697"/>
      <c r="C29" s="697"/>
      <c r="D29" s="697"/>
      <c r="E29" s="56"/>
      <c r="F29" s="71"/>
      <c r="G29" s="71"/>
      <c r="H29" s="164"/>
      <c r="I29" s="164"/>
      <c r="J29" s="164"/>
      <c r="K29" s="164"/>
      <c r="L29" s="164"/>
      <c r="M29" s="164"/>
      <c r="N29" s="19">
        <f>SUM(N7:N28)</f>
        <v>0</v>
      </c>
      <c r="O29" s="19">
        <f>SUM(O7:O28)</f>
        <v>0</v>
      </c>
      <c r="P29" s="19">
        <f>SUM(P7:P28)</f>
        <v>0</v>
      </c>
      <c r="Q29" s="19"/>
      <c r="R29" s="19">
        <f>SUM(R7:R28)</f>
        <v>0</v>
      </c>
      <c r="S29" s="108" t="str">
        <f t="shared" si="0"/>
        <v/>
      </c>
      <c r="T29" s="19"/>
      <c r="U29" s="149"/>
    </row>
    <row r="30" spans="1:21" ht="15.75" customHeight="1">
      <c r="A30" s="732" t="s">
        <v>852</v>
      </c>
      <c r="B30" s="732"/>
      <c r="C30" s="732"/>
      <c r="D30" s="732"/>
      <c r="E30" s="63"/>
      <c r="F30" s="19"/>
      <c r="G30" s="19"/>
      <c r="H30" s="19"/>
      <c r="I30" s="19"/>
      <c r="J30" s="19"/>
      <c r="K30" s="19"/>
      <c r="L30" s="19"/>
      <c r="M30" s="19"/>
      <c r="N30" s="19"/>
      <c r="O30" s="19"/>
      <c r="P30" s="19"/>
      <c r="Q30" s="19"/>
      <c r="R30" s="19"/>
      <c r="S30" s="108" t="str">
        <f t="shared" si="0"/>
        <v/>
      </c>
      <c r="T30" s="20"/>
      <c r="U30" s="152"/>
    </row>
    <row r="31" spans="1:21" ht="15.75" customHeight="1">
      <c r="A31" s="677" t="s">
        <v>647</v>
      </c>
      <c r="B31" s="677"/>
      <c r="C31" s="677"/>
      <c r="D31" s="677"/>
      <c r="E31" s="56"/>
      <c r="F31" s="71"/>
      <c r="G31" s="71"/>
      <c r="H31" s="20"/>
      <c r="I31" s="20"/>
      <c r="J31" s="20"/>
      <c r="K31" s="20"/>
      <c r="L31" s="20"/>
      <c r="M31" s="20"/>
      <c r="N31" s="19">
        <f>N29-ABS(N30)</f>
        <v>0</v>
      </c>
      <c r="O31" s="19">
        <f>O29-ABS(O30)</f>
        <v>0</v>
      </c>
      <c r="P31" s="19">
        <f>P29-ABS(P30)</f>
        <v>0</v>
      </c>
      <c r="Q31" s="19"/>
      <c r="R31" s="19">
        <f>R29-ABS(R30)</f>
        <v>0</v>
      </c>
      <c r="S31" s="108" t="str">
        <f t="shared" si="0"/>
        <v/>
      </c>
      <c r="T31" s="19"/>
      <c r="U31" s="149"/>
    </row>
    <row r="32" spans="1:21" s="2" customFormat="1" ht="15.75" customHeight="1">
      <c r="A32" s="2" t="str">
        <f>封面!B$10&amp;封面!D$10</f>
        <v>产权持有单位填表人：杨庆华</v>
      </c>
      <c r="D32" s="22"/>
      <c r="E32" s="58"/>
      <c r="F32" s="22"/>
    </row>
    <row r="33" spans="1:18" s="2" customFormat="1" ht="15.75" customHeight="1">
      <c r="A33" s="2" t="str">
        <f>封面!B$12&amp;封面!D$12&amp;封面!E$12&amp;封面!F$12&amp;封面!G$12&amp;封面!H$12&amp;封面!I$12</f>
        <v>填表日期：2019年1月24日</v>
      </c>
      <c r="E33" s="55"/>
      <c r="R33" s="24" t="str">
        <f>"评估人员："&amp;封面!$P$26</f>
        <v>评估人员：</v>
      </c>
    </row>
  </sheetData>
  <mergeCells count="25">
    <mergeCell ref="A1:U1"/>
    <mergeCell ref="A2:U2"/>
    <mergeCell ref="S3:U3"/>
    <mergeCell ref="R4:U4"/>
    <mergeCell ref="N5:O5"/>
    <mergeCell ref="P5:R5"/>
    <mergeCell ref="E5:E6"/>
    <mergeCell ref="F5:F6"/>
    <mergeCell ref="G5:G6"/>
    <mergeCell ref="H5:H6"/>
    <mergeCell ref="T5:T6"/>
    <mergeCell ref="U5:U6"/>
    <mergeCell ref="I5:I6"/>
    <mergeCell ref="J5:J6"/>
    <mergeCell ref="K5:K6"/>
    <mergeCell ref="L5:L6"/>
    <mergeCell ref="M5:M6"/>
    <mergeCell ref="S5:S6"/>
    <mergeCell ref="A29:D29"/>
    <mergeCell ref="A30:D30"/>
    <mergeCell ref="A31:D31"/>
    <mergeCell ref="A5:A6"/>
    <mergeCell ref="B5:B6"/>
    <mergeCell ref="C5:C6"/>
    <mergeCell ref="D5:D6"/>
  </mergeCells>
  <phoneticPr fontId="205" type="noConversion"/>
  <hyperlinks>
    <hyperlink ref="A31:D31" location="'4-6固定资产汇总'!A1" display="合            计"/>
  </hyperlinks>
  <printOptions horizontalCentered="1"/>
  <pageMargins left="0.75" right="0.67" top="1.06" bottom="0.87" header="1.22" footer="0.71"/>
  <pageSetup paperSize="9" scale="74" orientation="landscape" horizontalDpi="4294967292" r:id="rId1"/>
  <headerFooter scaleWithDoc="0">
    <oddHeader>&amp;R&amp;"宋体,常规"&amp;10表4-6-8
共&amp;N页第&amp;P页
金额单位:人民币元</oddHeader>
  </headerFooter>
  <legacyDrawing r:id="rId2"/>
</worksheet>
</file>

<file path=xl/worksheets/sheet51.xml><?xml version="1.0" encoding="utf-8"?>
<worksheet xmlns="http://schemas.openxmlformats.org/spreadsheetml/2006/main" xmlns:r="http://schemas.openxmlformats.org/officeDocument/2006/relationships">
  <sheetPr>
    <pageSetUpPr fitToPage="1"/>
  </sheetPr>
  <dimension ref="A1:S29"/>
  <sheetViews>
    <sheetView showGridLines="0" topLeftCell="A2" workbookViewId="0">
      <selection activeCell="AG7" sqref="AG7"/>
    </sheetView>
  </sheetViews>
  <sheetFormatPr defaultRowHeight="15.75" customHeight="1"/>
  <cols>
    <col min="1" max="1" width="4.5" style="4" customWidth="1"/>
    <col min="2" max="2" width="4.5" style="4" hidden="1" customWidth="1"/>
    <col min="3" max="3" width="14.5" style="4" customWidth="1"/>
    <col min="4" max="5" width="4.75" style="4" customWidth="1"/>
    <col min="6" max="6" width="15.625" style="4" customWidth="1"/>
    <col min="7" max="7" width="6.5" style="4" customWidth="1"/>
    <col min="8" max="9" width="4.875" style="4" customWidth="1"/>
    <col min="10" max="10" width="7.125" style="49" customWidth="1"/>
    <col min="11" max="11" width="9.375" style="4" customWidth="1"/>
    <col min="12" max="12" width="10.25" style="4" customWidth="1"/>
    <col min="13" max="13" width="11" style="4" customWidth="1"/>
    <col min="14" max="14" width="10.375" style="4" customWidth="1"/>
    <col min="15" max="15" width="11" style="4" customWidth="1"/>
    <col min="16" max="16" width="6.125" style="4" customWidth="1"/>
    <col min="17" max="17" width="5.75" style="4" customWidth="1"/>
    <col min="18" max="16384" width="9" style="4"/>
  </cols>
  <sheetData>
    <row r="1" spans="1:17" s="1" customFormat="1" ht="30" customHeight="1">
      <c r="A1" s="675" t="s">
        <v>853</v>
      </c>
      <c r="B1" s="675"/>
      <c r="C1" s="675"/>
      <c r="D1" s="675"/>
      <c r="E1" s="675"/>
      <c r="F1" s="675"/>
      <c r="G1" s="675"/>
      <c r="H1" s="675"/>
      <c r="I1" s="675"/>
      <c r="J1" s="675"/>
      <c r="K1" s="675"/>
      <c r="L1" s="675"/>
      <c r="M1" s="675"/>
      <c r="N1" s="675"/>
      <c r="O1" s="675"/>
      <c r="P1" s="675"/>
      <c r="Q1" s="675"/>
    </row>
    <row r="2" spans="1:17" s="2" customFormat="1" ht="14.1" customHeight="1">
      <c r="A2" s="676" t="str">
        <f>'1-汇总表'!A2:F2</f>
        <v>评估基准日：2018年12月31日</v>
      </c>
      <c r="B2" s="676"/>
      <c r="C2" s="676"/>
      <c r="D2" s="676"/>
      <c r="E2" s="676"/>
      <c r="F2" s="676"/>
      <c r="G2" s="676"/>
      <c r="H2" s="676"/>
      <c r="I2" s="676"/>
      <c r="J2" s="684"/>
      <c r="K2" s="684"/>
      <c r="L2" s="684"/>
      <c r="M2" s="684"/>
      <c r="N2" s="684"/>
      <c r="O2" s="684"/>
      <c r="P2" s="684"/>
      <c r="Q2" s="684"/>
    </row>
    <row r="3" spans="1:17" s="2" customFormat="1" ht="14.1" customHeight="1">
      <c r="A3" s="7"/>
      <c r="B3" s="7"/>
      <c r="C3" s="7"/>
      <c r="D3" s="7"/>
      <c r="E3" s="7"/>
      <c r="F3" s="7"/>
      <c r="G3" s="7"/>
      <c r="H3" s="7"/>
      <c r="I3" s="7"/>
      <c r="J3" s="62"/>
      <c r="K3" s="8"/>
      <c r="L3" s="8"/>
      <c r="M3" s="8"/>
      <c r="N3" s="8"/>
      <c r="O3" s="8"/>
      <c r="P3" s="8"/>
      <c r="Q3" s="7"/>
    </row>
    <row r="4" spans="1:17" s="2" customFormat="1" ht="15.75" customHeight="1">
      <c r="A4" s="773" t="str">
        <f>'1-汇总表'!A4</f>
        <v>产权持有人名称：阳煤集团青岛恒源化工有限公司</v>
      </c>
      <c r="B4" s="773"/>
      <c r="C4" s="773"/>
      <c r="D4" s="773"/>
      <c r="E4" s="773"/>
      <c r="F4" s="773"/>
      <c r="G4" s="12"/>
      <c r="H4" s="12"/>
      <c r="I4" s="12"/>
      <c r="J4" s="190"/>
      <c r="Q4" s="12"/>
    </row>
    <row r="5" spans="1:17" s="3" customFormat="1" ht="15.75" customHeight="1">
      <c r="A5" s="710" t="s">
        <v>487</v>
      </c>
      <c r="B5" s="772" t="s">
        <v>788</v>
      </c>
      <c r="C5" s="710" t="s">
        <v>822</v>
      </c>
      <c r="D5" s="710" t="s">
        <v>854</v>
      </c>
      <c r="E5" s="710" t="s">
        <v>855</v>
      </c>
      <c r="F5" s="710" t="s">
        <v>856</v>
      </c>
      <c r="G5" s="710" t="s">
        <v>857</v>
      </c>
      <c r="H5" s="710" t="s">
        <v>858</v>
      </c>
      <c r="I5" s="775" t="s">
        <v>859</v>
      </c>
      <c r="J5" s="766" t="s">
        <v>860</v>
      </c>
      <c r="K5" s="774" t="s">
        <v>488</v>
      </c>
      <c r="L5" s="774"/>
      <c r="M5" s="697" t="s">
        <v>489</v>
      </c>
      <c r="N5" s="697"/>
      <c r="O5" s="697"/>
      <c r="P5" s="710" t="s">
        <v>491</v>
      </c>
      <c r="Q5" s="710" t="s">
        <v>562</v>
      </c>
    </row>
    <row r="6" spans="1:17" s="3" customFormat="1" ht="15.75" customHeight="1">
      <c r="A6" s="710"/>
      <c r="B6" s="772"/>
      <c r="C6" s="710"/>
      <c r="D6" s="710"/>
      <c r="E6" s="710"/>
      <c r="F6" s="710"/>
      <c r="G6" s="710"/>
      <c r="H6" s="710"/>
      <c r="I6" s="776"/>
      <c r="J6" s="766"/>
      <c r="K6" s="13" t="s">
        <v>786</v>
      </c>
      <c r="L6" s="13" t="s">
        <v>787</v>
      </c>
      <c r="M6" s="13" t="s">
        <v>786</v>
      </c>
      <c r="N6" s="16" t="s">
        <v>679</v>
      </c>
      <c r="O6" s="13" t="s">
        <v>787</v>
      </c>
      <c r="P6" s="697"/>
      <c r="Q6" s="697"/>
    </row>
    <row r="7" spans="1:17" ht="15.75" customHeight="1">
      <c r="A7" s="189"/>
      <c r="B7" s="189"/>
      <c r="C7" s="149"/>
      <c r="D7" s="16"/>
      <c r="E7" s="121"/>
      <c r="F7" s="87"/>
      <c r="G7" s="149"/>
      <c r="H7" s="149"/>
      <c r="I7" s="149"/>
      <c r="J7" s="191"/>
      <c r="K7" s="19"/>
      <c r="L7" s="19"/>
      <c r="M7" s="192"/>
      <c r="N7" s="193"/>
      <c r="O7" s="19">
        <f t="shared" ref="O7:O12" si="0">ROUND(M7*N7/100,0)</f>
        <v>0</v>
      </c>
      <c r="P7" s="108" t="str">
        <f>IF(OR(L7=0,L7=""),"",ROUND((O7-L7)/L7*100,2))</f>
        <v/>
      </c>
      <c r="Q7" s="152"/>
    </row>
    <row r="8" spans="1:17" ht="15.75" customHeight="1">
      <c r="A8" s="13"/>
      <c r="B8" s="13"/>
      <c r="C8" s="149"/>
      <c r="D8" s="13"/>
      <c r="E8" s="87"/>
      <c r="F8" s="87"/>
      <c r="G8" s="149"/>
      <c r="H8" s="149"/>
      <c r="I8" s="149"/>
      <c r="J8" s="191"/>
      <c r="K8" s="19"/>
      <c r="L8" s="19"/>
      <c r="M8" s="192"/>
      <c r="N8" s="194"/>
      <c r="O8" s="19">
        <f t="shared" si="0"/>
        <v>0</v>
      </c>
      <c r="P8" s="108" t="str">
        <f t="shared" ref="P8:P21" si="1">IF(OR(L8=0,L8=""),"",ROUND((O8-L8)/L8*100,2))</f>
        <v/>
      </c>
      <c r="Q8" s="152"/>
    </row>
    <row r="9" spans="1:17" ht="15.75" customHeight="1">
      <c r="A9" s="13"/>
      <c r="B9" s="13"/>
      <c r="C9" s="149"/>
      <c r="D9" s="13"/>
      <c r="E9" s="87"/>
      <c r="F9" s="87"/>
      <c r="G9" s="149"/>
      <c r="H9" s="149"/>
      <c r="I9" s="149"/>
      <c r="J9" s="191"/>
      <c r="K9" s="19"/>
      <c r="L9" s="19"/>
      <c r="M9" s="192"/>
      <c r="N9" s="194"/>
      <c r="O9" s="19">
        <f t="shared" si="0"/>
        <v>0</v>
      </c>
      <c r="P9" s="108" t="str">
        <f t="shared" si="1"/>
        <v/>
      </c>
      <c r="Q9" s="152"/>
    </row>
    <row r="10" spans="1:17" ht="15.75" customHeight="1">
      <c r="A10" s="13"/>
      <c r="B10" s="13"/>
      <c r="C10" s="149"/>
      <c r="D10" s="13"/>
      <c r="E10" s="87"/>
      <c r="F10" s="87"/>
      <c r="G10" s="149"/>
      <c r="H10" s="149"/>
      <c r="I10" s="149"/>
      <c r="J10" s="191"/>
      <c r="K10" s="19"/>
      <c r="L10" s="19"/>
      <c r="M10" s="192"/>
      <c r="N10" s="194"/>
      <c r="O10" s="19">
        <f t="shared" si="0"/>
        <v>0</v>
      </c>
      <c r="P10" s="108" t="str">
        <f t="shared" si="1"/>
        <v/>
      </c>
      <c r="Q10" s="152"/>
    </row>
    <row r="11" spans="1:17" ht="15.75" customHeight="1">
      <c r="A11" s="13"/>
      <c r="B11" s="13"/>
      <c r="C11" s="149"/>
      <c r="D11" s="13"/>
      <c r="E11" s="13"/>
      <c r="F11" s="87"/>
      <c r="G11" s="149"/>
      <c r="H11" s="149"/>
      <c r="I11" s="149"/>
      <c r="J11" s="191"/>
      <c r="K11" s="19"/>
      <c r="L11" s="19"/>
      <c r="M11" s="192"/>
      <c r="N11" s="194"/>
      <c r="O11" s="19">
        <f t="shared" si="0"/>
        <v>0</v>
      </c>
      <c r="P11" s="108" t="str">
        <f t="shared" si="1"/>
        <v/>
      </c>
      <c r="Q11" s="152"/>
    </row>
    <row r="12" spans="1:17" ht="15.75" customHeight="1">
      <c r="A12" s="13"/>
      <c r="B12" s="13"/>
      <c r="C12" s="149"/>
      <c r="D12" s="13"/>
      <c r="E12" s="87"/>
      <c r="F12" s="87"/>
      <c r="G12" s="149"/>
      <c r="H12" s="149"/>
      <c r="I12" s="149"/>
      <c r="J12" s="191"/>
      <c r="K12" s="19"/>
      <c r="L12" s="19"/>
      <c r="M12" s="19"/>
      <c r="N12" s="173"/>
      <c r="O12" s="19">
        <f t="shared" si="0"/>
        <v>0</v>
      </c>
      <c r="P12" s="108" t="str">
        <f t="shared" si="1"/>
        <v/>
      </c>
      <c r="Q12" s="152"/>
    </row>
    <row r="13" spans="1:17" ht="15.75" customHeight="1">
      <c r="A13" s="13"/>
      <c r="B13" s="13"/>
      <c r="C13" s="149"/>
      <c r="D13" s="13"/>
      <c r="E13" s="13"/>
      <c r="F13" s="13"/>
      <c r="G13" s="150"/>
      <c r="H13" s="150"/>
      <c r="I13" s="150"/>
      <c r="J13" s="56"/>
      <c r="K13" s="19"/>
      <c r="L13" s="19"/>
      <c r="M13" s="19"/>
      <c r="N13" s="173"/>
      <c r="O13" s="19">
        <f t="shared" ref="O13:O24" si="2">ROUND(M13*N13/100,0)</f>
        <v>0</v>
      </c>
      <c r="P13" s="108" t="str">
        <f t="shared" si="1"/>
        <v/>
      </c>
      <c r="Q13" s="152"/>
    </row>
    <row r="14" spans="1:17" ht="15.75" customHeight="1">
      <c r="A14" s="13"/>
      <c r="B14" s="13"/>
      <c r="C14" s="149"/>
      <c r="D14" s="13"/>
      <c r="E14" s="13"/>
      <c r="F14" s="13"/>
      <c r="G14" s="150"/>
      <c r="H14" s="150"/>
      <c r="I14" s="150"/>
      <c r="J14" s="56"/>
      <c r="K14" s="19"/>
      <c r="L14" s="19"/>
      <c r="M14" s="19"/>
      <c r="N14" s="173"/>
      <c r="O14" s="19">
        <f t="shared" si="2"/>
        <v>0</v>
      </c>
      <c r="P14" s="108" t="str">
        <f t="shared" si="1"/>
        <v/>
      </c>
      <c r="Q14" s="152"/>
    </row>
    <row r="15" spans="1:17" ht="15.75" customHeight="1">
      <c r="A15" s="13"/>
      <c r="B15" s="13"/>
      <c r="C15" s="149"/>
      <c r="D15" s="13"/>
      <c r="E15" s="13"/>
      <c r="F15" s="13"/>
      <c r="G15" s="150"/>
      <c r="H15" s="150"/>
      <c r="I15" s="150"/>
      <c r="J15" s="56"/>
      <c r="K15" s="19"/>
      <c r="L15" s="19"/>
      <c r="M15" s="19"/>
      <c r="N15" s="173"/>
      <c r="O15" s="19">
        <f t="shared" si="2"/>
        <v>0</v>
      </c>
      <c r="P15" s="108" t="str">
        <f t="shared" si="1"/>
        <v/>
      </c>
      <c r="Q15" s="152"/>
    </row>
    <row r="16" spans="1:17" ht="15.75" customHeight="1">
      <c r="A16" s="13"/>
      <c r="B16" s="13"/>
      <c r="C16" s="149"/>
      <c r="D16" s="13"/>
      <c r="E16" s="13"/>
      <c r="F16" s="13"/>
      <c r="G16" s="150"/>
      <c r="H16" s="150"/>
      <c r="I16" s="150"/>
      <c r="J16" s="56"/>
      <c r="K16" s="19"/>
      <c r="L16" s="19"/>
      <c r="M16" s="19"/>
      <c r="N16" s="173"/>
      <c r="O16" s="19">
        <f t="shared" si="2"/>
        <v>0</v>
      </c>
      <c r="P16" s="108" t="str">
        <f t="shared" si="1"/>
        <v/>
      </c>
      <c r="Q16" s="152"/>
    </row>
    <row r="17" spans="1:19" ht="15.75" customHeight="1">
      <c r="A17" s="13"/>
      <c r="B17" s="13"/>
      <c r="C17" s="149"/>
      <c r="D17" s="13"/>
      <c r="E17" s="13"/>
      <c r="F17" s="13"/>
      <c r="G17" s="150"/>
      <c r="H17" s="150"/>
      <c r="I17" s="150"/>
      <c r="J17" s="56"/>
      <c r="K17" s="19"/>
      <c r="L17" s="19"/>
      <c r="M17" s="19"/>
      <c r="N17" s="173"/>
      <c r="O17" s="19">
        <f t="shared" si="2"/>
        <v>0</v>
      </c>
      <c r="P17" s="108" t="str">
        <f t="shared" si="1"/>
        <v/>
      </c>
      <c r="Q17" s="152"/>
    </row>
    <row r="18" spans="1:19" ht="15.75" customHeight="1">
      <c r="A18" s="13"/>
      <c r="B18" s="13"/>
      <c r="C18" s="149"/>
      <c r="D18" s="13"/>
      <c r="E18" s="13"/>
      <c r="F18" s="13"/>
      <c r="G18" s="150"/>
      <c r="H18" s="150"/>
      <c r="I18" s="150"/>
      <c r="J18" s="56"/>
      <c r="K18" s="19"/>
      <c r="L18" s="19"/>
      <c r="M18" s="19"/>
      <c r="N18" s="173"/>
      <c r="O18" s="19">
        <f t="shared" si="2"/>
        <v>0</v>
      </c>
      <c r="P18" s="108" t="str">
        <f t="shared" si="1"/>
        <v/>
      </c>
      <c r="Q18" s="152"/>
    </row>
    <row r="19" spans="1:19" ht="15.75" customHeight="1">
      <c r="A19" s="13"/>
      <c r="B19" s="13"/>
      <c r="C19" s="149"/>
      <c r="D19" s="13"/>
      <c r="E19" s="13"/>
      <c r="F19" s="13"/>
      <c r="G19" s="150"/>
      <c r="H19" s="150"/>
      <c r="I19" s="150"/>
      <c r="J19" s="56"/>
      <c r="K19" s="19"/>
      <c r="L19" s="19"/>
      <c r="M19" s="19"/>
      <c r="N19" s="173"/>
      <c r="O19" s="19">
        <f t="shared" si="2"/>
        <v>0</v>
      </c>
      <c r="P19" s="108" t="str">
        <f t="shared" si="1"/>
        <v/>
      </c>
      <c r="Q19" s="152"/>
      <c r="R19" s="60"/>
      <c r="S19" s="60"/>
    </row>
    <row r="20" spans="1:19" ht="15.75" customHeight="1">
      <c r="A20" s="13"/>
      <c r="B20" s="13"/>
      <c r="C20" s="149"/>
      <c r="D20" s="13"/>
      <c r="E20" s="13"/>
      <c r="F20" s="13"/>
      <c r="G20" s="150"/>
      <c r="H20" s="150"/>
      <c r="I20" s="150"/>
      <c r="J20" s="56"/>
      <c r="K20" s="19"/>
      <c r="L20" s="19"/>
      <c r="M20" s="19"/>
      <c r="N20" s="173"/>
      <c r="O20" s="19">
        <f t="shared" si="2"/>
        <v>0</v>
      </c>
      <c r="P20" s="108" t="str">
        <f t="shared" si="1"/>
        <v/>
      </c>
      <c r="Q20" s="152"/>
      <c r="R20" s="60"/>
      <c r="S20" s="60"/>
    </row>
    <row r="21" spans="1:19" ht="15.75" customHeight="1">
      <c r="A21" s="13"/>
      <c r="B21" s="13"/>
      <c r="C21" s="149"/>
      <c r="D21" s="13"/>
      <c r="E21" s="13"/>
      <c r="F21" s="13"/>
      <c r="G21" s="150"/>
      <c r="H21" s="150"/>
      <c r="I21" s="150"/>
      <c r="J21" s="56"/>
      <c r="K21" s="19"/>
      <c r="L21" s="19"/>
      <c r="M21" s="19"/>
      <c r="N21" s="173"/>
      <c r="O21" s="19">
        <f t="shared" si="2"/>
        <v>0</v>
      </c>
      <c r="P21" s="108" t="str">
        <f t="shared" si="1"/>
        <v/>
      </c>
      <c r="Q21" s="152"/>
      <c r="R21" s="60"/>
      <c r="S21" s="60"/>
    </row>
    <row r="22" spans="1:19" ht="15.75" customHeight="1">
      <c r="A22" s="13"/>
      <c r="B22" s="13"/>
      <c r="C22" s="149"/>
      <c r="D22" s="13"/>
      <c r="E22" s="13"/>
      <c r="F22" s="13"/>
      <c r="G22" s="150"/>
      <c r="H22" s="150"/>
      <c r="I22" s="150"/>
      <c r="J22" s="56"/>
      <c r="K22" s="19"/>
      <c r="L22" s="19"/>
      <c r="M22" s="19"/>
      <c r="N22" s="173"/>
      <c r="O22" s="19">
        <f t="shared" si="2"/>
        <v>0</v>
      </c>
      <c r="P22" s="19" t="s">
        <v>554</v>
      </c>
      <c r="Q22" s="152"/>
      <c r="R22" s="60"/>
      <c r="S22" s="60"/>
    </row>
    <row r="23" spans="1:19" ht="15.75" customHeight="1">
      <c r="A23" s="13"/>
      <c r="B23" s="13"/>
      <c r="C23" s="149"/>
      <c r="D23" s="13"/>
      <c r="E23" s="13"/>
      <c r="F23" s="13"/>
      <c r="G23" s="150"/>
      <c r="H23" s="150"/>
      <c r="I23" s="150"/>
      <c r="J23" s="56"/>
      <c r="K23" s="19"/>
      <c r="L23" s="19"/>
      <c r="M23" s="19"/>
      <c r="N23" s="173"/>
      <c r="O23" s="19">
        <f t="shared" si="2"/>
        <v>0</v>
      </c>
      <c r="P23" s="19" t="s">
        <v>554</v>
      </c>
      <c r="Q23" s="152"/>
      <c r="R23" s="60"/>
      <c r="S23" s="60"/>
    </row>
    <row r="24" spans="1:19" ht="15.75" customHeight="1">
      <c r="A24" s="13"/>
      <c r="B24" s="13"/>
      <c r="C24" s="149"/>
      <c r="D24" s="13"/>
      <c r="E24" s="13"/>
      <c r="F24" s="13"/>
      <c r="G24" s="150"/>
      <c r="H24" s="150"/>
      <c r="I24" s="150"/>
      <c r="J24" s="56"/>
      <c r="K24" s="19"/>
      <c r="L24" s="19"/>
      <c r="M24" s="19"/>
      <c r="N24" s="173"/>
      <c r="O24" s="19">
        <f t="shared" si="2"/>
        <v>0</v>
      </c>
      <c r="P24" s="19" t="s">
        <v>554</v>
      </c>
      <c r="Q24" s="152"/>
      <c r="R24" s="60"/>
      <c r="S24" s="60"/>
    </row>
    <row r="25" spans="1:19" ht="15.75" customHeight="1">
      <c r="A25" s="697" t="s">
        <v>820</v>
      </c>
      <c r="B25" s="697"/>
      <c r="C25" s="697"/>
      <c r="D25" s="697"/>
      <c r="E25" s="13"/>
      <c r="F25" s="71"/>
      <c r="G25" s="151"/>
      <c r="H25" s="185"/>
      <c r="I25" s="185"/>
      <c r="J25" s="63" t="s">
        <v>554</v>
      </c>
      <c r="K25" s="19">
        <f>SUM(K7:K24)</f>
        <v>0</v>
      </c>
      <c r="L25" s="19">
        <f>SUM(L7:L24)</f>
        <v>0</v>
      </c>
      <c r="M25" s="19">
        <f>SUM(M7:M24)</f>
        <v>0</v>
      </c>
      <c r="N25" s="173"/>
      <c r="O25" s="19">
        <f>SUM(O7:O24)</f>
        <v>0</v>
      </c>
      <c r="P25" s="108" t="str">
        <f>IF(OR(L25=0,L25=""),"",ROUND((O25-L25)/L25*100,2))</f>
        <v/>
      </c>
      <c r="Q25" s="186"/>
      <c r="R25" s="195"/>
      <c r="S25" s="60"/>
    </row>
    <row r="26" spans="1:19" ht="15.75" customHeight="1">
      <c r="A26" s="732" t="s">
        <v>861</v>
      </c>
      <c r="B26" s="732"/>
      <c r="C26" s="732"/>
      <c r="D26" s="732"/>
      <c r="E26" s="19"/>
      <c r="F26" s="19"/>
      <c r="G26" s="19"/>
      <c r="H26" s="19"/>
      <c r="I26" s="19"/>
      <c r="J26" s="63"/>
      <c r="K26" s="19"/>
      <c r="L26" s="19"/>
      <c r="M26" s="19"/>
      <c r="N26" s="173"/>
      <c r="O26" s="19">
        <f>ROUND(M26*N26/100,0)</f>
        <v>0</v>
      </c>
      <c r="P26" s="108" t="str">
        <f>IF(OR(L26=0,L26=""),"",ROUND((O26-L26)/L26*100,2))</f>
        <v/>
      </c>
      <c r="Q26" s="152"/>
      <c r="R26" s="60"/>
      <c r="S26" s="60"/>
    </row>
    <row r="27" spans="1:19" ht="15.75" customHeight="1">
      <c r="A27" s="677" t="s">
        <v>647</v>
      </c>
      <c r="B27" s="677"/>
      <c r="C27" s="677"/>
      <c r="D27" s="677"/>
      <c r="E27" s="13"/>
      <c r="F27" s="71"/>
      <c r="G27" s="71"/>
      <c r="H27" s="20"/>
      <c r="I27" s="20"/>
      <c r="J27" s="63"/>
      <c r="K27" s="19">
        <f>K25-ABS(K26)</f>
        <v>0</v>
      </c>
      <c r="L27" s="19">
        <f>L25-ABS(L26)</f>
        <v>0</v>
      </c>
      <c r="M27" s="19">
        <f>M25-ABS(M26)</f>
        <v>0</v>
      </c>
      <c r="N27" s="116"/>
      <c r="O27" s="19">
        <f>O25-ABS(O26)</f>
        <v>0</v>
      </c>
      <c r="P27" s="108" t="str">
        <f>IF(OR(L27=0,L27=""),"",ROUND((O27-L27)/L27*100,2))</f>
        <v/>
      </c>
      <c r="Q27" s="186"/>
      <c r="R27" s="195"/>
      <c r="S27" s="60"/>
    </row>
    <row r="28" spans="1:19" s="2" customFormat="1" ht="15.75" customHeight="1">
      <c r="A28" s="2" t="str">
        <f>封面!B$10&amp;封面!D$10</f>
        <v>产权持有单位填表人：杨庆华</v>
      </c>
      <c r="D28" s="22"/>
      <c r="E28" s="22"/>
      <c r="F28" s="22"/>
      <c r="J28" s="55"/>
    </row>
    <row r="29" spans="1:19" s="2" customFormat="1" ht="15.75" customHeight="1">
      <c r="A29" s="2" t="str">
        <f>封面!B$12&amp;封面!D$12&amp;封面!E$12&amp;封面!F$12&amp;封面!G$12&amp;封面!H$12&amp;封面!I$12</f>
        <v>填表日期：2019年1月24日</v>
      </c>
      <c r="J29" s="55"/>
      <c r="O29" s="24" t="str">
        <f>"评估人员："&amp;封面!$P$26</f>
        <v>评估人员：</v>
      </c>
    </row>
  </sheetData>
  <mergeCells count="20">
    <mergeCell ref="E5:E6"/>
    <mergeCell ref="F5:F6"/>
    <mergeCell ref="G5:G6"/>
    <mergeCell ref="H5:H6"/>
    <mergeCell ref="A1:Q1"/>
    <mergeCell ref="A2:Q2"/>
    <mergeCell ref="A4:F4"/>
    <mergeCell ref="K5:L5"/>
    <mergeCell ref="M5:O5"/>
    <mergeCell ref="I5:I6"/>
    <mergeCell ref="J5:J6"/>
    <mergeCell ref="P5:P6"/>
    <mergeCell ref="Q5:Q6"/>
    <mergeCell ref="A26:D26"/>
    <mergeCell ref="A27:D27"/>
    <mergeCell ref="A5:A6"/>
    <mergeCell ref="B5:B6"/>
    <mergeCell ref="C5:C6"/>
    <mergeCell ref="D5:D6"/>
    <mergeCell ref="A25:D25"/>
  </mergeCells>
  <phoneticPr fontId="205" type="noConversion"/>
  <hyperlinks>
    <hyperlink ref="A27:D27" location="'4-6固定资产汇总'!A1" display="合            计"/>
  </hyperlinks>
  <printOptions horizontalCentered="1"/>
  <pageMargins left="0.51" right="0.51" top="0.87" bottom="0.87" header="1.26" footer="0.75"/>
  <pageSetup paperSize="9" scale="97" fitToHeight="0" orientation="landscape" horizontalDpi="4294967292" r:id="rId1"/>
  <headerFooter scaleWithDoc="0">
    <oddHeader>&amp;R&amp;"宋体,常规"&amp;10表4-6-3
共&amp;N页第&amp;P页
金额单位:人民币元</oddHeader>
  </headerFooter>
  <legacyDrawing r:id="rId2"/>
</worksheet>
</file>

<file path=xl/worksheets/sheet52.xml><?xml version="1.0" encoding="utf-8"?>
<worksheet xmlns="http://schemas.openxmlformats.org/spreadsheetml/2006/main" xmlns:r="http://schemas.openxmlformats.org/officeDocument/2006/relationships">
  <dimension ref="A1:AE36"/>
  <sheetViews>
    <sheetView showGridLines="0" topLeftCell="L1" workbookViewId="0">
      <selection activeCell="W7" sqref="W7"/>
    </sheetView>
  </sheetViews>
  <sheetFormatPr defaultRowHeight="15.75" customHeight="1"/>
  <cols>
    <col min="1" max="1" width="4.25" style="4" customWidth="1"/>
    <col min="2" max="2" width="4.25" style="4" hidden="1" customWidth="1"/>
    <col min="3" max="4" width="8.75" style="4" customWidth="1"/>
    <col min="5" max="6" width="13.875" style="4" customWidth="1"/>
    <col min="7" max="8" width="11.25" style="4" customWidth="1"/>
    <col min="9" max="9" width="7.375" style="49" customWidth="1"/>
    <col min="10" max="10" width="8.375" style="4" customWidth="1"/>
    <col min="11" max="11" width="7.625" style="4" customWidth="1"/>
    <col min="12" max="14" width="11" style="4" customWidth="1"/>
    <col min="15" max="15" width="7.75" style="4" bestFit="1" customWidth="1"/>
    <col min="16" max="16" width="11" style="4" customWidth="1"/>
    <col min="17" max="17" width="6" style="4" customWidth="1"/>
    <col min="18" max="18" width="5.25" style="4" customWidth="1"/>
    <col min="19" max="16384" width="9" style="4"/>
  </cols>
  <sheetData>
    <row r="1" spans="1:31" s="1" customFormat="1" ht="30" customHeight="1">
      <c r="A1" s="675" t="s">
        <v>867</v>
      </c>
      <c r="B1" s="675"/>
      <c r="C1" s="675"/>
      <c r="D1" s="675"/>
      <c r="E1" s="675"/>
      <c r="F1" s="675"/>
      <c r="G1" s="675"/>
      <c r="H1" s="675"/>
      <c r="I1" s="675"/>
      <c r="J1" s="675"/>
      <c r="K1" s="675"/>
      <c r="L1" s="675"/>
      <c r="M1" s="675"/>
      <c r="N1" s="675"/>
      <c r="O1" s="675"/>
      <c r="P1" s="675"/>
      <c r="Q1" s="675"/>
      <c r="R1" s="675"/>
    </row>
    <row r="2" spans="1:31" s="2" customFormat="1" ht="14.1" customHeight="1">
      <c r="A2" s="676" t="str">
        <f>'1-汇总表'!A2:F2</f>
        <v>评估基准日：2018年12月31日</v>
      </c>
      <c r="B2" s="676"/>
      <c r="C2" s="676"/>
      <c r="D2" s="676"/>
      <c r="E2" s="676"/>
      <c r="F2" s="676"/>
      <c r="G2" s="676"/>
      <c r="H2" s="676"/>
      <c r="I2" s="676"/>
      <c r="J2" s="684"/>
      <c r="K2" s="684"/>
      <c r="L2" s="684"/>
      <c r="M2" s="684"/>
      <c r="N2" s="684"/>
      <c r="O2" s="684"/>
      <c r="P2" s="684"/>
      <c r="Q2" s="684"/>
      <c r="R2" s="684"/>
    </row>
    <row r="3" spans="1:31" s="2" customFormat="1" ht="14.1" customHeight="1">
      <c r="A3" s="7"/>
      <c r="B3" s="7"/>
      <c r="C3" s="7"/>
      <c r="D3" s="7"/>
      <c r="E3" s="7"/>
      <c r="F3" s="7"/>
      <c r="G3" s="7"/>
      <c r="H3" s="7"/>
      <c r="I3" s="62"/>
      <c r="J3" s="8"/>
      <c r="K3" s="8"/>
      <c r="L3" s="8"/>
      <c r="M3" s="8"/>
      <c r="N3" s="8"/>
      <c r="O3" s="8"/>
      <c r="P3" s="8"/>
      <c r="Q3" s="8"/>
      <c r="R3" s="7"/>
    </row>
    <row r="4" spans="1:31" s="2" customFormat="1" ht="15.75" customHeight="1">
      <c r="A4" s="11" t="str">
        <f>'1-汇总表'!A4</f>
        <v>产权持有人名称：阳煤集团青岛恒源化工有限公司</v>
      </c>
      <c r="B4" s="11"/>
      <c r="C4" s="11"/>
      <c r="D4" s="11"/>
      <c r="E4" s="11"/>
      <c r="F4" s="11"/>
      <c r="G4" s="11"/>
      <c r="H4" s="11"/>
      <c r="I4" s="11"/>
      <c r="J4" s="11"/>
      <c r="K4" s="11"/>
      <c r="R4" s="12"/>
    </row>
    <row r="5" spans="1:31" s="3" customFormat="1" ht="15.75" customHeight="1">
      <c r="A5" s="710" t="s">
        <v>487</v>
      </c>
      <c r="B5" s="775" t="s">
        <v>788</v>
      </c>
      <c r="C5" s="710" t="s">
        <v>868</v>
      </c>
      <c r="D5" s="733" t="s">
        <v>772</v>
      </c>
      <c r="E5" s="710" t="s">
        <v>869</v>
      </c>
      <c r="F5" s="710" t="s">
        <v>668</v>
      </c>
      <c r="G5" s="733" t="s">
        <v>870</v>
      </c>
      <c r="H5" s="733" t="s">
        <v>871</v>
      </c>
      <c r="I5" s="766" t="s">
        <v>863</v>
      </c>
      <c r="J5" s="710" t="s">
        <v>675</v>
      </c>
      <c r="K5" s="710" t="s">
        <v>872</v>
      </c>
      <c r="L5" s="774" t="s">
        <v>488</v>
      </c>
      <c r="M5" s="774"/>
      <c r="N5" s="697" t="s">
        <v>489</v>
      </c>
      <c r="O5" s="697"/>
      <c r="P5" s="697"/>
      <c r="Q5" s="710" t="s">
        <v>491</v>
      </c>
      <c r="R5" s="710" t="s">
        <v>562</v>
      </c>
    </row>
    <row r="6" spans="1:31" s="3" customFormat="1" ht="15.75" customHeight="1">
      <c r="A6" s="710"/>
      <c r="B6" s="776"/>
      <c r="C6" s="710"/>
      <c r="D6" s="710"/>
      <c r="E6" s="710"/>
      <c r="F6" s="710"/>
      <c r="G6" s="710"/>
      <c r="H6" s="710"/>
      <c r="I6" s="766"/>
      <c r="J6" s="710"/>
      <c r="K6" s="710"/>
      <c r="L6" s="13" t="s">
        <v>786</v>
      </c>
      <c r="M6" s="13" t="s">
        <v>787</v>
      </c>
      <c r="N6" s="13" t="s">
        <v>786</v>
      </c>
      <c r="O6" s="16" t="s">
        <v>679</v>
      </c>
      <c r="P6" s="13" t="s">
        <v>787</v>
      </c>
      <c r="Q6" s="697"/>
      <c r="R6" s="697"/>
      <c r="T6" s="89" t="s">
        <v>873</v>
      </c>
      <c r="U6" s="89" t="s">
        <v>874</v>
      </c>
      <c r="V6" s="89" t="s">
        <v>875</v>
      </c>
      <c r="W6" s="180" t="s">
        <v>876</v>
      </c>
      <c r="X6" s="89" t="s">
        <v>877</v>
      </c>
      <c r="Y6" s="89" t="s">
        <v>878</v>
      </c>
      <c r="Z6" s="89" t="s">
        <v>879</v>
      </c>
      <c r="AA6" s="89" t="s">
        <v>880</v>
      </c>
      <c r="AB6" s="89" t="s">
        <v>881</v>
      </c>
      <c r="AC6" s="89" t="s">
        <v>882</v>
      </c>
      <c r="AD6" s="89" t="s">
        <v>764</v>
      </c>
      <c r="AE6" s="89" t="s">
        <v>883</v>
      </c>
    </row>
    <row r="7" spans="1:31" ht="15" customHeight="1">
      <c r="A7" s="13"/>
      <c r="B7" s="13"/>
      <c r="C7" s="152"/>
      <c r="D7" s="152"/>
      <c r="E7" s="149"/>
      <c r="F7" s="149"/>
      <c r="G7" s="150"/>
      <c r="H7" s="162"/>
      <c r="I7" s="85"/>
      <c r="J7" s="16"/>
      <c r="K7" s="16"/>
      <c r="L7" s="179"/>
      <c r="M7" s="179"/>
      <c r="N7" s="19"/>
      <c r="O7" s="173"/>
      <c r="P7" s="19">
        <f>ROUND(N7*O7/100,0)</f>
        <v>0</v>
      </c>
      <c r="Q7" s="181" t="str">
        <f t="shared" ref="Q7:Q33" si="0">IF(OR(M7=0,M7=""),"",ROUND((P7-M7)/M7*100,2))</f>
        <v/>
      </c>
      <c r="R7" s="152"/>
      <c r="T7" s="182">
        <v>90000</v>
      </c>
      <c r="U7" s="182">
        <f>ROUND(T7/1.17*0.1,2)</f>
        <v>7692.31</v>
      </c>
      <c r="V7" s="182">
        <v>500</v>
      </c>
      <c r="W7" s="183">
        <f>T7/1.17*17%</f>
        <v>13076.92</v>
      </c>
      <c r="X7" s="182">
        <f>ROUND((T7+U7+V7-W7),-2)</f>
        <v>85100</v>
      </c>
      <c r="Y7" s="182">
        <v>600000</v>
      </c>
      <c r="Z7" s="182">
        <f>K7</f>
        <v>0</v>
      </c>
      <c r="AA7" s="184">
        <f>(Y7-Z7)/Y7</f>
        <v>1</v>
      </c>
      <c r="AB7" s="182">
        <v>0.6</v>
      </c>
      <c r="AC7" s="182">
        <f>0.59*100</f>
        <v>59</v>
      </c>
      <c r="AD7" s="182"/>
      <c r="AE7" s="182" t="s">
        <v>884</v>
      </c>
    </row>
    <row r="8" spans="1:31" ht="15" customHeight="1">
      <c r="A8" s="13"/>
      <c r="B8" s="13"/>
      <c r="C8" s="152"/>
      <c r="D8" s="152"/>
      <c r="E8" s="149"/>
      <c r="F8" s="149"/>
      <c r="G8" s="150"/>
      <c r="H8" s="162"/>
      <c r="I8" s="85"/>
      <c r="J8" s="16"/>
      <c r="K8" s="16"/>
      <c r="L8" s="179"/>
      <c r="M8" s="179"/>
      <c r="N8" s="19"/>
      <c r="O8" s="173"/>
      <c r="P8" s="19">
        <f t="shared" ref="P8:P30" si="1">ROUND(N8*O8/100,0)</f>
        <v>0</v>
      </c>
      <c r="Q8" s="181" t="str">
        <f t="shared" si="0"/>
        <v/>
      </c>
      <c r="R8" s="152"/>
    </row>
    <row r="9" spans="1:31" ht="15" customHeight="1">
      <c r="A9" s="13"/>
      <c r="B9" s="13"/>
      <c r="C9" s="152"/>
      <c r="D9" s="152"/>
      <c r="E9" s="149"/>
      <c r="F9" s="149"/>
      <c r="G9" s="150"/>
      <c r="H9" s="162"/>
      <c r="I9" s="85"/>
      <c r="J9" s="16"/>
      <c r="K9" s="16"/>
      <c r="L9" s="179"/>
      <c r="M9" s="179"/>
      <c r="N9" s="19"/>
      <c r="O9" s="173"/>
      <c r="P9" s="19">
        <f t="shared" si="1"/>
        <v>0</v>
      </c>
      <c r="Q9" s="181" t="str">
        <f t="shared" si="0"/>
        <v/>
      </c>
      <c r="R9" s="152"/>
    </row>
    <row r="10" spans="1:31" ht="15" customHeight="1">
      <c r="A10" s="13"/>
      <c r="B10" s="13"/>
      <c r="C10" s="152"/>
      <c r="D10" s="152"/>
      <c r="E10" s="149"/>
      <c r="F10" s="149"/>
      <c r="G10" s="150"/>
      <c r="H10" s="162"/>
      <c r="I10" s="85"/>
      <c r="J10" s="16"/>
      <c r="K10" s="16"/>
      <c r="L10" s="179"/>
      <c r="M10" s="179"/>
      <c r="N10" s="19"/>
      <c r="O10" s="173"/>
      <c r="P10" s="19">
        <f t="shared" si="1"/>
        <v>0</v>
      </c>
      <c r="Q10" s="181" t="str">
        <f t="shared" si="0"/>
        <v/>
      </c>
      <c r="R10" s="152"/>
    </row>
    <row r="11" spans="1:31" ht="15" customHeight="1">
      <c r="A11" s="13"/>
      <c r="B11" s="13"/>
      <c r="C11" s="152"/>
      <c r="D11" s="152"/>
      <c r="E11" s="149"/>
      <c r="F11" s="149"/>
      <c r="G11" s="150"/>
      <c r="H11" s="162"/>
      <c r="I11" s="85"/>
      <c r="J11" s="16"/>
      <c r="K11" s="16"/>
      <c r="L11" s="179"/>
      <c r="M11" s="179"/>
      <c r="N11" s="19"/>
      <c r="O11" s="173"/>
      <c r="P11" s="19">
        <f t="shared" si="1"/>
        <v>0</v>
      </c>
      <c r="Q11" s="181" t="str">
        <f t="shared" si="0"/>
        <v/>
      </c>
      <c r="R11" s="152"/>
    </row>
    <row r="12" spans="1:31" ht="15" customHeight="1">
      <c r="A12" s="13"/>
      <c r="B12" s="13"/>
      <c r="C12" s="152"/>
      <c r="D12" s="152"/>
      <c r="E12" s="149"/>
      <c r="F12" s="149"/>
      <c r="G12" s="150"/>
      <c r="H12" s="162"/>
      <c r="I12" s="85"/>
      <c r="J12" s="16"/>
      <c r="K12" s="16"/>
      <c r="L12" s="179"/>
      <c r="M12" s="179"/>
      <c r="N12" s="19"/>
      <c r="O12" s="173"/>
      <c r="P12" s="19">
        <f t="shared" si="1"/>
        <v>0</v>
      </c>
      <c r="Q12" s="181" t="str">
        <f t="shared" si="0"/>
        <v/>
      </c>
      <c r="R12" s="152"/>
    </row>
    <row r="13" spans="1:31" ht="15" customHeight="1">
      <c r="A13" s="13"/>
      <c r="B13" s="13"/>
      <c r="C13" s="152"/>
      <c r="D13" s="152"/>
      <c r="E13" s="149"/>
      <c r="F13" s="149"/>
      <c r="G13" s="150"/>
      <c r="H13" s="162"/>
      <c r="I13" s="85"/>
      <c r="J13" s="16"/>
      <c r="K13" s="16"/>
      <c r="L13" s="179"/>
      <c r="M13" s="179"/>
      <c r="N13" s="19"/>
      <c r="O13" s="173"/>
      <c r="P13" s="19">
        <f t="shared" si="1"/>
        <v>0</v>
      </c>
      <c r="Q13" s="181" t="str">
        <f t="shared" si="0"/>
        <v/>
      </c>
      <c r="R13" s="152"/>
    </row>
    <row r="14" spans="1:31" ht="15" customHeight="1">
      <c r="A14" s="13"/>
      <c r="B14" s="13"/>
      <c r="C14" s="152"/>
      <c r="D14" s="152"/>
      <c r="E14" s="149"/>
      <c r="F14" s="149"/>
      <c r="G14" s="150"/>
      <c r="H14" s="162"/>
      <c r="I14" s="85"/>
      <c r="J14" s="16"/>
      <c r="K14" s="16"/>
      <c r="L14" s="179"/>
      <c r="M14" s="179"/>
      <c r="N14" s="19"/>
      <c r="O14" s="173"/>
      <c r="P14" s="19">
        <f t="shared" si="1"/>
        <v>0</v>
      </c>
      <c r="Q14" s="181" t="str">
        <f t="shared" si="0"/>
        <v/>
      </c>
      <c r="R14" s="152"/>
    </row>
    <row r="15" spans="1:31" ht="15" customHeight="1">
      <c r="A15" s="13"/>
      <c r="B15" s="13"/>
      <c r="C15" s="152"/>
      <c r="D15" s="152"/>
      <c r="E15" s="149"/>
      <c r="F15" s="149"/>
      <c r="G15" s="150"/>
      <c r="H15" s="162"/>
      <c r="I15" s="85"/>
      <c r="J15" s="16"/>
      <c r="K15" s="16"/>
      <c r="L15" s="179"/>
      <c r="M15" s="179"/>
      <c r="N15" s="19"/>
      <c r="O15" s="173"/>
      <c r="P15" s="19">
        <f t="shared" si="1"/>
        <v>0</v>
      </c>
      <c r="Q15" s="181" t="str">
        <f t="shared" si="0"/>
        <v/>
      </c>
      <c r="R15" s="152"/>
    </row>
    <row r="16" spans="1:31" ht="15" customHeight="1">
      <c r="A16" s="13"/>
      <c r="B16" s="13"/>
      <c r="C16" s="152"/>
      <c r="D16" s="152"/>
      <c r="E16" s="149"/>
      <c r="F16" s="149"/>
      <c r="G16" s="150"/>
      <c r="H16" s="162"/>
      <c r="I16" s="85"/>
      <c r="J16" s="16"/>
      <c r="K16" s="16"/>
      <c r="L16" s="179"/>
      <c r="M16" s="179"/>
      <c r="N16" s="19"/>
      <c r="O16" s="173"/>
      <c r="P16" s="19">
        <f t="shared" si="1"/>
        <v>0</v>
      </c>
      <c r="Q16" s="181" t="str">
        <f t="shared" si="0"/>
        <v/>
      </c>
      <c r="R16" s="152"/>
    </row>
    <row r="17" spans="1:18" ht="15" customHeight="1">
      <c r="A17" s="13"/>
      <c r="B17" s="13"/>
      <c r="C17" s="152"/>
      <c r="D17" s="152"/>
      <c r="E17" s="149"/>
      <c r="F17" s="149"/>
      <c r="G17" s="150"/>
      <c r="H17" s="162"/>
      <c r="I17" s="85"/>
      <c r="J17" s="16"/>
      <c r="K17" s="16"/>
      <c r="L17" s="179"/>
      <c r="M17" s="179"/>
      <c r="N17" s="19"/>
      <c r="O17" s="173"/>
      <c r="P17" s="19">
        <f t="shared" si="1"/>
        <v>0</v>
      </c>
      <c r="Q17" s="181" t="str">
        <f t="shared" si="0"/>
        <v/>
      </c>
      <c r="R17" s="152"/>
    </row>
    <row r="18" spans="1:18" ht="15" customHeight="1">
      <c r="A18" s="13"/>
      <c r="B18" s="13"/>
      <c r="C18" s="152"/>
      <c r="D18" s="152"/>
      <c r="E18" s="149"/>
      <c r="F18" s="149"/>
      <c r="G18" s="150"/>
      <c r="H18" s="162"/>
      <c r="I18" s="85"/>
      <c r="J18" s="16"/>
      <c r="K18" s="16"/>
      <c r="L18" s="179"/>
      <c r="M18" s="179"/>
      <c r="N18" s="19"/>
      <c r="O18" s="173"/>
      <c r="P18" s="19">
        <f t="shared" si="1"/>
        <v>0</v>
      </c>
      <c r="Q18" s="181" t="str">
        <f t="shared" si="0"/>
        <v/>
      </c>
      <c r="R18" s="152"/>
    </row>
    <row r="19" spans="1:18" ht="15" customHeight="1">
      <c r="A19" s="13"/>
      <c r="B19" s="13"/>
      <c r="C19" s="152"/>
      <c r="D19" s="152"/>
      <c r="E19" s="149"/>
      <c r="F19" s="149"/>
      <c r="G19" s="150"/>
      <c r="H19" s="162"/>
      <c r="I19" s="85"/>
      <c r="J19" s="16"/>
      <c r="K19" s="16"/>
      <c r="L19" s="179"/>
      <c r="M19" s="179"/>
      <c r="N19" s="19"/>
      <c r="O19" s="173"/>
      <c r="P19" s="19">
        <f t="shared" si="1"/>
        <v>0</v>
      </c>
      <c r="Q19" s="181" t="str">
        <f t="shared" si="0"/>
        <v/>
      </c>
      <c r="R19" s="152"/>
    </row>
    <row r="20" spans="1:18" ht="15" customHeight="1">
      <c r="A20" s="13"/>
      <c r="B20" s="13"/>
      <c r="C20" s="152"/>
      <c r="D20" s="152"/>
      <c r="E20" s="149"/>
      <c r="F20" s="149"/>
      <c r="G20" s="150"/>
      <c r="H20" s="162"/>
      <c r="I20" s="85"/>
      <c r="J20" s="16"/>
      <c r="K20" s="16"/>
      <c r="L20" s="179"/>
      <c r="M20" s="179"/>
      <c r="N20" s="19"/>
      <c r="O20" s="173"/>
      <c r="P20" s="19">
        <f t="shared" si="1"/>
        <v>0</v>
      </c>
      <c r="Q20" s="181" t="str">
        <f t="shared" si="0"/>
        <v/>
      </c>
      <c r="R20" s="152"/>
    </row>
    <row r="21" spans="1:18" ht="15" customHeight="1">
      <c r="A21" s="13"/>
      <c r="B21" s="13"/>
      <c r="C21" s="152"/>
      <c r="D21" s="152"/>
      <c r="E21" s="149"/>
      <c r="F21" s="149"/>
      <c r="G21" s="150"/>
      <c r="H21" s="162"/>
      <c r="I21" s="85"/>
      <c r="J21" s="16"/>
      <c r="K21" s="16"/>
      <c r="L21" s="179"/>
      <c r="M21" s="179"/>
      <c r="N21" s="19"/>
      <c r="O21" s="173"/>
      <c r="P21" s="19">
        <f t="shared" si="1"/>
        <v>0</v>
      </c>
      <c r="Q21" s="181" t="str">
        <f t="shared" si="0"/>
        <v/>
      </c>
      <c r="R21" s="152"/>
    </row>
    <row r="22" spans="1:18" ht="15" customHeight="1">
      <c r="A22" s="13"/>
      <c r="B22" s="13"/>
      <c r="C22" s="152"/>
      <c r="D22" s="152"/>
      <c r="E22" s="149"/>
      <c r="F22" s="149"/>
      <c r="G22" s="150"/>
      <c r="H22" s="162"/>
      <c r="I22" s="85"/>
      <c r="J22" s="16"/>
      <c r="K22" s="16"/>
      <c r="L22" s="179"/>
      <c r="M22" s="179"/>
      <c r="N22" s="19"/>
      <c r="O22" s="173"/>
      <c r="P22" s="19">
        <f t="shared" si="1"/>
        <v>0</v>
      </c>
      <c r="Q22" s="181" t="str">
        <f t="shared" si="0"/>
        <v/>
      </c>
      <c r="R22" s="152"/>
    </row>
    <row r="23" spans="1:18" ht="15" customHeight="1">
      <c r="A23" s="13"/>
      <c r="B23" s="13"/>
      <c r="C23" s="152"/>
      <c r="D23" s="152"/>
      <c r="E23" s="149"/>
      <c r="F23" s="149"/>
      <c r="G23" s="150"/>
      <c r="H23" s="162"/>
      <c r="I23" s="85"/>
      <c r="J23" s="16"/>
      <c r="K23" s="16"/>
      <c r="L23" s="179"/>
      <c r="M23" s="179"/>
      <c r="N23" s="19"/>
      <c r="O23" s="173"/>
      <c r="P23" s="19">
        <f t="shared" si="1"/>
        <v>0</v>
      </c>
      <c r="Q23" s="181" t="str">
        <f t="shared" si="0"/>
        <v/>
      </c>
      <c r="R23" s="152"/>
    </row>
    <row r="24" spans="1:18" ht="15" customHeight="1">
      <c r="A24" s="13"/>
      <c r="B24" s="13"/>
      <c r="C24" s="152"/>
      <c r="D24" s="152"/>
      <c r="E24" s="149"/>
      <c r="F24" s="149"/>
      <c r="G24" s="150"/>
      <c r="H24" s="162"/>
      <c r="I24" s="85"/>
      <c r="J24" s="16"/>
      <c r="K24" s="16"/>
      <c r="L24" s="179"/>
      <c r="M24" s="179"/>
      <c r="N24" s="19"/>
      <c r="O24" s="173"/>
      <c r="P24" s="19">
        <f t="shared" si="1"/>
        <v>0</v>
      </c>
      <c r="Q24" s="181" t="str">
        <f t="shared" si="0"/>
        <v/>
      </c>
      <c r="R24" s="152"/>
    </row>
    <row r="25" spans="1:18" ht="15" customHeight="1">
      <c r="A25" s="13"/>
      <c r="B25" s="13"/>
      <c r="C25" s="152"/>
      <c r="D25" s="152"/>
      <c r="E25" s="149"/>
      <c r="F25" s="149"/>
      <c r="G25" s="150"/>
      <c r="H25" s="162"/>
      <c r="I25" s="85"/>
      <c r="J25" s="16"/>
      <c r="K25" s="16"/>
      <c r="L25" s="179"/>
      <c r="M25" s="179"/>
      <c r="N25" s="19"/>
      <c r="O25" s="173"/>
      <c r="P25" s="19">
        <f t="shared" si="1"/>
        <v>0</v>
      </c>
      <c r="Q25" s="181" t="str">
        <f t="shared" si="0"/>
        <v/>
      </c>
      <c r="R25" s="152"/>
    </row>
    <row r="26" spans="1:18" ht="15" customHeight="1">
      <c r="A26" s="13"/>
      <c r="B26" s="13"/>
      <c r="C26" s="152"/>
      <c r="D26" s="152"/>
      <c r="E26" s="149"/>
      <c r="F26" s="149"/>
      <c r="G26" s="150"/>
      <c r="H26" s="162"/>
      <c r="I26" s="85"/>
      <c r="J26" s="16"/>
      <c r="K26" s="16"/>
      <c r="L26" s="179"/>
      <c r="M26" s="179"/>
      <c r="N26" s="19"/>
      <c r="O26" s="173"/>
      <c r="P26" s="19">
        <f t="shared" si="1"/>
        <v>0</v>
      </c>
      <c r="Q26" s="181" t="str">
        <f t="shared" si="0"/>
        <v/>
      </c>
      <c r="R26" s="152"/>
    </row>
    <row r="27" spans="1:18" ht="15" customHeight="1">
      <c r="A27" s="13"/>
      <c r="B27" s="13"/>
      <c r="C27" s="152"/>
      <c r="D27" s="152"/>
      <c r="E27" s="149"/>
      <c r="F27" s="149"/>
      <c r="G27" s="150"/>
      <c r="H27" s="162"/>
      <c r="I27" s="85"/>
      <c r="J27" s="16"/>
      <c r="K27" s="16"/>
      <c r="L27" s="179"/>
      <c r="M27" s="179"/>
      <c r="N27" s="19"/>
      <c r="O27" s="173"/>
      <c r="P27" s="19">
        <f t="shared" si="1"/>
        <v>0</v>
      </c>
      <c r="Q27" s="181" t="str">
        <f t="shared" si="0"/>
        <v/>
      </c>
      <c r="R27" s="152"/>
    </row>
    <row r="28" spans="1:18" ht="15" customHeight="1">
      <c r="A28" s="13"/>
      <c r="B28" s="13"/>
      <c r="C28" s="152"/>
      <c r="D28" s="152"/>
      <c r="E28" s="149"/>
      <c r="F28" s="149"/>
      <c r="G28" s="150"/>
      <c r="H28" s="162"/>
      <c r="I28" s="85"/>
      <c r="J28" s="16"/>
      <c r="K28" s="16"/>
      <c r="L28" s="179"/>
      <c r="M28" s="179"/>
      <c r="N28" s="19"/>
      <c r="O28" s="173"/>
      <c r="P28" s="19">
        <f t="shared" si="1"/>
        <v>0</v>
      </c>
      <c r="Q28" s="181" t="str">
        <f t="shared" si="0"/>
        <v/>
      </c>
      <c r="R28" s="152"/>
    </row>
    <row r="29" spans="1:18" ht="15" customHeight="1">
      <c r="A29" s="13"/>
      <c r="B29" s="13"/>
      <c r="C29" s="152"/>
      <c r="D29" s="152"/>
      <c r="E29" s="149"/>
      <c r="F29" s="149"/>
      <c r="G29" s="150"/>
      <c r="H29" s="162"/>
      <c r="I29" s="85"/>
      <c r="J29" s="16"/>
      <c r="K29" s="16"/>
      <c r="L29" s="179"/>
      <c r="M29" s="179"/>
      <c r="N29" s="19"/>
      <c r="O29" s="173"/>
      <c r="P29" s="19">
        <f t="shared" si="1"/>
        <v>0</v>
      </c>
      <c r="Q29" s="181" t="str">
        <f t="shared" si="0"/>
        <v/>
      </c>
      <c r="R29" s="152"/>
    </row>
    <row r="30" spans="1:18" ht="15" customHeight="1">
      <c r="A30" s="13"/>
      <c r="B30" s="13"/>
      <c r="C30" s="152"/>
      <c r="D30" s="152"/>
      <c r="E30" s="149"/>
      <c r="F30" s="149"/>
      <c r="G30" s="150"/>
      <c r="H30" s="162"/>
      <c r="I30" s="85"/>
      <c r="J30" s="16"/>
      <c r="K30" s="16"/>
      <c r="L30" s="179"/>
      <c r="M30" s="179"/>
      <c r="N30" s="19"/>
      <c r="O30" s="173"/>
      <c r="P30" s="19">
        <f t="shared" si="1"/>
        <v>0</v>
      </c>
      <c r="Q30" s="181" t="str">
        <f t="shared" si="0"/>
        <v/>
      </c>
      <c r="R30" s="152"/>
    </row>
    <row r="31" spans="1:18" ht="15.75" customHeight="1">
      <c r="A31" s="697" t="s">
        <v>820</v>
      </c>
      <c r="B31" s="697"/>
      <c r="C31" s="697"/>
      <c r="D31" s="697"/>
      <c r="E31" s="697"/>
      <c r="F31" s="13"/>
      <c r="G31" s="71"/>
      <c r="H31" s="71"/>
      <c r="I31" s="63"/>
      <c r="J31" s="19" t="s">
        <v>554</v>
      </c>
      <c r="K31" s="19"/>
      <c r="L31" s="19">
        <f>SUM(L7:L30)</f>
        <v>0</v>
      </c>
      <c r="M31" s="19">
        <f>SUM(M7:M30)</f>
        <v>0</v>
      </c>
      <c r="N31" s="19">
        <f>SUM(N7:N30)</f>
        <v>0</v>
      </c>
      <c r="O31" s="173"/>
      <c r="P31" s="19">
        <f>SUM(P7:P30)</f>
        <v>0</v>
      </c>
      <c r="Q31" s="108" t="str">
        <f t="shared" si="0"/>
        <v/>
      </c>
      <c r="R31" s="149"/>
    </row>
    <row r="32" spans="1:18" ht="15.75" customHeight="1">
      <c r="A32" s="732" t="s">
        <v>885</v>
      </c>
      <c r="B32" s="732"/>
      <c r="C32" s="732"/>
      <c r="D32" s="732"/>
      <c r="E32" s="732"/>
      <c r="F32" s="19"/>
      <c r="G32" s="19"/>
      <c r="H32" s="19"/>
      <c r="I32" s="63"/>
      <c r="J32" s="19"/>
      <c r="K32" s="19"/>
      <c r="L32" s="19"/>
      <c r="M32" s="19"/>
      <c r="N32" s="19"/>
      <c r="O32" s="173"/>
      <c r="P32" s="19"/>
      <c r="Q32" s="108" t="str">
        <f t="shared" si="0"/>
        <v/>
      </c>
      <c r="R32" s="152"/>
    </row>
    <row r="33" spans="1:18" ht="15.75" customHeight="1">
      <c r="A33" s="677" t="s">
        <v>647</v>
      </c>
      <c r="B33" s="677"/>
      <c r="C33" s="677"/>
      <c r="D33" s="677"/>
      <c r="E33" s="677"/>
      <c r="F33" s="13"/>
      <c r="G33" s="71"/>
      <c r="H33" s="71"/>
      <c r="I33" s="57"/>
      <c r="J33" s="19"/>
      <c r="K33" s="19"/>
      <c r="L33" s="19">
        <f>L31-ABS(L32)</f>
        <v>0</v>
      </c>
      <c r="M33" s="19">
        <f>M31-ABS(M32)</f>
        <v>0</v>
      </c>
      <c r="N33" s="19">
        <f>N31-ABS(N32)</f>
        <v>0</v>
      </c>
      <c r="O33" s="116"/>
      <c r="P33" s="19">
        <f>P31-ABS(P32)</f>
        <v>0</v>
      </c>
      <c r="Q33" s="108" t="str">
        <f t="shared" si="0"/>
        <v/>
      </c>
      <c r="R33" s="149"/>
    </row>
    <row r="34" spans="1:18" s="2" customFormat="1" ht="15.75" customHeight="1">
      <c r="A34" s="2" t="str">
        <f>封面!B$10&amp;封面!D$10</f>
        <v>产权持有单位填表人：杨庆华</v>
      </c>
      <c r="E34" s="22"/>
      <c r="F34" s="22"/>
      <c r="G34" s="22"/>
      <c r="I34" s="55"/>
    </row>
    <row r="35" spans="1:18" s="2" customFormat="1" ht="15.75" customHeight="1">
      <c r="A35" s="2" t="str">
        <f>封面!B$12&amp;封面!D$12&amp;封面!E$12&amp;封面!F$12&amp;封面!G$12&amp;封面!H$12&amp;封面!I$12</f>
        <v>填表日期：2019年1月24日</v>
      </c>
      <c r="I35" s="55"/>
      <c r="P35" s="24" t="str">
        <f>"评估人员："&amp;封面!$P$24</f>
        <v>评估人员：杜沛淼、路艳</v>
      </c>
    </row>
    <row r="36" spans="1:18" s="2" customFormat="1" ht="15.75" customHeight="1">
      <c r="I36" s="55"/>
    </row>
  </sheetData>
  <mergeCells count="20">
    <mergeCell ref="F5:F6"/>
    <mergeCell ref="G5:G6"/>
    <mergeCell ref="H5:H6"/>
    <mergeCell ref="I5:I6"/>
    <mergeCell ref="A1:R1"/>
    <mergeCell ref="A2:R2"/>
    <mergeCell ref="L5:M5"/>
    <mergeCell ref="N5:P5"/>
    <mergeCell ref="J5:J6"/>
    <mergeCell ref="K5:K6"/>
    <mergeCell ref="Q5:Q6"/>
    <mergeCell ref="R5:R6"/>
    <mergeCell ref="A33:E33"/>
    <mergeCell ref="A5:A6"/>
    <mergeCell ref="B5:B6"/>
    <mergeCell ref="C5:C6"/>
    <mergeCell ref="D5:D6"/>
    <mergeCell ref="E5:E6"/>
    <mergeCell ref="A32:E32"/>
    <mergeCell ref="A31:E31"/>
  </mergeCells>
  <phoneticPr fontId="205" type="noConversion"/>
  <hyperlinks>
    <hyperlink ref="A33:E33" location="'4-6固定资产汇总'!A1" display="合            计"/>
  </hyperlinks>
  <printOptions horizontalCentered="1"/>
  <pageMargins left="0.39" right="0.39" top="0.87" bottom="0.87" header="1.22" footer="0.63"/>
  <pageSetup paperSize="9" scale="90" fitToHeight="0" orientation="landscape" horizontalDpi="4294967292" r:id="rId1"/>
  <headerFooter scaleWithDoc="0">
    <oddHeader>&amp;R&amp;"宋体,常规"&amp;10表4-6-5
共&amp;N页第&amp;P页
金额单位:人民币元</oddHeader>
  </headerFooter>
  <legacyDrawing r:id="rId2"/>
</worksheet>
</file>

<file path=xl/worksheets/sheet53.xml><?xml version="1.0" encoding="utf-8"?>
<worksheet xmlns="http://schemas.openxmlformats.org/spreadsheetml/2006/main" xmlns:r="http://schemas.openxmlformats.org/officeDocument/2006/relationships">
  <dimension ref="A1:Y33"/>
  <sheetViews>
    <sheetView showGridLines="0" workbookViewId="0">
      <selection activeCell="W7" sqref="W7"/>
    </sheetView>
  </sheetViews>
  <sheetFormatPr defaultRowHeight="15.75" customHeight="1"/>
  <cols>
    <col min="1" max="1" width="6.125" style="4" customWidth="1"/>
    <col min="2" max="2" width="4.625" style="4" hidden="1" customWidth="1"/>
    <col min="3" max="3" width="10.5" style="4" customWidth="1"/>
    <col min="4" max="4" width="13.625" style="4" customWidth="1"/>
    <col min="5" max="5" width="10.375" style="4" customWidth="1"/>
    <col min="6" max="7" width="4.125" style="4" customWidth="1"/>
    <col min="8" max="8" width="8.5" style="49" customWidth="1"/>
    <col min="9" max="9" width="10.125" style="49" customWidth="1"/>
    <col min="10" max="12" width="11" style="4" customWidth="1"/>
    <col min="13" max="13" width="7.75" style="4" customWidth="1"/>
    <col min="14" max="14" width="11" style="4" customWidth="1"/>
    <col min="15" max="15" width="5" style="4" customWidth="1"/>
    <col min="16" max="16" width="6" style="4" customWidth="1"/>
    <col min="17" max="16384" width="9" style="4"/>
  </cols>
  <sheetData>
    <row r="1" spans="1:25" s="1" customFormat="1" ht="30" customHeight="1">
      <c r="A1" s="675" t="s">
        <v>886</v>
      </c>
      <c r="B1" s="675"/>
      <c r="C1" s="675"/>
      <c r="D1" s="675"/>
      <c r="E1" s="675"/>
      <c r="F1" s="675"/>
      <c r="G1" s="675"/>
      <c r="H1" s="675"/>
      <c r="I1" s="675"/>
      <c r="J1" s="675"/>
      <c r="K1" s="675"/>
      <c r="L1" s="675"/>
      <c r="M1" s="675"/>
      <c r="N1" s="675"/>
      <c r="O1" s="675"/>
      <c r="P1" s="675"/>
    </row>
    <row r="2" spans="1:25" s="2" customFormat="1" ht="14.1" customHeight="1">
      <c r="A2" s="676" t="str">
        <f>'1-汇总表'!A2:F2</f>
        <v>评估基准日：2018年12月31日</v>
      </c>
      <c r="B2" s="676"/>
      <c r="C2" s="676"/>
      <c r="D2" s="676"/>
      <c r="E2" s="676"/>
      <c r="F2" s="676"/>
      <c r="G2" s="676"/>
      <c r="H2" s="684"/>
      <c r="I2" s="684"/>
      <c r="J2" s="684"/>
      <c r="K2" s="684"/>
      <c r="L2" s="684"/>
      <c r="M2" s="684"/>
      <c r="N2" s="684"/>
      <c r="O2" s="684"/>
      <c r="P2" s="684"/>
    </row>
    <row r="3" spans="1:25" s="2" customFormat="1" ht="14.1" customHeight="1">
      <c r="A3" s="7"/>
      <c r="B3" s="7"/>
      <c r="C3" s="7"/>
      <c r="D3" s="7"/>
      <c r="E3" s="7"/>
      <c r="F3" s="7"/>
      <c r="G3" s="7"/>
      <c r="H3" s="62"/>
      <c r="I3" s="62"/>
      <c r="J3" s="8"/>
      <c r="K3" s="8"/>
      <c r="L3" s="8"/>
      <c r="M3" s="8"/>
      <c r="N3" s="8"/>
      <c r="O3" s="8"/>
      <c r="P3" s="7"/>
    </row>
    <row r="4" spans="1:25" s="2" customFormat="1" ht="15.75" customHeight="1">
      <c r="A4" s="11" t="str">
        <f>'1-汇总表'!A4</f>
        <v>产权持有人名称：阳煤集团青岛恒源化工有限公司</v>
      </c>
      <c r="B4" s="11"/>
      <c r="C4" s="11"/>
      <c r="D4" s="11"/>
      <c r="E4" s="11"/>
      <c r="H4" s="55"/>
      <c r="I4" s="55"/>
      <c r="P4" s="12"/>
    </row>
    <row r="5" spans="1:25" s="3" customFormat="1" ht="15.75" customHeight="1">
      <c r="A5" s="710" t="s">
        <v>487</v>
      </c>
      <c r="B5" s="710" t="s">
        <v>788</v>
      </c>
      <c r="C5" s="710" t="s">
        <v>862</v>
      </c>
      <c r="D5" s="710" t="s">
        <v>667</v>
      </c>
      <c r="E5" s="710" t="s">
        <v>668</v>
      </c>
      <c r="F5" s="710" t="s">
        <v>655</v>
      </c>
      <c r="G5" s="710" t="s">
        <v>656</v>
      </c>
      <c r="H5" s="766" t="s">
        <v>863</v>
      </c>
      <c r="I5" s="766" t="s">
        <v>675</v>
      </c>
      <c r="J5" s="774" t="s">
        <v>488</v>
      </c>
      <c r="K5" s="774"/>
      <c r="L5" s="697" t="s">
        <v>489</v>
      </c>
      <c r="M5" s="697"/>
      <c r="N5" s="697"/>
      <c r="O5" s="710" t="s">
        <v>491</v>
      </c>
      <c r="P5" s="710" t="s">
        <v>562</v>
      </c>
    </row>
    <row r="6" spans="1:25" s="3" customFormat="1" ht="15.75" customHeight="1">
      <c r="A6" s="710"/>
      <c r="B6" s="710"/>
      <c r="C6" s="710"/>
      <c r="D6" s="710"/>
      <c r="E6" s="710"/>
      <c r="F6" s="710"/>
      <c r="G6" s="710"/>
      <c r="H6" s="766"/>
      <c r="I6" s="766"/>
      <c r="J6" s="13" t="s">
        <v>786</v>
      </c>
      <c r="K6" s="13" t="s">
        <v>787</v>
      </c>
      <c r="L6" s="13" t="s">
        <v>786</v>
      </c>
      <c r="M6" s="16" t="s">
        <v>679</v>
      </c>
      <c r="N6" s="13" t="s">
        <v>787</v>
      </c>
      <c r="O6" s="697"/>
      <c r="P6" s="697"/>
      <c r="R6" s="174" t="s">
        <v>808</v>
      </c>
      <c r="S6" s="175" t="s">
        <v>809</v>
      </c>
      <c r="T6" s="174" t="s">
        <v>810</v>
      </c>
      <c r="U6" s="175" t="s">
        <v>812</v>
      </c>
      <c r="V6" s="175" t="s">
        <v>864</v>
      </c>
      <c r="W6" s="175" t="s">
        <v>865</v>
      </c>
      <c r="X6" s="175" t="s">
        <v>866</v>
      </c>
      <c r="Y6" s="175" t="s">
        <v>814</v>
      </c>
    </row>
    <row r="7" spans="1:25" ht="15.75" customHeight="1">
      <c r="A7" s="13"/>
      <c r="B7" s="13"/>
      <c r="C7" s="149"/>
      <c r="D7" s="149"/>
      <c r="E7" s="149"/>
      <c r="F7" s="150"/>
      <c r="G7" s="162"/>
      <c r="H7" s="163"/>
      <c r="I7" s="166"/>
      <c r="J7" s="167"/>
      <c r="K7" s="167"/>
      <c r="L7" s="168"/>
      <c r="M7" s="169"/>
      <c r="N7" s="19">
        <f>ROUND(L7*M7/100,0)</f>
        <v>0</v>
      </c>
      <c r="O7" s="108" t="str">
        <f>IF(OR(K7=0,K7=""),"",ROUND((N7-K7)/K7*100,2))</f>
        <v/>
      </c>
      <c r="P7" s="152"/>
      <c r="S7" s="176">
        <v>6</v>
      </c>
      <c r="T7" s="177" t="e">
        <f>#REF!</f>
        <v>#REF!</v>
      </c>
      <c r="U7" s="176" t="e">
        <f>ROUND((T7-H7)/360,2)</f>
        <v>#REF!</v>
      </c>
      <c r="V7" s="178">
        <v>1</v>
      </c>
      <c r="W7" s="176" t="e">
        <f>U7*V7</f>
        <v>#REF!</v>
      </c>
      <c r="X7" s="176" t="e">
        <f>S7-U7</f>
        <v>#REF!</v>
      </c>
      <c r="Y7" s="176" t="e">
        <f>IF(ROUND(X7/(X7+W7)*100,0)&lt;15,15,ROUND(X7/(X7+W7)*100,0))</f>
        <v>#REF!</v>
      </c>
    </row>
    <row r="8" spans="1:25" ht="15.75" customHeight="1">
      <c r="A8" s="13"/>
      <c r="B8" s="13"/>
      <c r="C8" s="149"/>
      <c r="D8" s="149"/>
      <c r="E8" s="149"/>
      <c r="F8" s="150"/>
      <c r="G8" s="162"/>
      <c r="H8" s="163"/>
      <c r="I8" s="166"/>
      <c r="J8" s="167"/>
      <c r="K8" s="167"/>
      <c r="L8" s="168"/>
      <c r="M8" s="169"/>
      <c r="N8" s="19">
        <f t="shared" ref="N8:N28" si="0">ROUND(L8*M8/100,0)</f>
        <v>0</v>
      </c>
      <c r="O8" s="108" t="str">
        <f t="shared" ref="O8:O31" si="1">IF(OR(K8=0,K8=""),"",ROUND((N8-K8)/K8*100,2))</f>
        <v/>
      </c>
      <c r="P8" s="152"/>
    </row>
    <row r="9" spans="1:25" ht="15.75" customHeight="1">
      <c r="A9" s="13"/>
      <c r="B9" s="13"/>
      <c r="C9" s="149"/>
      <c r="D9" s="149"/>
      <c r="E9" s="149"/>
      <c r="F9" s="150"/>
      <c r="G9" s="162"/>
      <c r="H9" s="163"/>
      <c r="I9" s="166"/>
      <c r="J9" s="167"/>
      <c r="K9" s="167"/>
      <c r="L9" s="168"/>
      <c r="M9" s="169"/>
      <c r="N9" s="19">
        <f t="shared" si="0"/>
        <v>0</v>
      </c>
      <c r="O9" s="108" t="str">
        <f t="shared" si="1"/>
        <v/>
      </c>
      <c r="P9" s="152"/>
    </row>
    <row r="10" spans="1:25" ht="15.75" customHeight="1">
      <c r="A10" s="13"/>
      <c r="B10" s="13"/>
      <c r="C10" s="149"/>
      <c r="D10" s="149"/>
      <c r="E10" s="149"/>
      <c r="F10" s="150"/>
      <c r="G10" s="162"/>
      <c r="H10" s="163"/>
      <c r="I10" s="166"/>
      <c r="J10" s="167"/>
      <c r="K10" s="167"/>
      <c r="L10" s="168"/>
      <c r="M10" s="169"/>
      <c r="N10" s="19">
        <f t="shared" si="0"/>
        <v>0</v>
      </c>
      <c r="O10" s="108" t="str">
        <f t="shared" si="1"/>
        <v/>
      </c>
      <c r="P10" s="152"/>
    </row>
    <row r="11" spans="1:25" ht="15.75" customHeight="1">
      <c r="A11" s="13"/>
      <c r="B11" s="13"/>
      <c r="C11" s="149"/>
      <c r="D11" s="149"/>
      <c r="E11" s="149"/>
      <c r="F11" s="150"/>
      <c r="G11" s="16"/>
      <c r="H11" s="163"/>
      <c r="I11" s="85"/>
      <c r="J11" s="167"/>
      <c r="K11" s="170"/>
      <c r="L11" s="168"/>
      <c r="M11" s="169"/>
      <c r="N11" s="19">
        <f t="shared" si="0"/>
        <v>0</v>
      </c>
      <c r="O11" s="108" t="str">
        <f t="shared" si="1"/>
        <v/>
      </c>
      <c r="P11" s="152"/>
    </row>
    <row r="12" spans="1:25" ht="15.75" customHeight="1">
      <c r="A12" s="13"/>
      <c r="B12" s="13"/>
      <c r="C12" s="149"/>
      <c r="D12" s="149"/>
      <c r="E12" s="149"/>
      <c r="F12" s="150"/>
      <c r="G12" s="16"/>
      <c r="H12" s="163"/>
      <c r="I12" s="85"/>
      <c r="J12" s="167"/>
      <c r="K12" s="167"/>
      <c r="L12" s="168"/>
      <c r="M12" s="169"/>
      <c r="N12" s="19">
        <f t="shared" si="0"/>
        <v>0</v>
      </c>
      <c r="O12" s="108" t="str">
        <f t="shared" si="1"/>
        <v/>
      </c>
      <c r="P12" s="152"/>
    </row>
    <row r="13" spans="1:25" ht="15.75" customHeight="1">
      <c r="A13" s="13"/>
      <c r="B13" s="13"/>
      <c r="C13" s="149"/>
      <c r="D13" s="149"/>
      <c r="E13" s="149"/>
      <c r="F13" s="150"/>
      <c r="G13" s="16"/>
      <c r="H13" s="163"/>
      <c r="I13" s="85"/>
      <c r="J13" s="167"/>
      <c r="K13" s="170"/>
      <c r="L13" s="168"/>
      <c r="M13" s="169"/>
      <c r="N13" s="19">
        <f t="shared" si="0"/>
        <v>0</v>
      </c>
      <c r="O13" s="108" t="str">
        <f t="shared" si="1"/>
        <v/>
      </c>
      <c r="P13" s="152"/>
    </row>
    <row r="14" spans="1:25" ht="15.75" customHeight="1">
      <c r="A14" s="13"/>
      <c r="B14" s="13"/>
      <c r="C14" s="149"/>
      <c r="D14" s="149"/>
      <c r="E14" s="149"/>
      <c r="F14" s="150"/>
      <c r="G14" s="16"/>
      <c r="H14" s="163"/>
      <c r="I14" s="85"/>
      <c r="J14" s="167"/>
      <c r="K14" s="170"/>
      <c r="L14" s="168"/>
      <c r="M14" s="169"/>
      <c r="N14" s="19">
        <f t="shared" si="0"/>
        <v>0</v>
      </c>
      <c r="O14" s="108" t="str">
        <f t="shared" si="1"/>
        <v/>
      </c>
      <c r="P14" s="152"/>
    </row>
    <row r="15" spans="1:25" ht="15.75" customHeight="1">
      <c r="A15" s="13"/>
      <c r="B15" s="13"/>
      <c r="C15" s="149"/>
      <c r="D15" s="149"/>
      <c r="E15" s="149"/>
      <c r="F15" s="150"/>
      <c r="G15" s="16"/>
      <c r="H15" s="163"/>
      <c r="I15" s="85"/>
      <c r="J15" s="167"/>
      <c r="K15" s="171"/>
      <c r="L15" s="168"/>
      <c r="M15" s="169"/>
      <c r="N15" s="19">
        <f t="shared" si="0"/>
        <v>0</v>
      </c>
      <c r="O15" s="108" t="str">
        <f t="shared" si="1"/>
        <v/>
      </c>
      <c r="P15" s="152"/>
    </row>
    <row r="16" spans="1:25" ht="15.75" customHeight="1">
      <c r="A16" s="13"/>
      <c r="B16" s="13"/>
      <c r="C16" s="149"/>
      <c r="D16" s="149"/>
      <c r="E16" s="149"/>
      <c r="F16" s="150"/>
      <c r="G16" s="16"/>
      <c r="H16" s="163"/>
      <c r="I16" s="85"/>
      <c r="J16" s="167"/>
      <c r="K16" s="170"/>
      <c r="L16" s="168"/>
      <c r="M16" s="169"/>
      <c r="N16" s="19">
        <f t="shared" si="0"/>
        <v>0</v>
      </c>
      <c r="O16" s="108" t="str">
        <f t="shared" si="1"/>
        <v/>
      </c>
      <c r="P16" s="152"/>
    </row>
    <row r="17" spans="1:16" ht="15.75" customHeight="1">
      <c r="A17" s="13"/>
      <c r="B17" s="13"/>
      <c r="C17" s="149"/>
      <c r="D17" s="149"/>
      <c r="E17" s="149"/>
      <c r="F17" s="150"/>
      <c r="G17" s="16"/>
      <c r="H17" s="163"/>
      <c r="I17" s="85"/>
      <c r="J17" s="167"/>
      <c r="K17" s="170"/>
      <c r="L17" s="168"/>
      <c r="M17" s="169"/>
      <c r="N17" s="19">
        <f t="shared" si="0"/>
        <v>0</v>
      </c>
      <c r="O17" s="108" t="str">
        <f t="shared" si="1"/>
        <v/>
      </c>
      <c r="P17" s="152"/>
    </row>
    <row r="18" spans="1:16" ht="15.75" customHeight="1">
      <c r="A18" s="13"/>
      <c r="B18" s="13"/>
      <c r="C18" s="149"/>
      <c r="D18" s="149"/>
      <c r="E18" s="149"/>
      <c r="F18" s="150"/>
      <c r="G18" s="16"/>
      <c r="H18" s="163"/>
      <c r="I18" s="85"/>
      <c r="J18" s="167"/>
      <c r="K18" s="170"/>
      <c r="L18" s="168"/>
      <c r="M18" s="169"/>
      <c r="N18" s="19">
        <f t="shared" si="0"/>
        <v>0</v>
      </c>
      <c r="O18" s="108" t="str">
        <f t="shared" si="1"/>
        <v/>
      </c>
      <c r="P18" s="152"/>
    </row>
    <row r="19" spans="1:16" ht="15.75" customHeight="1">
      <c r="A19" s="13"/>
      <c r="B19" s="13"/>
      <c r="C19" s="149"/>
      <c r="D19" s="149"/>
      <c r="E19" s="149"/>
      <c r="F19" s="150"/>
      <c r="G19" s="16"/>
      <c r="H19" s="163"/>
      <c r="I19" s="85"/>
      <c r="J19" s="167"/>
      <c r="K19" s="170"/>
      <c r="L19" s="168"/>
      <c r="M19" s="169"/>
      <c r="N19" s="19">
        <f t="shared" si="0"/>
        <v>0</v>
      </c>
      <c r="O19" s="108" t="str">
        <f t="shared" si="1"/>
        <v/>
      </c>
      <c r="P19" s="152"/>
    </row>
    <row r="20" spans="1:16" ht="15.75" customHeight="1">
      <c r="A20" s="13"/>
      <c r="B20" s="13"/>
      <c r="C20" s="149"/>
      <c r="D20" s="149"/>
      <c r="E20" s="149"/>
      <c r="F20" s="150"/>
      <c r="G20" s="16"/>
      <c r="H20" s="163"/>
      <c r="I20" s="85"/>
      <c r="J20" s="172"/>
      <c r="K20" s="172"/>
      <c r="L20" s="168"/>
      <c r="M20" s="169"/>
      <c r="N20" s="19">
        <f t="shared" si="0"/>
        <v>0</v>
      </c>
      <c r="O20" s="108" t="str">
        <f t="shared" si="1"/>
        <v/>
      </c>
      <c r="P20" s="152"/>
    </row>
    <row r="21" spans="1:16" ht="15.75" customHeight="1">
      <c r="A21" s="13"/>
      <c r="B21" s="13"/>
      <c r="C21" s="149"/>
      <c r="D21" s="149"/>
      <c r="E21" s="149"/>
      <c r="F21" s="150"/>
      <c r="G21" s="16"/>
      <c r="H21" s="163"/>
      <c r="I21" s="85"/>
      <c r="J21" s="172"/>
      <c r="K21" s="172"/>
      <c r="L21" s="168"/>
      <c r="M21" s="169"/>
      <c r="N21" s="19">
        <f t="shared" si="0"/>
        <v>0</v>
      </c>
      <c r="O21" s="108" t="str">
        <f t="shared" si="1"/>
        <v/>
      </c>
      <c r="P21" s="152"/>
    </row>
    <row r="22" spans="1:16" ht="15.75" customHeight="1">
      <c r="A22" s="13"/>
      <c r="B22" s="13"/>
      <c r="C22" s="149"/>
      <c r="D22" s="149"/>
      <c r="E22" s="149"/>
      <c r="F22" s="150"/>
      <c r="G22" s="16"/>
      <c r="H22" s="163"/>
      <c r="I22" s="85"/>
      <c r="J22" s="172"/>
      <c r="K22" s="172"/>
      <c r="L22" s="168"/>
      <c r="M22" s="169"/>
      <c r="N22" s="19">
        <f t="shared" si="0"/>
        <v>0</v>
      </c>
      <c r="O22" s="108" t="str">
        <f t="shared" si="1"/>
        <v/>
      </c>
      <c r="P22" s="152"/>
    </row>
    <row r="23" spans="1:16" ht="15.75" customHeight="1">
      <c r="A23" s="13"/>
      <c r="B23" s="13"/>
      <c r="C23" s="149"/>
      <c r="D23" s="149"/>
      <c r="E23" s="149"/>
      <c r="F23" s="150"/>
      <c r="G23" s="16"/>
      <c r="H23" s="163"/>
      <c r="I23" s="85"/>
      <c r="J23" s="167"/>
      <c r="K23" s="171"/>
      <c r="L23" s="168"/>
      <c r="M23" s="169"/>
      <c r="N23" s="19">
        <f t="shared" si="0"/>
        <v>0</v>
      </c>
      <c r="O23" s="108" t="str">
        <f t="shared" si="1"/>
        <v/>
      </c>
      <c r="P23" s="152"/>
    </row>
    <row r="24" spans="1:16" ht="15.75" customHeight="1">
      <c r="A24" s="13"/>
      <c r="B24" s="13"/>
      <c r="C24" s="149"/>
      <c r="D24" s="149"/>
      <c r="E24" s="149"/>
      <c r="F24" s="150"/>
      <c r="G24" s="16"/>
      <c r="H24" s="163"/>
      <c r="I24" s="85"/>
      <c r="J24" s="167"/>
      <c r="K24" s="171"/>
      <c r="L24" s="168"/>
      <c r="M24" s="169"/>
      <c r="N24" s="19">
        <f t="shared" si="0"/>
        <v>0</v>
      </c>
      <c r="O24" s="108" t="str">
        <f t="shared" si="1"/>
        <v/>
      </c>
      <c r="P24" s="152"/>
    </row>
    <row r="25" spans="1:16" ht="15.75" customHeight="1">
      <c r="A25" s="13"/>
      <c r="B25" s="13"/>
      <c r="C25" s="149"/>
      <c r="D25" s="149"/>
      <c r="E25" s="149"/>
      <c r="F25" s="150"/>
      <c r="G25" s="16"/>
      <c r="H25" s="163"/>
      <c r="I25" s="85"/>
      <c r="J25" s="167"/>
      <c r="K25" s="170"/>
      <c r="L25" s="168"/>
      <c r="M25" s="169"/>
      <c r="N25" s="19">
        <f t="shared" si="0"/>
        <v>0</v>
      </c>
      <c r="O25" s="108" t="str">
        <f t="shared" si="1"/>
        <v/>
      </c>
      <c r="P25" s="152"/>
    </row>
    <row r="26" spans="1:16" ht="15.75" customHeight="1">
      <c r="A26" s="13"/>
      <c r="B26" s="13"/>
      <c r="C26" s="149"/>
      <c r="D26" s="149"/>
      <c r="E26" s="149"/>
      <c r="F26" s="150"/>
      <c r="G26" s="16"/>
      <c r="H26" s="163"/>
      <c r="I26" s="85"/>
      <c r="J26" s="167"/>
      <c r="K26" s="170"/>
      <c r="L26" s="168"/>
      <c r="M26" s="169"/>
      <c r="N26" s="19">
        <f t="shared" si="0"/>
        <v>0</v>
      </c>
      <c r="O26" s="108" t="str">
        <f t="shared" si="1"/>
        <v/>
      </c>
      <c r="P26" s="152"/>
    </row>
    <row r="27" spans="1:16" ht="15.75" customHeight="1">
      <c r="A27" s="13"/>
      <c r="B27" s="13"/>
      <c r="C27" s="149"/>
      <c r="D27" s="149"/>
      <c r="E27" s="149"/>
      <c r="F27" s="150"/>
      <c r="G27" s="16"/>
      <c r="H27" s="163"/>
      <c r="I27" s="85"/>
      <c r="J27" s="167"/>
      <c r="K27" s="170"/>
      <c r="L27" s="168"/>
      <c r="M27" s="169"/>
      <c r="N27" s="19">
        <f t="shared" si="0"/>
        <v>0</v>
      </c>
      <c r="O27" s="108" t="str">
        <f t="shared" si="1"/>
        <v/>
      </c>
      <c r="P27" s="152"/>
    </row>
    <row r="28" spans="1:16" ht="15.75" customHeight="1">
      <c r="A28" s="13"/>
      <c r="B28" s="13"/>
      <c r="C28" s="149"/>
      <c r="D28" s="149"/>
      <c r="E28" s="149"/>
      <c r="F28" s="150"/>
      <c r="G28" s="16"/>
      <c r="H28" s="163"/>
      <c r="I28" s="85"/>
      <c r="J28" s="167"/>
      <c r="K28" s="171"/>
      <c r="L28" s="168"/>
      <c r="M28" s="169"/>
      <c r="N28" s="19">
        <f t="shared" si="0"/>
        <v>0</v>
      </c>
      <c r="O28" s="108" t="str">
        <f t="shared" si="1"/>
        <v/>
      </c>
      <c r="P28" s="152"/>
    </row>
    <row r="29" spans="1:16" ht="15.75" customHeight="1">
      <c r="A29" s="697" t="s">
        <v>820</v>
      </c>
      <c r="B29" s="697"/>
      <c r="C29" s="697"/>
      <c r="D29" s="13"/>
      <c r="E29" s="71"/>
      <c r="F29" s="71"/>
      <c r="G29" s="164"/>
      <c r="H29" s="63"/>
      <c r="I29" s="63"/>
      <c r="J29" s="19">
        <f>SUM(J7:J28)</f>
        <v>0</v>
      </c>
      <c r="K29" s="19">
        <f>SUM(K7:K28)</f>
        <v>0</v>
      </c>
      <c r="L29" s="19">
        <f>SUM(L7:L28)</f>
        <v>0</v>
      </c>
      <c r="M29" s="173"/>
      <c r="N29" s="19">
        <f>SUM(N7:N28)</f>
        <v>0</v>
      </c>
      <c r="O29" s="108" t="str">
        <f t="shared" si="1"/>
        <v/>
      </c>
      <c r="P29" s="149"/>
    </row>
    <row r="30" spans="1:16" ht="15.75" customHeight="1">
      <c r="A30" s="777" t="s">
        <v>887</v>
      </c>
      <c r="B30" s="732"/>
      <c r="C30" s="732"/>
      <c r="D30" s="19"/>
      <c r="E30" s="19"/>
      <c r="F30" s="19"/>
      <c r="G30" s="19"/>
      <c r="H30" s="63"/>
      <c r="I30" s="63"/>
      <c r="J30" s="19"/>
      <c r="K30" s="19"/>
      <c r="L30" s="19"/>
      <c r="M30" s="173"/>
      <c r="N30" s="19"/>
      <c r="O30" s="108" t="str">
        <f t="shared" si="1"/>
        <v/>
      </c>
      <c r="P30" s="152"/>
    </row>
    <row r="31" spans="1:16" ht="15.75" customHeight="1">
      <c r="A31" s="677" t="s">
        <v>647</v>
      </c>
      <c r="B31" s="677"/>
      <c r="C31" s="677"/>
      <c r="D31" s="13"/>
      <c r="E31" s="71"/>
      <c r="F31" s="71"/>
      <c r="G31" s="20"/>
      <c r="H31" s="63"/>
      <c r="I31" s="63"/>
      <c r="J31" s="19">
        <f>J29-ABS(J30)</f>
        <v>0</v>
      </c>
      <c r="K31" s="19">
        <f>K29-ABS(K30)</f>
        <v>0</v>
      </c>
      <c r="L31" s="19">
        <f>L29-ABS(L30)</f>
        <v>0</v>
      </c>
      <c r="M31" s="116"/>
      <c r="N31" s="19">
        <f>N29-ABS(N30)</f>
        <v>0</v>
      </c>
      <c r="O31" s="108" t="str">
        <f t="shared" si="1"/>
        <v/>
      </c>
      <c r="P31" s="149"/>
    </row>
    <row r="32" spans="1:16" s="2" customFormat="1" ht="15.75" customHeight="1">
      <c r="A32" s="2" t="str">
        <f>封面!B$10&amp;封面!D$10</f>
        <v>产权持有单位填表人：杨庆华</v>
      </c>
      <c r="C32" s="22"/>
      <c r="D32" s="22"/>
      <c r="E32" s="22"/>
      <c r="H32" s="55"/>
      <c r="I32" s="55"/>
    </row>
    <row r="33" spans="1:14" s="2" customFormat="1" ht="15.75" customHeight="1">
      <c r="A33" s="2" t="str">
        <f>封面!B$12&amp;封面!D$12&amp;封面!E$12&amp;封面!F$12&amp;封面!G$12&amp;封面!H$12&amp;封面!I$12</f>
        <v>填表日期：2019年1月24日</v>
      </c>
      <c r="H33" s="55"/>
      <c r="I33" s="55"/>
      <c r="N33" s="24" t="str">
        <f>"评估人员："&amp;封面!$P$24</f>
        <v>评估人员：杜沛淼、路艳</v>
      </c>
    </row>
  </sheetData>
  <mergeCells count="18">
    <mergeCell ref="A1:P1"/>
    <mergeCell ref="A2:P2"/>
    <mergeCell ref="J5:K5"/>
    <mergeCell ref="L5:N5"/>
    <mergeCell ref="A29:C29"/>
    <mergeCell ref="O5:O6"/>
    <mergeCell ref="P5:P6"/>
    <mergeCell ref="F5:F6"/>
    <mergeCell ref="G5:G6"/>
    <mergeCell ref="H5:H6"/>
    <mergeCell ref="I5:I6"/>
    <mergeCell ref="E5:E6"/>
    <mergeCell ref="A31:C31"/>
    <mergeCell ref="A5:A6"/>
    <mergeCell ref="B5:B6"/>
    <mergeCell ref="C5:C6"/>
    <mergeCell ref="D5:D6"/>
    <mergeCell ref="A30:C30"/>
  </mergeCells>
  <phoneticPr fontId="205" type="noConversion"/>
  <hyperlinks>
    <hyperlink ref="A31:C31" location="'4-6固定资产汇总'!A1" display="合            计"/>
  </hyperlinks>
  <printOptions horizontalCentered="1"/>
  <pageMargins left="0.35" right="0.35" top="0.87" bottom="0.87" header="1.22" footer="0.63"/>
  <pageSetup paperSize="9" scale="90" fitToHeight="0" orientation="landscape" horizontalDpi="4294967292" r:id="rId1"/>
  <headerFooter scaleWithDoc="0">
    <oddHeader>&amp;R&amp;"宋体,常规"&amp;10表4-6-6
共&amp;N页第&amp;P页
金额单位:人民币元</oddHeader>
  </headerFooter>
  <legacyDrawing r:id="rId2"/>
</worksheet>
</file>

<file path=xl/worksheets/sheet54.xml><?xml version="1.0" encoding="utf-8"?>
<worksheet xmlns="http://schemas.openxmlformats.org/spreadsheetml/2006/main" xmlns:r="http://schemas.openxmlformats.org/officeDocument/2006/relationships">
  <sheetPr>
    <pageSetUpPr fitToPage="1"/>
  </sheetPr>
  <dimension ref="A1:P30"/>
  <sheetViews>
    <sheetView workbookViewId="0">
      <selection activeCell="M18" sqref="M18"/>
    </sheetView>
  </sheetViews>
  <sheetFormatPr defaultRowHeight="15.75" customHeight="1"/>
  <cols>
    <col min="1" max="1" width="4.375" style="90" customWidth="1"/>
    <col min="2" max="2" width="6.875" style="90" customWidth="1"/>
    <col min="3" max="3" width="9" style="90"/>
    <col min="4" max="4" width="10.5" style="90" customWidth="1"/>
    <col min="5" max="5" width="5.375" style="91" customWidth="1"/>
    <col min="6" max="7" width="5.375" style="90" customWidth="1"/>
    <col min="8" max="9" width="5.125" style="90" customWidth="1"/>
    <col min="10" max="10" width="8" style="90" customWidth="1"/>
    <col min="11" max="11" width="11.625" style="90" customWidth="1"/>
    <col min="12" max="12" width="10.75" style="90" customWidth="1"/>
    <col min="13" max="13" width="10.375" style="90" customWidth="1"/>
    <col min="14" max="14" width="8.75" style="90" customWidth="1"/>
    <col min="15" max="15" width="8.125" style="90" customWidth="1"/>
    <col min="16" max="16" width="7.625" style="90" customWidth="1"/>
    <col min="17" max="16384" width="9" style="90"/>
  </cols>
  <sheetData>
    <row r="1" spans="1:16" s="88" customFormat="1" ht="30" customHeight="1">
      <c r="A1" s="687" t="s">
        <v>888</v>
      </c>
      <c r="B1" s="688"/>
      <c r="C1" s="688"/>
      <c r="D1" s="688"/>
      <c r="E1" s="688"/>
      <c r="F1" s="688"/>
      <c r="G1" s="688"/>
      <c r="H1" s="688"/>
      <c r="I1" s="688"/>
      <c r="J1" s="688"/>
      <c r="K1" s="688"/>
      <c r="L1" s="688"/>
      <c r="M1" s="688"/>
      <c r="N1" s="688"/>
      <c r="O1" s="688"/>
      <c r="P1" s="688"/>
    </row>
    <row r="2" spans="1:16" s="26" customFormat="1" ht="14.1" customHeight="1">
      <c r="A2" s="708" t="str">
        <f>'1-汇总表'!A2:F2</f>
        <v>评估基准日：2018年12月31日</v>
      </c>
      <c r="B2" s="708"/>
      <c r="C2" s="708"/>
      <c r="D2" s="708"/>
      <c r="E2" s="708"/>
      <c r="F2" s="708"/>
      <c r="G2" s="708"/>
      <c r="H2" s="708"/>
      <c r="I2" s="708"/>
      <c r="J2" s="709"/>
      <c r="K2" s="709"/>
      <c r="L2" s="709"/>
      <c r="M2" s="709"/>
      <c r="N2" s="709"/>
      <c r="O2" s="709"/>
      <c r="P2" s="709"/>
    </row>
    <row r="3" spans="1:16" s="26" customFormat="1" ht="14.1" customHeight="1">
      <c r="A3" s="30"/>
      <c r="B3" s="30"/>
      <c r="C3" s="30"/>
      <c r="D3" s="30"/>
      <c r="E3" s="31"/>
      <c r="F3" s="30"/>
      <c r="G3" s="30"/>
      <c r="H3" s="30"/>
      <c r="I3" s="30"/>
      <c r="J3" s="45"/>
      <c r="K3" s="45"/>
      <c r="L3" s="45"/>
      <c r="M3" s="45"/>
      <c r="N3" s="45"/>
      <c r="O3" s="713"/>
      <c r="P3" s="713"/>
    </row>
    <row r="4" spans="1:16" s="26" customFormat="1" ht="15.75" customHeight="1">
      <c r="A4" s="780" t="str">
        <f>'1-汇总表'!A4</f>
        <v>产权持有人名称：阳煤集团青岛恒源化工有限公司</v>
      </c>
      <c r="B4" s="780"/>
      <c r="C4" s="780"/>
      <c r="D4" s="780"/>
      <c r="E4" s="43"/>
      <c r="P4" s="34"/>
    </row>
    <row r="5" spans="1:16" s="110" customFormat="1" ht="15.75" customHeight="1">
      <c r="A5" s="747" t="s">
        <v>5</v>
      </c>
      <c r="B5" s="747" t="s">
        <v>774</v>
      </c>
      <c r="C5" s="733" t="s">
        <v>775</v>
      </c>
      <c r="D5" s="747" t="s">
        <v>776</v>
      </c>
      <c r="E5" s="750" t="s">
        <v>777</v>
      </c>
      <c r="F5" s="747" t="s">
        <v>778</v>
      </c>
      <c r="G5" s="747" t="s">
        <v>779</v>
      </c>
      <c r="H5" s="747" t="s">
        <v>780</v>
      </c>
      <c r="I5" s="747" t="s">
        <v>781</v>
      </c>
      <c r="J5" s="747" t="s">
        <v>782</v>
      </c>
      <c r="K5" s="747" t="s">
        <v>783</v>
      </c>
      <c r="L5" s="747" t="s">
        <v>586</v>
      </c>
      <c r="M5" s="747" t="s">
        <v>587</v>
      </c>
      <c r="N5" s="747" t="s">
        <v>588</v>
      </c>
      <c r="O5" s="747" t="s">
        <v>604</v>
      </c>
      <c r="P5" s="747" t="s">
        <v>8</v>
      </c>
    </row>
    <row r="6" spans="1:16" s="110" customFormat="1" ht="12.75">
      <c r="A6" s="747"/>
      <c r="B6" s="747"/>
      <c r="C6" s="733"/>
      <c r="D6" s="747"/>
      <c r="E6" s="750"/>
      <c r="F6" s="747"/>
      <c r="G6" s="747"/>
      <c r="H6" s="747"/>
      <c r="I6" s="747"/>
      <c r="J6" s="747"/>
      <c r="K6" s="747"/>
      <c r="L6" s="747"/>
      <c r="M6" s="747"/>
      <c r="N6" s="747"/>
      <c r="O6" s="747"/>
      <c r="P6" s="747"/>
    </row>
    <row r="7" spans="1:16" ht="15.75" customHeight="1">
      <c r="A7" s="99"/>
      <c r="B7" s="142"/>
      <c r="C7" s="149"/>
      <c r="D7" s="141"/>
      <c r="E7" s="101"/>
      <c r="F7" s="142"/>
      <c r="G7" s="142"/>
      <c r="H7" s="142"/>
      <c r="I7" s="142"/>
      <c r="J7" s="102"/>
      <c r="K7" s="102"/>
      <c r="L7" s="102"/>
      <c r="M7" s="102"/>
      <c r="N7" s="48">
        <f>M7-L7</f>
        <v>0</v>
      </c>
      <c r="O7" s="108" t="str">
        <f>IF(OR(L7=0,L7=""),"",ROUND(N7/L7*100,2))</f>
        <v/>
      </c>
      <c r="P7" s="143"/>
    </row>
    <row r="8" spans="1:16" ht="15.75" customHeight="1">
      <c r="A8" s="99"/>
      <c r="B8" s="142"/>
      <c r="C8" s="149"/>
      <c r="D8" s="141"/>
      <c r="E8" s="101"/>
      <c r="F8" s="142"/>
      <c r="G8" s="142"/>
      <c r="H8" s="142"/>
      <c r="I8" s="142"/>
      <c r="J8" s="102"/>
      <c r="K8" s="103"/>
      <c r="L8" s="103"/>
      <c r="M8" s="103"/>
      <c r="N8" s="48">
        <f t="shared" ref="N8:N23" si="0">M8-L8</f>
        <v>0</v>
      </c>
      <c r="O8" s="108" t="str">
        <f t="shared" ref="O8:O23" si="1">IF(OR(L8=0,L8=""),"",ROUND(N8/L8*100,2))</f>
        <v/>
      </c>
      <c r="P8" s="143"/>
    </row>
    <row r="9" spans="1:16" ht="15.75" customHeight="1">
      <c r="A9" s="99"/>
      <c r="B9" s="142"/>
      <c r="C9" s="149"/>
      <c r="D9" s="141"/>
      <c r="E9" s="101"/>
      <c r="F9" s="142"/>
      <c r="G9" s="142"/>
      <c r="H9" s="142"/>
      <c r="I9" s="142"/>
      <c r="J9" s="102"/>
      <c r="K9" s="102"/>
      <c r="L9" s="102"/>
      <c r="M9" s="102"/>
      <c r="N9" s="48">
        <f t="shared" si="0"/>
        <v>0</v>
      </c>
      <c r="O9" s="108" t="str">
        <f t="shared" si="1"/>
        <v/>
      </c>
      <c r="P9" s="143"/>
    </row>
    <row r="10" spans="1:16" ht="15.75" customHeight="1">
      <c r="A10" s="99"/>
      <c r="B10" s="142"/>
      <c r="C10" s="149"/>
      <c r="D10" s="141"/>
      <c r="E10" s="101"/>
      <c r="F10" s="142"/>
      <c r="G10" s="142"/>
      <c r="H10" s="142"/>
      <c r="I10" s="142"/>
      <c r="J10" s="102"/>
      <c r="K10" s="102"/>
      <c r="L10" s="102"/>
      <c r="M10" s="102"/>
      <c r="N10" s="48">
        <f t="shared" si="0"/>
        <v>0</v>
      </c>
      <c r="O10" s="108" t="str">
        <f t="shared" si="1"/>
        <v/>
      </c>
      <c r="P10" s="143"/>
    </row>
    <row r="11" spans="1:16" ht="15.75" customHeight="1">
      <c r="A11" s="99"/>
      <c r="B11" s="142"/>
      <c r="C11" s="149"/>
      <c r="D11" s="141"/>
      <c r="E11" s="101"/>
      <c r="F11" s="142"/>
      <c r="G11" s="142"/>
      <c r="H11" s="142"/>
      <c r="I11" s="142"/>
      <c r="J11" s="102"/>
      <c r="K11" s="102"/>
      <c r="L11" s="102"/>
      <c r="M11" s="102"/>
      <c r="N11" s="48">
        <f t="shared" si="0"/>
        <v>0</v>
      </c>
      <c r="O11" s="108" t="str">
        <f t="shared" si="1"/>
        <v/>
      </c>
      <c r="P11" s="143"/>
    </row>
    <row r="12" spans="1:16" ht="15.75" customHeight="1">
      <c r="A12" s="99"/>
      <c r="B12" s="142"/>
      <c r="C12" s="149"/>
      <c r="D12" s="141"/>
      <c r="E12" s="101"/>
      <c r="F12" s="142"/>
      <c r="G12" s="142"/>
      <c r="H12" s="142"/>
      <c r="I12" s="142"/>
      <c r="J12" s="102"/>
      <c r="K12" s="102"/>
      <c r="L12" s="102"/>
      <c r="M12" s="102"/>
      <c r="N12" s="48">
        <f t="shared" si="0"/>
        <v>0</v>
      </c>
      <c r="O12" s="108" t="str">
        <f t="shared" si="1"/>
        <v/>
      </c>
      <c r="P12" s="143"/>
    </row>
    <row r="13" spans="1:16" ht="15.75" customHeight="1">
      <c r="A13" s="99"/>
      <c r="B13" s="142"/>
      <c r="C13" s="149"/>
      <c r="D13" s="141"/>
      <c r="E13" s="101"/>
      <c r="F13" s="142"/>
      <c r="G13" s="142"/>
      <c r="H13" s="142"/>
      <c r="I13" s="142"/>
      <c r="J13" s="102"/>
      <c r="K13" s="102"/>
      <c r="L13" s="102"/>
      <c r="M13" s="102"/>
      <c r="N13" s="48">
        <f t="shared" si="0"/>
        <v>0</v>
      </c>
      <c r="O13" s="108" t="str">
        <f t="shared" si="1"/>
        <v/>
      </c>
      <c r="P13" s="143"/>
    </row>
    <row r="14" spans="1:16" ht="15.75" customHeight="1">
      <c r="A14" s="99"/>
      <c r="B14" s="142"/>
      <c r="C14" s="149"/>
      <c r="D14" s="141"/>
      <c r="E14" s="101"/>
      <c r="F14" s="142"/>
      <c r="G14" s="142"/>
      <c r="H14" s="142"/>
      <c r="I14" s="142"/>
      <c r="J14" s="102"/>
      <c r="K14" s="102"/>
      <c r="L14" s="102"/>
      <c r="M14" s="102"/>
      <c r="N14" s="48"/>
      <c r="O14" s="108"/>
      <c r="P14" s="143"/>
    </row>
    <row r="15" spans="1:16" ht="15.75" customHeight="1">
      <c r="A15" s="99"/>
      <c r="B15" s="142"/>
      <c r="C15" s="149"/>
      <c r="D15" s="141"/>
      <c r="E15" s="101"/>
      <c r="F15" s="142"/>
      <c r="G15" s="142"/>
      <c r="H15" s="142"/>
      <c r="I15" s="142"/>
      <c r="J15" s="102"/>
      <c r="K15" s="102"/>
      <c r="L15" s="102"/>
      <c r="M15" s="102"/>
      <c r="N15" s="48"/>
      <c r="O15" s="108"/>
      <c r="P15" s="143"/>
    </row>
    <row r="16" spans="1:16" ht="15.75" customHeight="1">
      <c r="A16" s="99"/>
      <c r="B16" s="142"/>
      <c r="C16" s="149"/>
      <c r="D16" s="141"/>
      <c r="E16" s="101"/>
      <c r="F16" s="142"/>
      <c r="G16" s="142"/>
      <c r="H16" s="142"/>
      <c r="I16" s="142"/>
      <c r="J16" s="102"/>
      <c r="K16" s="102"/>
      <c r="L16" s="102"/>
      <c r="M16" s="102"/>
      <c r="N16" s="48"/>
      <c r="O16" s="108"/>
      <c r="P16" s="143"/>
    </row>
    <row r="17" spans="1:16" ht="15.75" customHeight="1">
      <c r="A17" s="99"/>
      <c r="B17" s="142"/>
      <c r="C17" s="149"/>
      <c r="D17" s="141"/>
      <c r="E17" s="101"/>
      <c r="F17" s="142"/>
      <c r="G17" s="142"/>
      <c r="H17" s="142"/>
      <c r="I17" s="142"/>
      <c r="J17" s="102"/>
      <c r="K17" s="102"/>
      <c r="L17" s="102"/>
      <c r="M17" s="102"/>
      <c r="N17" s="48">
        <f t="shared" si="0"/>
        <v>0</v>
      </c>
      <c r="O17" s="108" t="str">
        <f t="shared" si="1"/>
        <v/>
      </c>
      <c r="P17" s="143"/>
    </row>
    <row r="18" spans="1:16" ht="15.75" customHeight="1">
      <c r="A18" s="99"/>
      <c r="B18" s="142"/>
      <c r="C18" s="149"/>
      <c r="D18" s="141"/>
      <c r="E18" s="101"/>
      <c r="F18" s="142"/>
      <c r="G18" s="142"/>
      <c r="H18" s="142"/>
      <c r="I18" s="142"/>
      <c r="J18" s="102"/>
      <c r="K18" s="102"/>
      <c r="L18" s="102"/>
      <c r="M18" s="102"/>
      <c r="N18" s="48">
        <f t="shared" si="0"/>
        <v>0</v>
      </c>
      <c r="O18" s="108" t="str">
        <f t="shared" si="1"/>
        <v/>
      </c>
      <c r="P18" s="143"/>
    </row>
    <row r="19" spans="1:16" ht="15.75" customHeight="1">
      <c r="A19" s="99"/>
      <c r="B19" s="142"/>
      <c r="C19" s="149"/>
      <c r="D19" s="141"/>
      <c r="E19" s="101"/>
      <c r="F19" s="142"/>
      <c r="G19" s="142"/>
      <c r="H19" s="142"/>
      <c r="I19" s="142"/>
      <c r="J19" s="102"/>
      <c r="K19" s="102"/>
      <c r="L19" s="102"/>
      <c r="M19" s="102"/>
      <c r="N19" s="48">
        <f t="shared" si="0"/>
        <v>0</v>
      </c>
      <c r="O19" s="108" t="str">
        <f t="shared" si="1"/>
        <v/>
      </c>
      <c r="P19" s="143"/>
    </row>
    <row r="20" spans="1:16" ht="15.75" customHeight="1">
      <c r="A20" s="99"/>
      <c r="B20" s="142"/>
      <c r="C20" s="149"/>
      <c r="D20" s="141"/>
      <c r="E20" s="101"/>
      <c r="F20" s="142"/>
      <c r="G20" s="142"/>
      <c r="H20" s="142"/>
      <c r="I20" s="142"/>
      <c r="J20" s="102"/>
      <c r="K20" s="102"/>
      <c r="L20" s="102"/>
      <c r="M20" s="102"/>
      <c r="N20" s="48">
        <f t="shared" si="0"/>
        <v>0</v>
      </c>
      <c r="O20" s="108" t="str">
        <f t="shared" si="1"/>
        <v/>
      </c>
      <c r="P20" s="143"/>
    </row>
    <row r="21" spans="1:16" ht="15.75" customHeight="1">
      <c r="A21" s="99"/>
      <c r="B21" s="142"/>
      <c r="C21" s="149"/>
      <c r="D21" s="141"/>
      <c r="E21" s="101"/>
      <c r="F21" s="142"/>
      <c r="G21" s="142"/>
      <c r="H21" s="142"/>
      <c r="I21" s="142"/>
      <c r="J21" s="102"/>
      <c r="K21" s="102"/>
      <c r="L21" s="102"/>
      <c r="M21" s="102"/>
      <c r="N21" s="48">
        <f t="shared" si="0"/>
        <v>0</v>
      </c>
      <c r="O21" s="108" t="str">
        <f t="shared" si="1"/>
        <v/>
      </c>
      <c r="P21" s="143"/>
    </row>
    <row r="22" spans="1:16" ht="15.75" customHeight="1">
      <c r="A22" s="99"/>
      <c r="B22" s="142"/>
      <c r="C22" s="149"/>
      <c r="D22" s="141"/>
      <c r="E22" s="101"/>
      <c r="F22" s="142"/>
      <c r="G22" s="142"/>
      <c r="H22" s="142"/>
      <c r="I22" s="142"/>
      <c r="J22" s="102"/>
      <c r="K22" s="102"/>
      <c r="L22" s="102"/>
      <c r="M22" s="102"/>
      <c r="N22" s="48">
        <f t="shared" si="0"/>
        <v>0</v>
      </c>
      <c r="O22" s="108" t="str">
        <f t="shared" si="1"/>
        <v/>
      </c>
      <c r="P22" s="143"/>
    </row>
    <row r="23" spans="1:16" ht="15.75" customHeight="1">
      <c r="A23" s="99"/>
      <c r="B23" s="142"/>
      <c r="C23" s="149"/>
      <c r="D23" s="141"/>
      <c r="E23" s="101"/>
      <c r="F23" s="142"/>
      <c r="G23" s="142"/>
      <c r="H23" s="142"/>
      <c r="I23" s="142"/>
      <c r="J23" s="102"/>
      <c r="K23" s="102"/>
      <c r="L23" s="102"/>
      <c r="M23" s="102"/>
      <c r="N23" s="48">
        <f t="shared" si="0"/>
        <v>0</v>
      </c>
      <c r="O23" s="108" t="str">
        <f t="shared" si="1"/>
        <v/>
      </c>
      <c r="P23" s="143"/>
    </row>
    <row r="24" spans="1:16" ht="15.75" customHeight="1">
      <c r="A24" s="99"/>
      <c r="B24" s="142"/>
      <c r="C24" s="149"/>
      <c r="D24" s="141"/>
      <c r="E24" s="101"/>
      <c r="F24" s="142"/>
      <c r="G24" s="142"/>
      <c r="H24" s="142"/>
      <c r="I24" s="142"/>
      <c r="J24" s="102"/>
      <c r="K24" s="102"/>
      <c r="L24" s="102"/>
      <c r="M24" s="102"/>
      <c r="N24" s="102"/>
      <c r="O24" s="102" t="s">
        <v>554</v>
      </c>
      <c r="P24" s="143"/>
    </row>
    <row r="25" spans="1:16" ht="15.75" customHeight="1">
      <c r="A25" s="99"/>
      <c r="B25" s="142"/>
      <c r="C25" s="149"/>
      <c r="D25" s="141"/>
      <c r="E25" s="101"/>
      <c r="F25" s="142"/>
      <c r="G25" s="142"/>
      <c r="H25" s="142"/>
      <c r="I25" s="142"/>
      <c r="J25" s="102"/>
      <c r="K25" s="102"/>
      <c r="L25" s="102"/>
      <c r="M25" s="102"/>
      <c r="N25" s="102"/>
      <c r="O25" s="102" t="s">
        <v>554</v>
      </c>
      <c r="P25" s="143"/>
    </row>
    <row r="26" spans="1:16" ht="15.75" customHeight="1">
      <c r="A26" s="99"/>
      <c r="B26" s="142"/>
      <c r="C26" s="149"/>
      <c r="D26" s="141"/>
      <c r="E26" s="101"/>
      <c r="F26" s="142"/>
      <c r="G26" s="142"/>
      <c r="H26" s="142"/>
      <c r="I26" s="142"/>
      <c r="J26" s="102"/>
      <c r="K26" s="102"/>
      <c r="L26" s="102"/>
      <c r="M26" s="102"/>
      <c r="N26" s="102"/>
      <c r="O26" s="102" t="s">
        <v>554</v>
      </c>
      <c r="P26" s="143"/>
    </row>
    <row r="27" spans="1:16" ht="15.75" customHeight="1">
      <c r="A27" s="99"/>
      <c r="B27" s="142"/>
      <c r="C27" s="149"/>
      <c r="D27" s="141"/>
      <c r="E27" s="101"/>
      <c r="F27" s="142"/>
      <c r="G27" s="142"/>
      <c r="H27" s="142"/>
      <c r="I27" s="142"/>
      <c r="J27" s="102"/>
      <c r="K27" s="102"/>
      <c r="L27" s="102"/>
      <c r="M27" s="102"/>
      <c r="N27" s="102"/>
      <c r="O27" s="102" t="s">
        <v>554</v>
      </c>
      <c r="P27" s="143"/>
    </row>
    <row r="28" spans="1:16" ht="15.75" customHeight="1">
      <c r="A28" s="778" t="s">
        <v>425</v>
      </c>
      <c r="B28" s="779"/>
      <c r="C28" s="161"/>
      <c r="D28" s="100"/>
      <c r="E28" s="101"/>
      <c r="F28" s="142"/>
      <c r="G28" s="142"/>
      <c r="H28" s="142"/>
      <c r="I28" s="142"/>
      <c r="J28" s="102"/>
      <c r="K28" s="48">
        <f>SUM(K7:K27)</f>
        <v>0</v>
      </c>
      <c r="L28" s="48">
        <f>SUM(L7:L27)</f>
        <v>0</v>
      </c>
      <c r="M28" s="48">
        <f>SUM(M7:M27)</f>
        <v>0</v>
      </c>
      <c r="N28" s="48">
        <f>M28-L28</f>
        <v>0</v>
      </c>
      <c r="O28" s="108" t="str">
        <f>IF(OR(L28=0,L28=""),"",ROUND(N28/L28*100,2))</f>
        <v/>
      </c>
      <c r="P28" s="143"/>
    </row>
    <row r="29" spans="1:16" ht="15.75" customHeight="1">
      <c r="A29" s="90" t="str">
        <f>封面!B$10&amp;封面!D$10</f>
        <v>产权持有单位填表人：杨庆华</v>
      </c>
      <c r="C29" s="105"/>
      <c r="D29" s="105"/>
      <c r="E29" s="104"/>
    </row>
    <row r="30" spans="1:16" ht="15.75" customHeight="1">
      <c r="A30" s="90" t="str">
        <f>封面!B$12&amp;封面!D$12&amp;封面!E$12&amp;封面!F$12&amp;封面!G$12&amp;封面!H$12&amp;封面!I$12</f>
        <v>填表日期：2019年1月24日</v>
      </c>
      <c r="M30" s="89" t="str">
        <f>"评估人员："&amp;封面!$P$26</f>
        <v>评估人员：</v>
      </c>
    </row>
  </sheetData>
  <mergeCells count="21">
    <mergeCell ref="H5:H6"/>
    <mergeCell ref="I5:I6"/>
    <mergeCell ref="K5:K6"/>
    <mergeCell ref="J5:J6"/>
    <mergeCell ref="A1:P1"/>
    <mergeCell ref="A2:P2"/>
    <mergeCell ref="O3:P3"/>
    <mergeCell ref="A4:D4"/>
    <mergeCell ref="M5:M6"/>
    <mergeCell ref="N5:N6"/>
    <mergeCell ref="O5:O6"/>
    <mergeCell ref="P5:P6"/>
    <mergeCell ref="L5:L6"/>
    <mergeCell ref="F5:F6"/>
    <mergeCell ref="G5:G6"/>
    <mergeCell ref="E5:E6"/>
    <mergeCell ref="A28:B28"/>
    <mergeCell ref="A5:A6"/>
    <mergeCell ref="B5:B6"/>
    <mergeCell ref="C5:C6"/>
    <mergeCell ref="D5:D6"/>
  </mergeCells>
  <phoneticPr fontId="205" type="noConversion"/>
  <hyperlinks>
    <hyperlink ref="A28:B28" location="'4-6固定资产汇总'!A1" display="合计"/>
  </hyperlinks>
  <printOptions horizontalCentered="1"/>
  <pageMargins left="0.57999999999999996" right="0.49" top="0.87" bottom="0.87" header="1.27" footer="0.78"/>
  <pageSetup paperSize="9" fitToHeight="0" orientation="landscape" horizontalDpi="4294967292" r:id="rId1"/>
  <headerFooter scaleWithDoc="0">
    <oddHeader>&amp;R&amp;"宋体,常规"&amp;10表4-6-7
共&amp;N页第&amp;P页
金额单位:人民币元</oddHeader>
  </headerFooter>
  <legacyDrawing r:id="rId2"/>
</worksheet>
</file>

<file path=xl/worksheets/sheet55.xml><?xml version="1.0" encoding="utf-8"?>
<worksheet xmlns="http://schemas.openxmlformats.org/spreadsheetml/2006/main" xmlns:r="http://schemas.openxmlformats.org/officeDocument/2006/relationships">
  <sheetPr>
    <pageSetUpPr fitToPage="1"/>
  </sheetPr>
  <dimension ref="A1:F30"/>
  <sheetViews>
    <sheetView showGridLines="0" topLeftCell="A19" zoomScaleNormal="100" workbookViewId="0">
      <selection activeCell="D18" sqref="D18"/>
    </sheetView>
  </sheetViews>
  <sheetFormatPr defaultRowHeight="15.75" customHeight="1"/>
  <cols>
    <col min="1" max="1" width="16.75" style="4" customWidth="1"/>
    <col min="2" max="2" width="32.875" style="4" customWidth="1"/>
    <col min="3" max="4" width="19.125" style="4" customWidth="1"/>
    <col min="5" max="5" width="20.25" style="4" customWidth="1"/>
    <col min="6" max="6" width="13.75" style="4" customWidth="1"/>
    <col min="7" max="16384" width="9" style="4"/>
  </cols>
  <sheetData>
    <row r="1" spans="1:6" s="1" customFormat="1" ht="30" customHeight="1">
      <c r="A1" s="675" t="s">
        <v>889</v>
      </c>
      <c r="B1" s="675"/>
      <c r="C1" s="675"/>
      <c r="D1" s="675"/>
      <c r="E1" s="675"/>
      <c r="F1" s="675"/>
    </row>
    <row r="2" spans="1:6" s="2" customFormat="1" ht="14.1" customHeight="1">
      <c r="A2" s="676" t="str">
        <f>'1-汇总表'!A2:F2</f>
        <v>评估基准日：2018年12月31日</v>
      </c>
      <c r="B2" s="676"/>
      <c r="C2" s="676"/>
      <c r="D2" s="684"/>
      <c r="E2" s="684"/>
      <c r="F2" s="684"/>
    </row>
    <row r="3" spans="1:6" s="2" customFormat="1" ht="14.1" customHeight="1">
      <c r="A3" s="7"/>
      <c r="B3" s="7"/>
      <c r="C3" s="7"/>
      <c r="D3" s="8"/>
      <c r="E3" s="8"/>
      <c r="F3" s="10"/>
    </row>
    <row r="4" spans="1:6" s="2" customFormat="1" ht="15.75" customHeight="1">
      <c r="A4" s="11" t="str">
        <f>'1-汇总表'!A4</f>
        <v>产权持有人名称：阳煤集团青岛恒源化工有限公司</v>
      </c>
      <c r="B4" s="11"/>
      <c r="C4" s="11"/>
      <c r="F4" s="12"/>
    </row>
    <row r="5" spans="1:6" s="3" customFormat="1" ht="15.75" customHeight="1">
      <c r="A5" s="76" t="s">
        <v>557</v>
      </c>
      <c r="B5" s="76" t="s">
        <v>558</v>
      </c>
      <c r="C5" s="76" t="s">
        <v>559</v>
      </c>
      <c r="D5" s="76" t="s">
        <v>560</v>
      </c>
      <c r="E5" s="76" t="s">
        <v>490</v>
      </c>
      <c r="F5" s="76" t="s">
        <v>561</v>
      </c>
    </row>
    <row r="6" spans="1:6" ht="15.75" customHeight="1">
      <c r="A6" s="76" t="s">
        <v>890</v>
      </c>
      <c r="B6" s="129" t="s">
        <v>891</v>
      </c>
      <c r="C6" s="19">
        <f>'4-7-1在建（土建）'!P28</f>
        <v>0</v>
      </c>
      <c r="D6" s="19">
        <f>'4-7-1在建（土建）'!Q28</f>
        <v>0</v>
      </c>
      <c r="E6" s="19">
        <f>D6-C6</f>
        <v>0</v>
      </c>
      <c r="F6" s="108" t="str">
        <f>IF(OR(C6=0,C6=""),"",ROUND(E6/C6*100,2))</f>
        <v/>
      </c>
    </row>
    <row r="7" spans="1:6" ht="15.75" customHeight="1">
      <c r="A7" s="76" t="s">
        <v>892</v>
      </c>
      <c r="B7" s="129" t="s">
        <v>893</v>
      </c>
      <c r="C7" s="19" t="e">
        <f>#REF!</f>
        <v>#REF!</v>
      </c>
      <c r="D7" s="19" t="e">
        <f>#REF!</f>
        <v>#REF!</v>
      </c>
      <c r="E7" s="19" t="e">
        <f>D7-C7</f>
        <v>#REF!</v>
      </c>
      <c r="F7" s="108" t="e">
        <f>IF(OR(C7=0,C7=""),"",ROUND(E7/C7*100,2))</f>
        <v>#REF!</v>
      </c>
    </row>
    <row r="8" spans="1:6" ht="15.75" customHeight="1">
      <c r="A8" s="76"/>
      <c r="B8" s="157"/>
      <c r="C8" s="19"/>
      <c r="D8" s="19"/>
      <c r="E8" s="19"/>
      <c r="F8" s="19"/>
    </row>
    <row r="9" spans="1:6" ht="15.75" customHeight="1">
      <c r="A9" s="76"/>
      <c r="B9" s="157"/>
      <c r="C9" s="19"/>
      <c r="D9" s="19"/>
      <c r="E9" s="19"/>
      <c r="F9" s="19"/>
    </row>
    <row r="10" spans="1:6" ht="15.75" customHeight="1">
      <c r="A10" s="76"/>
      <c r="B10" s="157"/>
      <c r="C10" s="19"/>
      <c r="D10" s="19"/>
      <c r="E10" s="19"/>
      <c r="F10" s="19"/>
    </row>
    <row r="11" spans="1:6" ht="15.75" customHeight="1">
      <c r="A11" s="76"/>
      <c r="B11" s="157"/>
      <c r="C11" s="19"/>
      <c r="D11" s="19"/>
      <c r="E11" s="19"/>
      <c r="F11" s="19"/>
    </row>
    <row r="12" spans="1:6" ht="15.75" customHeight="1">
      <c r="A12" s="76"/>
      <c r="B12" s="157"/>
      <c r="C12" s="19"/>
      <c r="D12" s="19"/>
      <c r="E12" s="19"/>
      <c r="F12" s="19"/>
    </row>
    <row r="13" spans="1:6" ht="15.75" customHeight="1">
      <c r="A13" s="76"/>
      <c r="B13" s="157"/>
      <c r="C13" s="19"/>
      <c r="D13" s="19"/>
      <c r="E13" s="19"/>
      <c r="F13" s="19"/>
    </row>
    <row r="14" spans="1:6" ht="15.75" customHeight="1">
      <c r="A14" s="76"/>
      <c r="B14" s="157"/>
      <c r="C14" s="19"/>
      <c r="D14" s="19"/>
      <c r="E14" s="19"/>
      <c r="F14" s="19"/>
    </row>
    <row r="15" spans="1:6" ht="15.75" customHeight="1">
      <c r="A15" s="76"/>
      <c r="B15" s="157"/>
      <c r="C15" s="19"/>
      <c r="D15" s="19"/>
      <c r="E15" s="19"/>
      <c r="F15" s="19"/>
    </row>
    <row r="16" spans="1:6" ht="15.75" customHeight="1">
      <c r="A16" s="76"/>
      <c r="B16" s="157"/>
      <c r="C16" s="19"/>
      <c r="D16" s="19"/>
      <c r="E16" s="19"/>
      <c r="F16" s="19"/>
    </row>
    <row r="17" spans="1:6" ht="15.75" customHeight="1">
      <c r="A17" s="76"/>
      <c r="B17" s="157"/>
      <c r="C17" s="19"/>
      <c r="D17" s="19"/>
      <c r="E17" s="19"/>
      <c r="F17" s="19"/>
    </row>
    <row r="18" spans="1:6" ht="15.75" customHeight="1">
      <c r="A18" s="76"/>
      <c r="B18" s="157"/>
      <c r="C18" s="19"/>
      <c r="D18" s="19"/>
      <c r="E18" s="19"/>
      <c r="F18" s="19"/>
    </row>
    <row r="19" spans="1:6" ht="15.75" customHeight="1">
      <c r="A19" s="76"/>
      <c r="B19" s="157"/>
      <c r="C19" s="19"/>
      <c r="D19" s="19"/>
      <c r="E19" s="19"/>
      <c r="F19" s="19"/>
    </row>
    <row r="20" spans="1:6" ht="15.75" customHeight="1">
      <c r="A20" s="76"/>
      <c r="B20" s="157"/>
      <c r="C20" s="19"/>
      <c r="D20" s="19"/>
      <c r="E20" s="19"/>
      <c r="F20" s="19"/>
    </row>
    <row r="21" spans="1:6" ht="15.75" customHeight="1">
      <c r="A21" s="76"/>
      <c r="B21" s="158"/>
      <c r="C21" s="19"/>
      <c r="D21" s="19"/>
      <c r="E21" s="19"/>
      <c r="F21" s="19"/>
    </row>
    <row r="22" spans="1:6" ht="15.75" customHeight="1">
      <c r="A22" s="76"/>
      <c r="B22" s="157"/>
      <c r="C22" s="19"/>
      <c r="D22" s="19"/>
      <c r="E22" s="19"/>
      <c r="F22" s="19"/>
    </row>
    <row r="23" spans="1:6" ht="15.75" customHeight="1">
      <c r="A23" s="76"/>
      <c r="B23" s="158"/>
      <c r="C23" s="19"/>
      <c r="D23" s="19"/>
      <c r="E23" s="19"/>
      <c r="F23" s="19"/>
    </row>
    <row r="24" spans="1:6" ht="15.75" customHeight="1">
      <c r="A24" s="76"/>
      <c r="B24" s="157"/>
      <c r="C24" s="19"/>
      <c r="D24" s="19"/>
      <c r="E24" s="19"/>
      <c r="F24" s="19"/>
    </row>
    <row r="25" spans="1:6" ht="15.75" customHeight="1">
      <c r="A25" s="76"/>
      <c r="B25" s="158"/>
      <c r="C25" s="19"/>
      <c r="D25" s="19"/>
      <c r="E25" s="19"/>
      <c r="F25" s="19"/>
    </row>
    <row r="26" spans="1:6" ht="15.75" customHeight="1">
      <c r="A26" s="732" t="s">
        <v>894</v>
      </c>
      <c r="B26" s="732"/>
      <c r="C26" s="19" t="e">
        <f>C6+C7</f>
        <v>#REF!</v>
      </c>
      <c r="D26" s="19" t="e">
        <f>D6+D7</f>
        <v>#REF!</v>
      </c>
      <c r="E26" s="19" t="e">
        <f>D26-C26</f>
        <v>#REF!</v>
      </c>
      <c r="F26" s="108" t="e">
        <f>IF(OR(C26=0,C26=""),"",ROUND(E26/C26*100,2))</f>
        <v>#REF!</v>
      </c>
    </row>
    <row r="27" spans="1:6" ht="15.75" customHeight="1">
      <c r="A27" s="732" t="s">
        <v>895</v>
      </c>
      <c r="B27" s="732"/>
      <c r="C27" s="19" t="e">
        <f>'4-7-1在建（土建）'!P27+#REF!</f>
        <v>#REF!</v>
      </c>
      <c r="D27" s="19"/>
      <c r="E27" s="19" t="e">
        <f>D27-C27</f>
        <v>#REF!</v>
      </c>
      <c r="F27" s="108" t="e">
        <f>IF(OR(C27=0,C27=""),"",ROUND(E27/C27*100,2))</f>
        <v>#REF!</v>
      </c>
    </row>
    <row r="28" spans="1:6" ht="15.75" customHeight="1">
      <c r="A28" s="781" t="s">
        <v>896</v>
      </c>
      <c r="B28" s="781"/>
      <c r="C28" s="19" t="e">
        <f>C26-C27</f>
        <v>#REF!</v>
      </c>
      <c r="D28" s="19" t="e">
        <f>D26-D27</f>
        <v>#REF!</v>
      </c>
      <c r="E28" s="19" t="e">
        <f>D28-C28</f>
        <v>#REF!</v>
      </c>
      <c r="F28" s="108" t="e">
        <f>IF(OR(C28=0,C28=""),"",ROUND(E28/C28*100,2))</f>
        <v>#REF!</v>
      </c>
    </row>
    <row r="29" spans="1:6" ht="15.75" customHeight="1">
      <c r="C29" s="82"/>
      <c r="D29" s="82"/>
      <c r="E29" s="82"/>
    </row>
    <row r="30" spans="1:6" ht="15.75" customHeight="1">
      <c r="D30" s="24" t="str">
        <f>"评估人员："&amp;封面!$P$26</f>
        <v>评估人员：</v>
      </c>
    </row>
  </sheetData>
  <mergeCells count="5">
    <mergeCell ref="A1:F1"/>
    <mergeCell ref="A2:F2"/>
    <mergeCell ref="A26:B26"/>
    <mergeCell ref="A27:B27"/>
    <mergeCell ref="A28:B28"/>
  </mergeCells>
  <phoneticPr fontId="205" type="noConversion"/>
  <hyperlinks>
    <hyperlink ref="A28:B28" location="'4-非流动资产汇总'!A1" display="在建工程合计"/>
    <hyperlink ref="B6" location="'4-7-1在建（土建）'!A1" display="在建工程—土建工程"/>
    <hyperlink ref="B7" location="'4-7-2在建（设备）'!A1" display="在建工程—设备安装工程"/>
  </hyperlinks>
  <printOptions horizontalCentered="1"/>
  <pageMargins left="0.47" right="0.49" top="0.87" bottom="0.87" header="1.25" footer="0.75"/>
  <pageSetup paperSize="9" fitToHeight="0" orientation="landscape" horizontalDpi="4294967292" r:id="rId1"/>
  <headerFooter scaleWithDoc="0">
    <oddHeader>&amp;R&amp;"宋体,常规"&amp;10表4-7
共&amp;N页第&amp;P页
金额单位:人民币元</oddHeader>
  </headerFooter>
</worksheet>
</file>

<file path=xl/worksheets/sheet56.xml><?xml version="1.0" encoding="utf-8"?>
<worksheet xmlns="http://schemas.openxmlformats.org/spreadsheetml/2006/main" xmlns:r="http://schemas.openxmlformats.org/officeDocument/2006/relationships">
  <sheetPr>
    <pageSetUpPr fitToPage="1"/>
  </sheetPr>
  <dimension ref="A1:T30"/>
  <sheetViews>
    <sheetView showGridLines="0" topLeftCell="F1" workbookViewId="0">
      <selection activeCell="W7" sqref="W7"/>
    </sheetView>
  </sheetViews>
  <sheetFormatPr defaultRowHeight="15.75" customHeight="1"/>
  <cols>
    <col min="1" max="1" width="5.375" style="4" customWidth="1"/>
    <col min="2" max="2" width="9.625" style="4" bestFit="1" customWidth="1"/>
    <col min="3" max="3" width="8" style="4" bestFit="1" customWidth="1"/>
    <col min="4" max="4" width="15.125" style="4" customWidth="1"/>
    <col min="5" max="5" width="7.75" style="4" customWidth="1"/>
    <col min="6" max="6" width="13" style="4" customWidth="1"/>
    <col min="7" max="7" width="7.125" style="49" customWidth="1"/>
    <col min="8" max="8" width="10.75" style="4" customWidth="1"/>
    <col min="9" max="9" width="10.125" style="4" customWidth="1"/>
    <col min="10" max="13" width="12.875" style="4" customWidth="1"/>
    <col min="14" max="15" width="9" style="4"/>
    <col min="16" max="16" width="11" style="4" customWidth="1"/>
    <col min="17" max="17" width="10.625" style="4" customWidth="1"/>
    <col min="18" max="18" width="7.625" style="4" customWidth="1"/>
    <col min="19" max="19" width="7.25" style="4" customWidth="1"/>
    <col min="20" max="20" width="8" style="4" customWidth="1"/>
    <col min="21" max="16384" width="9" style="4"/>
  </cols>
  <sheetData>
    <row r="1" spans="1:20" s="1" customFormat="1" ht="30" customHeight="1">
      <c r="A1" s="675" t="s">
        <v>897</v>
      </c>
      <c r="B1" s="675"/>
      <c r="C1" s="675"/>
      <c r="D1" s="675"/>
      <c r="E1" s="675"/>
      <c r="F1" s="675"/>
      <c r="G1" s="675"/>
      <c r="H1" s="675"/>
      <c r="I1" s="675"/>
      <c r="J1" s="675"/>
      <c r="K1" s="675"/>
      <c r="L1" s="675"/>
      <c r="M1" s="675"/>
      <c r="N1" s="675"/>
      <c r="O1" s="675"/>
      <c r="P1" s="675"/>
      <c r="Q1" s="675"/>
      <c r="R1" s="675"/>
      <c r="S1" s="675"/>
      <c r="T1" s="675"/>
    </row>
    <row r="2" spans="1:20" s="2" customFormat="1" ht="14.1" customHeight="1">
      <c r="A2" s="676" t="str">
        <f>'1-汇总表'!A2:F2</f>
        <v>评估基准日：2018年12月31日</v>
      </c>
      <c r="B2" s="676"/>
      <c r="C2" s="676"/>
      <c r="D2" s="676"/>
      <c r="E2" s="676"/>
      <c r="F2" s="676"/>
      <c r="G2" s="684"/>
      <c r="H2" s="684"/>
      <c r="I2" s="684"/>
      <c r="J2" s="684"/>
      <c r="K2" s="684"/>
      <c r="L2" s="684"/>
      <c r="M2" s="684"/>
      <c r="N2" s="684"/>
      <c r="O2" s="684"/>
      <c r="P2" s="684"/>
      <c r="Q2" s="684"/>
      <c r="R2" s="684"/>
      <c r="S2" s="684"/>
      <c r="T2" s="684"/>
    </row>
    <row r="3" spans="1:20" s="2" customFormat="1" ht="14.1" customHeight="1">
      <c r="A3" s="7"/>
      <c r="B3" s="7"/>
      <c r="C3" s="7"/>
      <c r="D3" s="7"/>
      <c r="E3" s="7"/>
      <c r="F3" s="7"/>
      <c r="G3" s="62"/>
      <c r="H3" s="8"/>
      <c r="I3" s="8"/>
      <c r="J3" s="8"/>
      <c r="K3" s="8"/>
      <c r="L3" s="8"/>
      <c r="M3" s="8"/>
      <c r="N3" s="8"/>
      <c r="O3" s="8"/>
      <c r="P3" s="8"/>
      <c r="Q3" s="8"/>
      <c r="R3" s="8"/>
      <c r="S3" s="8"/>
      <c r="T3" s="10"/>
    </row>
    <row r="4" spans="1:20" s="2" customFormat="1" ht="15.75" customHeight="1">
      <c r="A4" s="120" t="str">
        <f>'1-汇总表'!A4</f>
        <v>产权持有人名称：阳煤集团青岛恒源化工有限公司</v>
      </c>
      <c r="B4" s="120"/>
      <c r="C4" s="120"/>
      <c r="D4" s="120"/>
      <c r="E4" s="120"/>
      <c r="F4" s="120"/>
      <c r="G4" s="55"/>
      <c r="T4" s="12"/>
    </row>
    <row r="5" spans="1:20" s="3" customFormat="1" ht="30" customHeight="1">
      <c r="A5" s="16" t="s">
        <v>487</v>
      </c>
      <c r="B5" s="16" t="s">
        <v>797</v>
      </c>
      <c r="C5" s="16" t="s">
        <v>798</v>
      </c>
      <c r="D5" s="16" t="s">
        <v>898</v>
      </c>
      <c r="E5" s="16" t="s">
        <v>789</v>
      </c>
      <c r="F5" s="153" t="s">
        <v>899</v>
      </c>
      <c r="G5" s="85" t="s">
        <v>900</v>
      </c>
      <c r="H5" s="16" t="s">
        <v>901</v>
      </c>
      <c r="I5" s="16" t="s">
        <v>902</v>
      </c>
      <c r="J5" s="16" t="s">
        <v>903</v>
      </c>
      <c r="K5" s="16" t="s">
        <v>904</v>
      </c>
      <c r="L5" s="16" t="s">
        <v>905</v>
      </c>
      <c r="M5" s="16" t="s">
        <v>906</v>
      </c>
      <c r="N5" s="16" t="s">
        <v>907</v>
      </c>
      <c r="O5" s="16" t="s">
        <v>908</v>
      </c>
      <c r="P5" s="16" t="s">
        <v>488</v>
      </c>
      <c r="Q5" s="13" t="s">
        <v>489</v>
      </c>
      <c r="R5" s="13" t="s">
        <v>490</v>
      </c>
      <c r="S5" s="13" t="s">
        <v>491</v>
      </c>
      <c r="T5" s="13" t="s">
        <v>562</v>
      </c>
    </row>
    <row r="6" spans="1:20" ht="15.75" customHeight="1">
      <c r="A6" s="13"/>
      <c r="B6" s="122"/>
      <c r="C6" s="122"/>
      <c r="D6" s="124"/>
      <c r="E6" s="114"/>
      <c r="F6" s="154"/>
      <c r="G6" s="56"/>
      <c r="H6" s="56"/>
      <c r="I6" s="71"/>
      <c r="J6" s="71"/>
      <c r="K6" s="155"/>
      <c r="L6" s="155"/>
      <c r="M6" s="155"/>
      <c r="N6" s="13"/>
      <c r="O6" s="13"/>
      <c r="P6" s="19"/>
      <c r="Q6" s="19"/>
      <c r="R6" s="19">
        <f>Q6-P6</f>
        <v>0</v>
      </c>
      <c r="S6" s="108" t="str">
        <f>IF(OR(P6=0,P6=""),"",ROUND(R6/P6*100,2))</f>
        <v/>
      </c>
      <c r="T6" s="114"/>
    </row>
    <row r="7" spans="1:20" ht="15.75" customHeight="1">
      <c r="A7" s="13"/>
      <c r="B7" s="122"/>
      <c r="C7" s="122"/>
      <c r="D7" s="124"/>
      <c r="E7" s="124"/>
      <c r="F7" s="87"/>
      <c r="G7" s="56"/>
      <c r="H7" s="56"/>
      <c r="I7" s="71"/>
      <c r="J7" s="71"/>
      <c r="K7" s="155"/>
      <c r="L7" s="155"/>
      <c r="M7" s="155"/>
      <c r="N7" s="13"/>
      <c r="O7" s="13"/>
      <c r="P7" s="19"/>
      <c r="Q7" s="19"/>
      <c r="R7" s="19">
        <f t="shared" ref="R7:R23" si="0">Q7-P7</f>
        <v>0</v>
      </c>
      <c r="S7" s="108" t="str">
        <f t="shared" ref="S7:S23" si="1">IF(OR(P7=0,P7=""),"",ROUND(R7/P7*100,2))</f>
        <v/>
      </c>
      <c r="T7" s="114"/>
    </row>
    <row r="8" spans="1:20" ht="15.75" customHeight="1">
      <c r="A8" s="13"/>
      <c r="B8" s="122"/>
      <c r="C8" s="122"/>
      <c r="D8" s="124"/>
      <c r="E8" s="124"/>
      <c r="F8" s="87"/>
      <c r="G8" s="56"/>
      <c r="H8" s="56"/>
      <c r="I8" s="71"/>
      <c r="J8" s="71"/>
      <c r="K8" s="155"/>
      <c r="L8" s="155"/>
      <c r="M8" s="155"/>
      <c r="N8" s="13"/>
      <c r="O8" s="13"/>
      <c r="P8" s="19"/>
      <c r="Q8" s="19"/>
      <c r="R8" s="19">
        <f t="shared" si="0"/>
        <v>0</v>
      </c>
      <c r="S8" s="108" t="str">
        <f t="shared" si="1"/>
        <v/>
      </c>
      <c r="T8" s="114"/>
    </row>
    <row r="9" spans="1:20" ht="15.75" customHeight="1">
      <c r="A9" s="13"/>
      <c r="B9" s="122"/>
      <c r="C9" s="122"/>
      <c r="D9" s="124"/>
      <c r="E9" s="124"/>
      <c r="F9" s="87"/>
      <c r="G9" s="56"/>
      <c r="H9" s="56"/>
      <c r="I9" s="71"/>
      <c r="J9" s="71"/>
      <c r="K9" s="155"/>
      <c r="L9" s="155"/>
      <c r="M9" s="155"/>
      <c r="N9" s="13"/>
      <c r="O9" s="13"/>
      <c r="P9" s="19"/>
      <c r="Q9" s="19"/>
      <c r="R9" s="19">
        <f t="shared" si="0"/>
        <v>0</v>
      </c>
      <c r="S9" s="108" t="str">
        <f t="shared" si="1"/>
        <v/>
      </c>
      <c r="T9" s="114"/>
    </row>
    <row r="10" spans="1:20" ht="15.75" customHeight="1">
      <c r="A10" s="13"/>
      <c r="B10" s="122"/>
      <c r="C10" s="122"/>
      <c r="D10" s="124"/>
      <c r="E10" s="124"/>
      <c r="F10" s="87"/>
      <c r="G10" s="56"/>
      <c r="H10" s="56"/>
      <c r="I10" s="71"/>
      <c r="J10" s="71"/>
      <c r="K10" s="155"/>
      <c r="L10" s="155"/>
      <c r="M10" s="155"/>
      <c r="N10" s="13"/>
      <c r="O10" s="13"/>
      <c r="P10" s="19"/>
      <c r="Q10" s="19"/>
      <c r="R10" s="19">
        <f t="shared" si="0"/>
        <v>0</v>
      </c>
      <c r="S10" s="108" t="str">
        <f t="shared" si="1"/>
        <v/>
      </c>
      <c r="T10" s="114"/>
    </row>
    <row r="11" spans="1:20" ht="15.75" customHeight="1">
      <c r="A11" s="13"/>
      <c r="B11" s="122"/>
      <c r="C11" s="122"/>
      <c r="D11" s="124"/>
      <c r="E11" s="124"/>
      <c r="F11" s="87"/>
      <c r="G11" s="56"/>
      <c r="H11" s="56"/>
      <c r="I11" s="71"/>
      <c r="J11" s="71"/>
      <c r="K11" s="155"/>
      <c r="L11" s="155"/>
      <c r="M11" s="155"/>
      <c r="N11" s="13"/>
      <c r="O11" s="13"/>
      <c r="P11" s="19"/>
      <c r="Q11" s="19"/>
      <c r="R11" s="19">
        <f t="shared" si="0"/>
        <v>0</v>
      </c>
      <c r="S11" s="108" t="str">
        <f t="shared" si="1"/>
        <v/>
      </c>
      <c r="T11" s="114"/>
    </row>
    <row r="12" spans="1:20" ht="15.75" customHeight="1">
      <c r="A12" s="13"/>
      <c r="B12" s="122"/>
      <c r="C12" s="122"/>
      <c r="D12" s="124"/>
      <c r="E12" s="124"/>
      <c r="F12" s="87"/>
      <c r="G12" s="56"/>
      <c r="H12" s="56"/>
      <c r="I12" s="71"/>
      <c r="J12" s="71"/>
      <c r="K12" s="155"/>
      <c r="L12" s="155"/>
      <c r="M12" s="155"/>
      <c r="N12" s="13"/>
      <c r="O12" s="13"/>
      <c r="P12" s="19"/>
      <c r="Q12" s="19"/>
      <c r="R12" s="19">
        <f t="shared" si="0"/>
        <v>0</v>
      </c>
      <c r="S12" s="108" t="str">
        <f t="shared" si="1"/>
        <v/>
      </c>
      <c r="T12" s="114"/>
    </row>
    <row r="13" spans="1:20" ht="15.75" customHeight="1">
      <c r="A13" s="13"/>
      <c r="B13" s="122"/>
      <c r="C13" s="122"/>
      <c r="D13" s="124"/>
      <c r="E13" s="124"/>
      <c r="F13" s="87"/>
      <c r="G13" s="56"/>
      <c r="H13" s="56"/>
      <c r="I13" s="71"/>
      <c r="J13" s="71"/>
      <c r="K13" s="155"/>
      <c r="L13" s="155"/>
      <c r="M13" s="155"/>
      <c r="N13" s="13"/>
      <c r="O13" s="13"/>
      <c r="P13" s="19"/>
      <c r="Q13" s="19"/>
      <c r="R13" s="19">
        <f t="shared" si="0"/>
        <v>0</v>
      </c>
      <c r="S13" s="108" t="str">
        <f t="shared" si="1"/>
        <v/>
      </c>
      <c r="T13" s="114"/>
    </row>
    <row r="14" spans="1:20" ht="15.75" customHeight="1">
      <c r="A14" s="13"/>
      <c r="B14" s="122"/>
      <c r="C14" s="122"/>
      <c r="D14" s="124"/>
      <c r="E14" s="124"/>
      <c r="F14" s="87"/>
      <c r="G14" s="56"/>
      <c r="H14" s="56"/>
      <c r="I14" s="71"/>
      <c r="J14" s="71"/>
      <c r="K14" s="155"/>
      <c r="L14" s="155"/>
      <c r="M14" s="155"/>
      <c r="N14" s="13"/>
      <c r="O14" s="13"/>
      <c r="P14" s="19"/>
      <c r="Q14" s="19"/>
      <c r="R14" s="19">
        <f t="shared" si="0"/>
        <v>0</v>
      </c>
      <c r="S14" s="108" t="str">
        <f t="shared" si="1"/>
        <v/>
      </c>
      <c r="T14" s="114"/>
    </row>
    <row r="15" spans="1:20" ht="15.75" customHeight="1">
      <c r="A15" s="13"/>
      <c r="B15" s="122"/>
      <c r="C15" s="122"/>
      <c r="D15" s="124"/>
      <c r="E15" s="124"/>
      <c r="F15" s="87"/>
      <c r="G15" s="56"/>
      <c r="H15" s="56"/>
      <c r="I15" s="71"/>
      <c r="J15" s="71"/>
      <c r="K15" s="155"/>
      <c r="L15" s="155"/>
      <c r="M15" s="155"/>
      <c r="N15" s="13"/>
      <c r="O15" s="13"/>
      <c r="P15" s="19"/>
      <c r="Q15" s="19"/>
      <c r="R15" s="19"/>
      <c r="S15" s="108"/>
      <c r="T15" s="114"/>
    </row>
    <row r="16" spans="1:20" ht="15.75" customHeight="1">
      <c r="A16" s="13"/>
      <c r="B16" s="122"/>
      <c r="C16" s="122"/>
      <c r="D16" s="124"/>
      <c r="E16" s="124"/>
      <c r="F16" s="87"/>
      <c r="G16" s="56"/>
      <c r="H16" s="56"/>
      <c r="I16" s="71"/>
      <c r="J16" s="71"/>
      <c r="K16" s="155"/>
      <c r="L16" s="155"/>
      <c r="M16" s="155"/>
      <c r="N16" s="13"/>
      <c r="O16" s="13"/>
      <c r="P16" s="19"/>
      <c r="Q16" s="19"/>
      <c r="R16" s="19">
        <f t="shared" si="0"/>
        <v>0</v>
      </c>
      <c r="S16" s="108" t="str">
        <f t="shared" si="1"/>
        <v/>
      </c>
      <c r="T16" s="114"/>
    </row>
    <row r="17" spans="1:20" ht="15.75" customHeight="1">
      <c r="A17" s="13"/>
      <c r="B17" s="122"/>
      <c r="C17" s="122"/>
      <c r="D17" s="124"/>
      <c r="E17" s="124"/>
      <c r="F17" s="87"/>
      <c r="G17" s="56"/>
      <c r="H17" s="56"/>
      <c r="I17" s="71"/>
      <c r="J17" s="71"/>
      <c r="K17" s="155"/>
      <c r="L17" s="155"/>
      <c r="M17" s="155"/>
      <c r="N17" s="13"/>
      <c r="O17" s="13"/>
      <c r="P17" s="19"/>
      <c r="Q17" s="19"/>
      <c r="R17" s="19">
        <f t="shared" si="0"/>
        <v>0</v>
      </c>
      <c r="S17" s="108" t="str">
        <f t="shared" si="1"/>
        <v/>
      </c>
      <c r="T17" s="114"/>
    </row>
    <row r="18" spans="1:20" ht="15.75" customHeight="1">
      <c r="A18" s="13"/>
      <c r="B18" s="122"/>
      <c r="C18" s="122"/>
      <c r="D18" s="124"/>
      <c r="E18" s="124"/>
      <c r="F18" s="87"/>
      <c r="G18" s="56"/>
      <c r="H18" s="56"/>
      <c r="I18" s="71"/>
      <c r="J18" s="71"/>
      <c r="K18" s="155"/>
      <c r="L18" s="155"/>
      <c r="M18" s="155"/>
      <c r="N18" s="13"/>
      <c r="O18" s="13"/>
      <c r="P18" s="19"/>
      <c r="Q18" s="19"/>
      <c r="R18" s="19">
        <f t="shared" si="0"/>
        <v>0</v>
      </c>
      <c r="S18" s="108" t="str">
        <f t="shared" si="1"/>
        <v/>
      </c>
      <c r="T18" s="114"/>
    </row>
    <row r="19" spans="1:20" ht="15.75" customHeight="1">
      <c r="A19" s="13"/>
      <c r="B19" s="122"/>
      <c r="C19" s="122"/>
      <c r="D19" s="124"/>
      <c r="E19" s="124"/>
      <c r="F19" s="87"/>
      <c r="G19" s="56"/>
      <c r="H19" s="56"/>
      <c r="I19" s="71"/>
      <c r="J19" s="71"/>
      <c r="K19" s="155"/>
      <c r="L19" s="155"/>
      <c r="M19" s="155"/>
      <c r="N19" s="13"/>
      <c r="O19" s="13"/>
      <c r="P19" s="19"/>
      <c r="Q19" s="19"/>
      <c r="R19" s="19">
        <f t="shared" si="0"/>
        <v>0</v>
      </c>
      <c r="S19" s="108" t="str">
        <f t="shared" si="1"/>
        <v/>
      </c>
      <c r="T19" s="114"/>
    </row>
    <row r="20" spans="1:20" ht="15.75" customHeight="1">
      <c r="A20" s="13"/>
      <c r="B20" s="122"/>
      <c r="C20" s="122"/>
      <c r="D20" s="124"/>
      <c r="E20" s="124"/>
      <c r="F20" s="87"/>
      <c r="G20" s="56"/>
      <c r="H20" s="56"/>
      <c r="I20" s="71"/>
      <c r="J20" s="71"/>
      <c r="K20" s="155"/>
      <c r="L20" s="155"/>
      <c r="M20" s="155"/>
      <c r="N20" s="13"/>
      <c r="O20" s="13"/>
      <c r="P20" s="19"/>
      <c r="Q20" s="19"/>
      <c r="R20" s="19">
        <f t="shared" si="0"/>
        <v>0</v>
      </c>
      <c r="S20" s="108" t="str">
        <f t="shared" si="1"/>
        <v/>
      </c>
      <c r="T20" s="114"/>
    </row>
    <row r="21" spans="1:20" ht="15.75" customHeight="1">
      <c r="A21" s="13"/>
      <c r="B21" s="122"/>
      <c r="C21" s="122"/>
      <c r="D21" s="124"/>
      <c r="E21" s="124"/>
      <c r="F21" s="87"/>
      <c r="G21" s="56"/>
      <c r="H21" s="56"/>
      <c r="I21" s="71"/>
      <c r="J21" s="71"/>
      <c r="K21" s="155"/>
      <c r="L21" s="155"/>
      <c r="M21" s="155"/>
      <c r="N21" s="13"/>
      <c r="O21" s="13"/>
      <c r="P21" s="19"/>
      <c r="Q21" s="19"/>
      <c r="R21" s="19">
        <f t="shared" si="0"/>
        <v>0</v>
      </c>
      <c r="S21" s="108" t="str">
        <f t="shared" si="1"/>
        <v/>
      </c>
      <c r="T21" s="114"/>
    </row>
    <row r="22" spans="1:20" ht="15.75" customHeight="1">
      <c r="A22" s="13"/>
      <c r="B22" s="122"/>
      <c r="C22" s="122"/>
      <c r="D22" s="124"/>
      <c r="E22" s="124"/>
      <c r="F22" s="87"/>
      <c r="G22" s="56"/>
      <c r="H22" s="56"/>
      <c r="I22" s="71"/>
      <c r="J22" s="71"/>
      <c r="K22" s="155"/>
      <c r="L22" s="155"/>
      <c r="M22" s="155"/>
      <c r="N22" s="13"/>
      <c r="O22" s="13"/>
      <c r="P22" s="19"/>
      <c r="Q22" s="19"/>
      <c r="R22" s="19">
        <f t="shared" si="0"/>
        <v>0</v>
      </c>
      <c r="S22" s="108" t="str">
        <f t="shared" si="1"/>
        <v/>
      </c>
      <c r="T22" s="114"/>
    </row>
    <row r="23" spans="1:20" ht="15.75" customHeight="1">
      <c r="A23" s="13"/>
      <c r="B23" s="122"/>
      <c r="C23" s="122"/>
      <c r="D23" s="124"/>
      <c r="E23" s="124"/>
      <c r="F23" s="87"/>
      <c r="G23" s="56"/>
      <c r="H23" s="56"/>
      <c r="I23" s="71"/>
      <c r="J23" s="71"/>
      <c r="K23" s="155"/>
      <c r="L23" s="155"/>
      <c r="M23" s="155"/>
      <c r="N23" s="13"/>
      <c r="O23" s="13"/>
      <c r="P23" s="19"/>
      <c r="Q23" s="19"/>
      <c r="R23" s="19">
        <f t="shared" si="0"/>
        <v>0</v>
      </c>
      <c r="S23" s="108" t="str">
        <f t="shared" si="1"/>
        <v/>
      </c>
      <c r="T23" s="114"/>
    </row>
    <row r="24" spans="1:20" ht="15.75" customHeight="1">
      <c r="A24" s="13"/>
      <c r="B24" s="122"/>
      <c r="C24" s="122"/>
      <c r="D24" s="124"/>
      <c r="E24" s="124"/>
      <c r="F24" s="87"/>
      <c r="G24" s="56"/>
      <c r="H24" s="56"/>
      <c r="I24" s="71"/>
      <c r="J24" s="71"/>
      <c r="K24" s="155"/>
      <c r="L24" s="155"/>
      <c r="M24" s="155"/>
      <c r="N24" s="13"/>
      <c r="O24" s="13"/>
      <c r="P24" s="19"/>
      <c r="Q24" s="19"/>
      <c r="R24" s="19"/>
      <c r="S24" s="19" t="s">
        <v>554</v>
      </c>
      <c r="T24" s="114"/>
    </row>
    <row r="25" spans="1:20" ht="15.75" customHeight="1">
      <c r="A25" s="13"/>
      <c r="B25" s="122"/>
      <c r="C25" s="122"/>
      <c r="D25" s="124"/>
      <c r="E25" s="124"/>
      <c r="F25" s="87"/>
      <c r="G25" s="56"/>
      <c r="H25" s="56"/>
      <c r="I25" s="71"/>
      <c r="J25" s="71"/>
      <c r="K25" s="155"/>
      <c r="L25" s="155"/>
      <c r="M25" s="155"/>
      <c r="N25" s="13"/>
      <c r="O25" s="13"/>
      <c r="P25" s="19"/>
      <c r="Q25" s="19"/>
      <c r="R25" s="19"/>
      <c r="S25" s="19" t="s">
        <v>554</v>
      </c>
      <c r="T25" s="114"/>
    </row>
    <row r="26" spans="1:20" ht="15.75" customHeight="1">
      <c r="A26" s="732" t="s">
        <v>909</v>
      </c>
      <c r="B26" s="732"/>
      <c r="C26" s="732"/>
      <c r="D26" s="732"/>
      <c r="E26" s="732"/>
      <c r="F26" s="19"/>
      <c r="G26" s="63"/>
      <c r="H26" s="19" t="s">
        <v>554</v>
      </c>
      <c r="I26" s="19"/>
      <c r="J26" s="19"/>
      <c r="K26" s="156"/>
      <c r="L26" s="156"/>
      <c r="M26" s="156"/>
      <c r="N26" s="20"/>
      <c r="O26" s="20"/>
      <c r="P26" s="19">
        <f>SUM(P6:P25)</f>
        <v>0</v>
      </c>
      <c r="Q26" s="19">
        <f>SUM(Q6:Q25)</f>
        <v>0</v>
      </c>
      <c r="R26" s="19">
        <f>Q26-P26</f>
        <v>0</v>
      </c>
      <c r="S26" s="108" t="str">
        <f>IF(OR(P26=0,P26=""),"",ROUND(R26/P26*100,2))</f>
        <v/>
      </c>
      <c r="T26" s="114"/>
    </row>
    <row r="27" spans="1:20" ht="15.75" customHeight="1">
      <c r="A27" s="732" t="s">
        <v>910</v>
      </c>
      <c r="B27" s="732"/>
      <c r="C27" s="732"/>
      <c r="D27" s="732"/>
      <c r="E27" s="732"/>
      <c r="F27" s="19"/>
      <c r="G27" s="63"/>
      <c r="H27" s="19" t="s">
        <v>554</v>
      </c>
      <c r="I27" s="19"/>
      <c r="J27" s="19"/>
      <c r="K27" s="156"/>
      <c r="L27" s="156"/>
      <c r="M27" s="156"/>
      <c r="N27" s="20"/>
      <c r="O27" s="20"/>
      <c r="P27" s="19"/>
      <c r="Q27" s="19"/>
      <c r="R27" s="19">
        <f>Q27-P27</f>
        <v>0</v>
      </c>
      <c r="S27" s="108" t="str">
        <f>IF(OR(P27=0,P27=""),"",ROUND(R27/P27*100,2))</f>
        <v/>
      </c>
      <c r="T27" s="114"/>
    </row>
    <row r="28" spans="1:20" ht="15.75" customHeight="1">
      <c r="A28" s="781" t="s">
        <v>642</v>
      </c>
      <c r="B28" s="781"/>
      <c r="C28" s="781"/>
      <c r="D28" s="781"/>
      <c r="E28" s="781"/>
      <c r="F28" s="19"/>
      <c r="G28" s="63"/>
      <c r="H28" s="19" t="s">
        <v>554</v>
      </c>
      <c r="I28" s="19"/>
      <c r="J28" s="19"/>
      <c r="K28" s="156"/>
      <c r="L28" s="156"/>
      <c r="M28" s="156"/>
      <c r="N28" s="20"/>
      <c r="O28" s="20"/>
      <c r="P28" s="19">
        <f>P26-ABS(P27)</f>
        <v>0</v>
      </c>
      <c r="Q28" s="19">
        <f>Q26-ABS(Q27)</f>
        <v>0</v>
      </c>
      <c r="R28" s="19">
        <f>Q28-P28</f>
        <v>0</v>
      </c>
      <c r="S28" s="108" t="str">
        <f>IF(OR(P28=0,P28=""),"",ROUND(R28/P28*100,2))</f>
        <v/>
      </c>
      <c r="T28" s="114"/>
    </row>
    <row r="29" spans="1:20" s="2" customFormat="1" ht="15.75" customHeight="1">
      <c r="A29" s="2" t="str">
        <f>封面!B$10&amp;封面!D$10</f>
        <v>产权持有单位填表人：杨庆华</v>
      </c>
      <c r="E29" s="22"/>
      <c r="F29" s="22"/>
      <c r="G29" s="58"/>
    </row>
    <row r="30" spans="1:20" s="2" customFormat="1" ht="15.75" customHeight="1">
      <c r="A30" s="2" t="str">
        <f>封面!B$12&amp;封面!D$12&amp;封面!E$12&amp;封面!F$12&amp;封面!G$12&amp;封面!H$12&amp;封面!I$12</f>
        <v>填表日期：2019年1月24日</v>
      </c>
      <c r="G30" s="55"/>
      <c r="Q30" s="24" t="str">
        <f>"评估人员："&amp;封面!$P$26</f>
        <v>评估人员：</v>
      </c>
    </row>
  </sheetData>
  <mergeCells count="5">
    <mergeCell ref="A1:T1"/>
    <mergeCell ref="A2:T2"/>
    <mergeCell ref="A26:E26"/>
    <mergeCell ref="A27:E27"/>
    <mergeCell ref="A28:E28"/>
  </mergeCells>
  <phoneticPr fontId="205" type="noConversion"/>
  <hyperlinks>
    <hyperlink ref="A28:E28" location="'4-7在建工程汇总'!A1" display="合      计"/>
  </hyperlinks>
  <printOptions horizontalCentered="1"/>
  <pageMargins left="0.47" right="0.51" top="1.26" bottom="0.87" header="1.26" footer="0.75"/>
  <pageSetup paperSize="9" scale="63" fitToHeight="0" orientation="landscape" horizontalDpi="4294967292" r:id="rId1"/>
  <headerFooter scaleWithDoc="0">
    <oddHeader>&amp;R&amp;"宋体,常规"&amp;10表4-7-1
共&amp;N页第&amp;P页
金额单位:人民币元</oddHeader>
  </headerFooter>
  <legacyDrawing r:id="rId2"/>
</worksheet>
</file>

<file path=xl/worksheets/sheet57.xml><?xml version="1.0" encoding="utf-8"?>
<worksheet xmlns="http://schemas.openxmlformats.org/spreadsheetml/2006/main" xmlns:r="http://schemas.openxmlformats.org/officeDocument/2006/relationships">
  <sheetPr>
    <pageSetUpPr fitToPage="1"/>
  </sheetPr>
  <dimension ref="A1:H30"/>
  <sheetViews>
    <sheetView showGridLines="0" workbookViewId="0">
      <selection activeCell="C9" sqref="C9"/>
    </sheetView>
  </sheetViews>
  <sheetFormatPr defaultRowHeight="15.75" customHeight="1"/>
  <cols>
    <col min="1" max="1" width="11" style="4" customWidth="1"/>
    <col min="2" max="2" width="22.375" style="4" customWidth="1"/>
    <col min="3" max="3" width="12" style="49" customWidth="1"/>
    <col min="4" max="4" width="14.125" style="4" customWidth="1"/>
    <col min="5" max="5" width="14.5" style="4" customWidth="1"/>
    <col min="6" max="6" width="12.125" style="4" customWidth="1"/>
    <col min="7" max="7" width="13.125" style="4" customWidth="1"/>
    <col min="8" max="8" width="22.75" style="4" customWidth="1"/>
    <col min="9" max="16384" width="9" style="4"/>
  </cols>
  <sheetData>
    <row r="1" spans="1:8" s="1" customFormat="1" ht="30" customHeight="1">
      <c r="A1" s="675" t="s">
        <v>911</v>
      </c>
      <c r="B1" s="675"/>
      <c r="C1" s="675"/>
      <c r="D1" s="675"/>
      <c r="E1" s="675"/>
      <c r="F1" s="675"/>
      <c r="G1" s="675"/>
      <c r="H1" s="675"/>
    </row>
    <row r="2" spans="1:8" ht="14.1" customHeight="1">
      <c r="A2" s="782" t="str">
        <f>'1-汇总表'!A2:F2</f>
        <v>评估基准日：2018年12月31日</v>
      </c>
      <c r="B2" s="782"/>
      <c r="C2" s="782"/>
      <c r="D2" s="782"/>
      <c r="E2" s="782"/>
      <c r="F2" s="782"/>
      <c r="G2" s="782"/>
      <c r="H2" s="782"/>
    </row>
    <row r="3" spans="1:8" ht="14.1" customHeight="1">
      <c r="A3" s="144"/>
      <c r="B3" s="144"/>
      <c r="C3" s="145"/>
      <c r="D3" s="144"/>
      <c r="E3" s="144"/>
      <c r="F3" s="144"/>
      <c r="G3" s="144"/>
      <c r="H3" s="146"/>
    </row>
    <row r="4" spans="1:8" ht="15.75" customHeight="1">
      <c r="A4" s="783" t="str">
        <f>'1-汇总表'!A4</f>
        <v>产权持有人名称：阳煤集团青岛恒源化工有限公司</v>
      </c>
      <c r="B4" s="783"/>
      <c r="C4" s="783"/>
      <c r="H4" s="147"/>
    </row>
    <row r="5" spans="1:8" s="3" customFormat="1" ht="15.75" customHeight="1">
      <c r="A5" s="13" t="s">
        <v>487</v>
      </c>
      <c r="B5" s="13" t="s">
        <v>912</v>
      </c>
      <c r="C5" s="56" t="s">
        <v>627</v>
      </c>
      <c r="D5" s="16" t="s">
        <v>488</v>
      </c>
      <c r="E5" s="13" t="s">
        <v>489</v>
      </c>
      <c r="F5" s="13" t="s">
        <v>490</v>
      </c>
      <c r="G5" s="13" t="s">
        <v>491</v>
      </c>
      <c r="H5" s="13" t="s">
        <v>562</v>
      </c>
    </row>
    <row r="6" spans="1:8" ht="15.75" customHeight="1">
      <c r="A6" s="13"/>
      <c r="B6" s="87"/>
      <c r="C6" s="56"/>
      <c r="D6" s="19"/>
      <c r="E6" s="19"/>
      <c r="F6" s="19">
        <f>E6-D6</f>
        <v>0</v>
      </c>
      <c r="G6" s="108" t="str">
        <f>IF(OR(D6=0,D6=""),"",ROUND(F6/D6*100,2))</f>
        <v/>
      </c>
      <c r="H6" s="20"/>
    </row>
    <row r="7" spans="1:8" ht="15.75" customHeight="1">
      <c r="A7" s="13"/>
      <c r="B7" s="87"/>
      <c r="C7" s="56"/>
      <c r="D7" s="19"/>
      <c r="E7" s="19"/>
      <c r="F7" s="19">
        <f t="shared" ref="F7:F28" si="0">E7-D7</f>
        <v>0</v>
      </c>
      <c r="G7" s="108" t="str">
        <f t="shared" ref="G7:G21" si="1">IF(OR(D7=0,D7=""),"",ROUND(F7/D7*100,2))</f>
        <v/>
      </c>
      <c r="H7" s="20"/>
    </row>
    <row r="8" spans="1:8" ht="15.75" customHeight="1">
      <c r="A8" s="13"/>
      <c r="B8" s="87"/>
      <c r="C8" s="56"/>
      <c r="D8" s="19"/>
      <c r="E8" s="19"/>
      <c r="F8" s="19">
        <f t="shared" si="0"/>
        <v>0</v>
      </c>
      <c r="G8" s="108" t="str">
        <f t="shared" si="1"/>
        <v/>
      </c>
      <c r="H8" s="20"/>
    </row>
    <row r="9" spans="1:8" ht="15.75" customHeight="1">
      <c r="A9" s="13"/>
      <c r="B9" s="87"/>
      <c r="C9" s="56"/>
      <c r="D9" s="19"/>
      <c r="E9" s="19"/>
      <c r="F9" s="19">
        <f t="shared" si="0"/>
        <v>0</v>
      </c>
      <c r="G9" s="108" t="str">
        <f t="shared" si="1"/>
        <v/>
      </c>
      <c r="H9" s="20"/>
    </row>
    <row r="10" spans="1:8" ht="15.75" customHeight="1">
      <c r="A10" s="13"/>
      <c r="B10" s="87"/>
      <c r="C10" s="56"/>
      <c r="D10" s="19"/>
      <c r="E10" s="19"/>
      <c r="F10" s="19">
        <f t="shared" si="0"/>
        <v>0</v>
      </c>
      <c r="G10" s="108" t="str">
        <f t="shared" si="1"/>
        <v/>
      </c>
      <c r="H10" s="20"/>
    </row>
    <row r="11" spans="1:8" ht="15.75" customHeight="1">
      <c r="A11" s="13"/>
      <c r="B11" s="87"/>
      <c r="C11" s="56"/>
      <c r="D11" s="19"/>
      <c r="E11" s="19"/>
      <c r="F11" s="19">
        <f t="shared" si="0"/>
        <v>0</v>
      </c>
      <c r="G11" s="108" t="str">
        <f t="shared" si="1"/>
        <v/>
      </c>
      <c r="H11" s="20"/>
    </row>
    <row r="12" spans="1:8" ht="15.75" customHeight="1">
      <c r="A12" s="13"/>
      <c r="B12" s="87"/>
      <c r="C12" s="56"/>
      <c r="D12" s="19"/>
      <c r="E12" s="19"/>
      <c r="F12" s="19">
        <f t="shared" si="0"/>
        <v>0</v>
      </c>
      <c r="G12" s="108" t="str">
        <f t="shared" si="1"/>
        <v/>
      </c>
      <c r="H12" s="20"/>
    </row>
    <row r="13" spans="1:8" ht="15.75" customHeight="1">
      <c r="A13" s="13"/>
      <c r="B13" s="87"/>
      <c r="C13" s="56"/>
      <c r="D13" s="19"/>
      <c r="E13" s="19"/>
      <c r="F13" s="19">
        <f t="shared" si="0"/>
        <v>0</v>
      </c>
      <c r="G13" s="108" t="str">
        <f t="shared" si="1"/>
        <v/>
      </c>
      <c r="H13" s="20"/>
    </row>
    <row r="14" spans="1:8" ht="15.75" customHeight="1">
      <c r="A14" s="13"/>
      <c r="B14" s="87"/>
      <c r="C14" s="56"/>
      <c r="D14" s="19"/>
      <c r="E14" s="19"/>
      <c r="F14" s="19">
        <f t="shared" si="0"/>
        <v>0</v>
      </c>
      <c r="G14" s="108" t="str">
        <f t="shared" si="1"/>
        <v/>
      </c>
      <c r="H14" s="20"/>
    </row>
    <row r="15" spans="1:8" ht="15.75" customHeight="1">
      <c r="A15" s="13"/>
      <c r="B15" s="87"/>
      <c r="C15" s="56"/>
      <c r="D15" s="19"/>
      <c r="E15" s="19"/>
      <c r="F15" s="19">
        <f t="shared" si="0"/>
        <v>0</v>
      </c>
      <c r="G15" s="108" t="str">
        <f t="shared" si="1"/>
        <v/>
      </c>
      <c r="H15" s="20"/>
    </row>
    <row r="16" spans="1:8" ht="15.75" customHeight="1">
      <c r="A16" s="13"/>
      <c r="B16" s="87"/>
      <c r="C16" s="56"/>
      <c r="D16" s="19"/>
      <c r="E16" s="19"/>
      <c r="F16" s="19">
        <f t="shared" si="0"/>
        <v>0</v>
      </c>
      <c r="G16" s="108" t="str">
        <f t="shared" si="1"/>
        <v/>
      </c>
      <c r="H16" s="20"/>
    </row>
    <row r="17" spans="1:8" ht="15.75" customHeight="1">
      <c r="A17" s="13"/>
      <c r="B17" s="87"/>
      <c r="C17" s="56"/>
      <c r="D17" s="19"/>
      <c r="E17" s="19"/>
      <c r="F17" s="19">
        <f t="shared" si="0"/>
        <v>0</v>
      </c>
      <c r="G17" s="108" t="str">
        <f t="shared" si="1"/>
        <v/>
      </c>
      <c r="H17" s="20"/>
    </row>
    <row r="18" spans="1:8" ht="15.75" customHeight="1">
      <c r="A18" s="13"/>
      <c r="B18" s="87"/>
      <c r="C18" s="56"/>
      <c r="D18" s="19"/>
      <c r="E18" s="19"/>
      <c r="F18" s="19">
        <f t="shared" si="0"/>
        <v>0</v>
      </c>
      <c r="G18" s="108" t="str">
        <f t="shared" si="1"/>
        <v/>
      </c>
      <c r="H18" s="20"/>
    </row>
    <row r="19" spans="1:8" ht="15.75" customHeight="1">
      <c r="A19" s="13"/>
      <c r="B19" s="87"/>
      <c r="C19" s="56"/>
      <c r="D19" s="19"/>
      <c r="E19" s="19"/>
      <c r="F19" s="19">
        <f t="shared" si="0"/>
        <v>0</v>
      </c>
      <c r="G19" s="108" t="str">
        <f t="shared" si="1"/>
        <v/>
      </c>
      <c r="H19" s="20"/>
    </row>
    <row r="20" spans="1:8" ht="15.75" customHeight="1">
      <c r="A20" s="13"/>
      <c r="B20" s="87"/>
      <c r="C20" s="56"/>
      <c r="D20" s="19"/>
      <c r="E20" s="19"/>
      <c r="F20" s="19">
        <f t="shared" si="0"/>
        <v>0</v>
      </c>
      <c r="G20" s="108" t="str">
        <f t="shared" si="1"/>
        <v/>
      </c>
      <c r="H20" s="20"/>
    </row>
    <row r="21" spans="1:8" ht="15.75" customHeight="1">
      <c r="A21" s="13"/>
      <c r="B21" s="87"/>
      <c r="C21" s="56"/>
      <c r="D21" s="19"/>
      <c r="E21" s="19"/>
      <c r="F21" s="19">
        <f t="shared" si="0"/>
        <v>0</v>
      </c>
      <c r="G21" s="108" t="str">
        <f t="shared" si="1"/>
        <v/>
      </c>
      <c r="H21" s="20"/>
    </row>
    <row r="22" spans="1:8" ht="15.75" customHeight="1">
      <c r="A22" s="13"/>
      <c r="B22" s="87"/>
      <c r="C22" s="56"/>
      <c r="D22" s="19"/>
      <c r="E22" s="19"/>
      <c r="F22" s="19">
        <f t="shared" si="0"/>
        <v>0</v>
      </c>
      <c r="G22" s="108"/>
      <c r="H22" s="20"/>
    </row>
    <row r="23" spans="1:8" ht="15.75" customHeight="1">
      <c r="A23" s="13"/>
      <c r="B23" s="87"/>
      <c r="C23" s="56"/>
      <c r="D23" s="19"/>
      <c r="E23" s="19"/>
      <c r="F23" s="19">
        <f t="shared" si="0"/>
        <v>0</v>
      </c>
      <c r="G23" s="19"/>
      <c r="H23" s="20"/>
    </row>
    <row r="24" spans="1:8" ht="15.75" customHeight="1">
      <c r="A24" s="13"/>
      <c r="B24" s="87"/>
      <c r="C24" s="56"/>
      <c r="D24" s="19"/>
      <c r="E24" s="19"/>
      <c r="F24" s="19">
        <f t="shared" si="0"/>
        <v>0</v>
      </c>
      <c r="G24" s="19"/>
      <c r="H24" s="20"/>
    </row>
    <row r="25" spans="1:8" ht="15.75" customHeight="1">
      <c r="A25" s="13"/>
      <c r="B25" s="87"/>
      <c r="C25" s="56"/>
      <c r="D25" s="19"/>
      <c r="E25" s="19"/>
      <c r="F25" s="19">
        <f t="shared" si="0"/>
        <v>0</v>
      </c>
      <c r="G25" s="19"/>
      <c r="H25" s="20"/>
    </row>
    <row r="26" spans="1:8" ht="15.75" customHeight="1">
      <c r="A26" s="13"/>
      <c r="B26" s="87"/>
      <c r="C26" s="56"/>
      <c r="D26" s="19"/>
      <c r="E26" s="19"/>
      <c r="F26" s="19">
        <f t="shared" si="0"/>
        <v>0</v>
      </c>
      <c r="G26" s="19"/>
      <c r="H26" s="20"/>
    </row>
    <row r="27" spans="1:8" ht="15.75" customHeight="1">
      <c r="A27" s="13"/>
      <c r="B27" s="87"/>
      <c r="C27" s="56"/>
      <c r="D27" s="19"/>
      <c r="E27" s="19"/>
      <c r="F27" s="19">
        <f t="shared" si="0"/>
        <v>0</v>
      </c>
      <c r="G27" s="19"/>
      <c r="H27" s="20"/>
    </row>
    <row r="28" spans="1:8" ht="15.75" customHeight="1">
      <c r="A28" s="677" t="s">
        <v>575</v>
      </c>
      <c r="B28" s="677"/>
      <c r="C28" s="56"/>
      <c r="D28" s="19">
        <f>SUM(D6:D27)</f>
        <v>0</v>
      </c>
      <c r="E28" s="19">
        <f>SUM(E6:E27)</f>
        <v>0</v>
      </c>
      <c r="F28" s="19">
        <f t="shared" si="0"/>
        <v>0</v>
      </c>
      <c r="G28" s="108" t="str">
        <f>IF(OR(D28=0,D28=""),"",ROUND(F28/D28*100,2))</f>
        <v/>
      </c>
      <c r="H28" s="20"/>
    </row>
    <row r="29" spans="1:8" ht="15.75" customHeight="1">
      <c r="A29" s="4" t="str">
        <f>封面!B$10&amp;封面!D$10</f>
        <v>产权持有单位填表人：杨庆华</v>
      </c>
      <c r="C29" s="148"/>
      <c r="D29" s="82"/>
      <c r="E29" s="82"/>
    </row>
    <row r="30" spans="1:8" ht="15.75" customHeight="1">
      <c r="A30" s="4" t="str">
        <f>封面!B$12&amp;封面!D$12&amp;封面!E$12&amp;封面!F$12&amp;封面!G$12&amp;封面!H$12&amp;封面!I$12</f>
        <v>填表日期：2019年1月24日</v>
      </c>
      <c r="E30" s="3" t="str">
        <f>"评估人员："&amp;封面!$P$22</f>
        <v>评估人员：</v>
      </c>
    </row>
  </sheetData>
  <mergeCells count="4">
    <mergeCell ref="A1:H1"/>
    <mergeCell ref="A2:H2"/>
    <mergeCell ref="A4:C4"/>
    <mergeCell ref="A28:B28"/>
  </mergeCells>
  <phoneticPr fontId="205" type="noConversion"/>
  <hyperlinks>
    <hyperlink ref="A28:B28" location="'4-非流动资产汇总'!A1" display="合         计"/>
  </hyperlinks>
  <printOptions horizontalCentered="1"/>
  <pageMargins left="0.51" right="0.46" top="0.87" bottom="0.87" header="1.27" footer="1.19"/>
  <pageSetup paperSize="9" fitToHeight="0" orientation="landscape" horizontalDpi="4294967292" r:id="rId1"/>
  <headerFooter scaleWithDoc="0">
    <oddHeader>&amp;R&amp;"宋体,常规"&amp;10表4-9
共&amp;N页第&amp;P页
金额单位:人民币元</oddHeader>
  </headerFooter>
  <legacyDrawing r:id="rId2"/>
</worksheet>
</file>

<file path=xl/worksheets/sheet58.xml><?xml version="1.0" encoding="utf-8"?>
<worksheet xmlns="http://schemas.openxmlformats.org/spreadsheetml/2006/main" xmlns:r="http://schemas.openxmlformats.org/officeDocument/2006/relationships">
  <sheetPr>
    <pageSetUpPr fitToPage="1"/>
  </sheetPr>
  <dimension ref="A1:M30"/>
  <sheetViews>
    <sheetView showGridLines="0" workbookViewId="0">
      <selection activeCell="W7" sqref="W7"/>
    </sheetView>
  </sheetViews>
  <sheetFormatPr defaultRowHeight="15.75" customHeight="1"/>
  <cols>
    <col min="1" max="1" width="4.375" style="28" customWidth="1"/>
    <col min="2" max="2" width="18.375" style="28" customWidth="1"/>
    <col min="3" max="3" width="11.625" style="28" customWidth="1"/>
    <col min="4" max="5" width="4.375" style="28" customWidth="1"/>
    <col min="6" max="6" width="8.25" style="29" customWidth="1"/>
    <col min="7" max="7" width="12.125" style="28" customWidth="1"/>
    <col min="8" max="8" width="11.75" style="28" customWidth="1"/>
    <col min="9" max="9" width="11.5" style="28" customWidth="1"/>
    <col min="10" max="10" width="7.625" style="28" customWidth="1"/>
    <col min="11" max="11" width="11.625" style="28" customWidth="1"/>
    <col min="12" max="12" width="7.375" style="28" customWidth="1"/>
    <col min="13" max="13" width="10.25" style="28" customWidth="1"/>
    <col min="14" max="16384" width="9" style="28"/>
  </cols>
  <sheetData>
    <row r="1" spans="1:13" s="25" customFormat="1" ht="30" customHeight="1">
      <c r="A1" s="707" t="s">
        <v>913</v>
      </c>
      <c r="B1" s="707"/>
      <c r="C1" s="707"/>
      <c r="D1" s="707"/>
      <c r="E1" s="707"/>
      <c r="F1" s="707"/>
      <c r="G1" s="707"/>
      <c r="H1" s="707"/>
      <c r="I1" s="707"/>
      <c r="J1" s="707"/>
      <c r="K1" s="707"/>
      <c r="L1" s="707"/>
      <c r="M1" s="707"/>
    </row>
    <row r="2" spans="1:13" s="26" customFormat="1" ht="14.1" customHeight="1">
      <c r="A2" s="708" t="str">
        <f>'1-汇总表'!A2:F2</f>
        <v>评估基准日：2018年12月31日</v>
      </c>
      <c r="B2" s="708"/>
      <c r="C2" s="708"/>
      <c r="D2" s="708"/>
      <c r="E2" s="708"/>
      <c r="F2" s="709"/>
      <c r="G2" s="709"/>
      <c r="H2" s="709"/>
      <c r="I2" s="709"/>
      <c r="J2" s="709"/>
      <c r="K2" s="709"/>
      <c r="L2" s="709"/>
      <c r="M2" s="709"/>
    </row>
    <row r="3" spans="1:13" s="26" customFormat="1" ht="14.1" customHeight="1">
      <c r="A3" s="30"/>
      <c r="B3" s="30"/>
      <c r="C3" s="30"/>
      <c r="D3" s="30"/>
      <c r="E3" s="30"/>
      <c r="F3" s="31"/>
      <c r="G3" s="45"/>
      <c r="H3" s="45"/>
      <c r="I3" s="45"/>
      <c r="J3" s="45"/>
      <c r="K3" s="713"/>
      <c r="L3" s="713"/>
      <c r="M3" s="713"/>
    </row>
    <row r="4" spans="1:13" s="26" customFormat="1" ht="15.75" customHeight="1">
      <c r="A4" s="113" t="str">
        <f>'1-汇总表'!A4</f>
        <v>产权持有人名称：阳煤集团青岛恒源化工有限公司</v>
      </c>
      <c r="F4" s="43"/>
      <c r="K4" s="784"/>
      <c r="L4" s="784"/>
      <c r="M4" s="784"/>
    </row>
    <row r="5" spans="1:13" s="27" customFormat="1" ht="15.75" customHeight="1">
      <c r="A5" s="705" t="s">
        <v>487</v>
      </c>
      <c r="B5" s="705" t="s">
        <v>914</v>
      </c>
      <c r="C5" s="706" t="s">
        <v>915</v>
      </c>
      <c r="D5" s="706" t="s">
        <v>655</v>
      </c>
      <c r="E5" s="706" t="s">
        <v>656</v>
      </c>
      <c r="F5" s="786" t="s">
        <v>863</v>
      </c>
      <c r="G5" s="785" t="s">
        <v>488</v>
      </c>
      <c r="H5" s="785"/>
      <c r="I5" s="705" t="s">
        <v>489</v>
      </c>
      <c r="J5" s="705"/>
      <c r="K5" s="705"/>
      <c r="L5" s="706" t="s">
        <v>491</v>
      </c>
      <c r="M5" s="706" t="s">
        <v>562</v>
      </c>
    </row>
    <row r="6" spans="1:13" s="27" customFormat="1" ht="15.75" customHeight="1">
      <c r="A6" s="705"/>
      <c r="B6" s="705"/>
      <c r="C6" s="705"/>
      <c r="D6" s="705"/>
      <c r="E6" s="705"/>
      <c r="F6" s="787"/>
      <c r="G6" s="35" t="s">
        <v>786</v>
      </c>
      <c r="H6" s="35" t="s">
        <v>787</v>
      </c>
      <c r="I6" s="35" t="s">
        <v>786</v>
      </c>
      <c r="J6" s="35" t="s">
        <v>679</v>
      </c>
      <c r="K6" s="35" t="s">
        <v>787</v>
      </c>
      <c r="L6" s="705"/>
      <c r="M6" s="705"/>
    </row>
    <row r="7" spans="1:13" ht="15.75" customHeight="1">
      <c r="A7" s="35"/>
      <c r="B7" s="141"/>
      <c r="C7" s="141"/>
      <c r="D7" s="142"/>
      <c r="E7" s="35"/>
      <c r="F7" s="36"/>
      <c r="G7" s="48"/>
      <c r="H7" s="48"/>
      <c r="I7" s="48"/>
      <c r="J7" s="140"/>
      <c r="K7" s="48">
        <f>ROUND(I7*J7/100,0)</f>
        <v>0</v>
      </c>
      <c r="L7" s="108" t="str">
        <f>IF(OR(H7=0,H7=""),"",ROUND((K7-H7)/H7*100,2))</f>
        <v/>
      </c>
      <c r="M7" s="143"/>
    </row>
    <row r="8" spans="1:13" ht="15.75" customHeight="1">
      <c r="A8" s="35"/>
      <c r="B8" s="141"/>
      <c r="C8" s="141"/>
      <c r="D8" s="142"/>
      <c r="E8" s="35"/>
      <c r="F8" s="36"/>
      <c r="G8" s="48"/>
      <c r="H8" s="48"/>
      <c r="I8" s="48"/>
      <c r="J8" s="140"/>
      <c r="K8" s="48">
        <f t="shared" ref="K8:K24" si="0">ROUND(I8*J8/100,0)</f>
        <v>0</v>
      </c>
      <c r="L8" s="108" t="str">
        <f t="shared" ref="L8:L24" si="1">IF(OR(H8=0,H8=""),"",ROUND((K8-H8)/H8*100,2))</f>
        <v/>
      </c>
      <c r="M8" s="143"/>
    </row>
    <row r="9" spans="1:13" ht="15.75" customHeight="1">
      <c r="A9" s="35"/>
      <c r="B9" s="141"/>
      <c r="C9" s="141"/>
      <c r="D9" s="142"/>
      <c r="E9" s="35"/>
      <c r="F9" s="36"/>
      <c r="G9" s="48"/>
      <c r="H9" s="48"/>
      <c r="I9" s="48"/>
      <c r="J9" s="140"/>
      <c r="K9" s="48">
        <f t="shared" si="0"/>
        <v>0</v>
      </c>
      <c r="L9" s="108" t="str">
        <f t="shared" si="1"/>
        <v/>
      </c>
      <c r="M9" s="143"/>
    </row>
    <row r="10" spans="1:13" ht="15.75" customHeight="1">
      <c r="A10" s="35"/>
      <c r="B10" s="141"/>
      <c r="C10" s="141"/>
      <c r="D10" s="142"/>
      <c r="E10" s="35"/>
      <c r="F10" s="36"/>
      <c r="G10" s="48"/>
      <c r="H10" s="48"/>
      <c r="I10" s="48"/>
      <c r="J10" s="140"/>
      <c r="K10" s="48">
        <f t="shared" si="0"/>
        <v>0</v>
      </c>
      <c r="L10" s="108" t="str">
        <f t="shared" si="1"/>
        <v/>
      </c>
      <c r="M10" s="143"/>
    </row>
    <row r="11" spans="1:13" ht="15.75" customHeight="1">
      <c r="A11" s="35"/>
      <c r="B11" s="141"/>
      <c r="C11" s="141"/>
      <c r="D11" s="142"/>
      <c r="E11" s="35"/>
      <c r="F11" s="36"/>
      <c r="G11" s="48"/>
      <c r="H11" s="48"/>
      <c r="I11" s="48"/>
      <c r="J11" s="140"/>
      <c r="K11" s="48">
        <f t="shared" si="0"/>
        <v>0</v>
      </c>
      <c r="L11" s="108" t="str">
        <f t="shared" si="1"/>
        <v/>
      </c>
      <c r="M11" s="143"/>
    </row>
    <row r="12" spans="1:13" ht="15.75" customHeight="1">
      <c r="A12" s="35"/>
      <c r="B12" s="141"/>
      <c r="C12" s="141"/>
      <c r="D12" s="142"/>
      <c r="E12" s="35"/>
      <c r="F12" s="36"/>
      <c r="G12" s="48"/>
      <c r="H12" s="48"/>
      <c r="I12" s="48"/>
      <c r="J12" s="140"/>
      <c r="K12" s="48">
        <f t="shared" si="0"/>
        <v>0</v>
      </c>
      <c r="L12" s="108" t="str">
        <f t="shared" si="1"/>
        <v/>
      </c>
      <c r="M12" s="143"/>
    </row>
    <row r="13" spans="1:13" ht="15.75" customHeight="1">
      <c r="A13" s="35"/>
      <c r="B13" s="141"/>
      <c r="C13" s="141"/>
      <c r="D13" s="142"/>
      <c r="E13" s="35"/>
      <c r="F13" s="36"/>
      <c r="G13" s="48"/>
      <c r="H13" s="48"/>
      <c r="I13" s="48"/>
      <c r="J13" s="140"/>
      <c r="K13" s="48">
        <f t="shared" si="0"/>
        <v>0</v>
      </c>
      <c r="L13" s="108" t="str">
        <f t="shared" si="1"/>
        <v/>
      </c>
      <c r="M13" s="143"/>
    </row>
    <row r="14" spans="1:13" ht="15.75" customHeight="1">
      <c r="A14" s="35"/>
      <c r="B14" s="141"/>
      <c r="C14" s="141"/>
      <c r="D14" s="142"/>
      <c r="E14" s="35"/>
      <c r="F14" s="36"/>
      <c r="G14" s="48"/>
      <c r="H14" s="48"/>
      <c r="I14" s="48"/>
      <c r="J14" s="140"/>
      <c r="K14" s="48">
        <f t="shared" si="0"/>
        <v>0</v>
      </c>
      <c r="L14" s="108" t="str">
        <f t="shared" si="1"/>
        <v/>
      </c>
      <c r="M14" s="143"/>
    </row>
    <row r="15" spans="1:13" ht="15.75" customHeight="1">
      <c r="A15" s="35"/>
      <c r="B15" s="141"/>
      <c r="C15" s="141"/>
      <c r="D15" s="142"/>
      <c r="E15" s="35"/>
      <c r="F15" s="36"/>
      <c r="G15" s="48"/>
      <c r="H15" s="48"/>
      <c r="I15" s="48"/>
      <c r="J15" s="140"/>
      <c r="K15" s="48">
        <f t="shared" si="0"/>
        <v>0</v>
      </c>
      <c r="L15" s="108" t="str">
        <f t="shared" si="1"/>
        <v/>
      </c>
      <c r="M15" s="143"/>
    </row>
    <row r="16" spans="1:13" ht="15.75" customHeight="1">
      <c r="A16" s="35"/>
      <c r="B16" s="141"/>
      <c r="C16" s="141"/>
      <c r="D16" s="142"/>
      <c r="E16" s="35"/>
      <c r="F16" s="36"/>
      <c r="G16" s="48"/>
      <c r="H16" s="48"/>
      <c r="I16" s="48"/>
      <c r="J16" s="140"/>
      <c r="K16" s="48">
        <f t="shared" si="0"/>
        <v>0</v>
      </c>
      <c r="L16" s="108" t="str">
        <f t="shared" si="1"/>
        <v/>
      </c>
      <c r="M16" s="143"/>
    </row>
    <row r="17" spans="1:13" ht="15.75" customHeight="1">
      <c r="A17" s="35"/>
      <c r="B17" s="141"/>
      <c r="C17" s="141"/>
      <c r="D17" s="142"/>
      <c r="E17" s="35"/>
      <c r="F17" s="36"/>
      <c r="G17" s="48"/>
      <c r="H17" s="48"/>
      <c r="I17" s="48"/>
      <c r="J17" s="140"/>
      <c r="K17" s="48">
        <f t="shared" si="0"/>
        <v>0</v>
      </c>
      <c r="L17" s="108" t="str">
        <f t="shared" si="1"/>
        <v/>
      </c>
      <c r="M17" s="143"/>
    </row>
    <row r="18" spans="1:13" ht="15.75" customHeight="1">
      <c r="A18" s="35"/>
      <c r="B18" s="141"/>
      <c r="C18" s="141"/>
      <c r="D18" s="142"/>
      <c r="E18" s="35"/>
      <c r="F18" s="36"/>
      <c r="G18" s="48"/>
      <c r="H18" s="48"/>
      <c r="I18" s="48"/>
      <c r="J18" s="140"/>
      <c r="K18" s="48">
        <f t="shared" si="0"/>
        <v>0</v>
      </c>
      <c r="L18" s="108" t="str">
        <f t="shared" si="1"/>
        <v/>
      </c>
      <c r="M18" s="143"/>
    </row>
    <row r="19" spans="1:13" ht="15.75" customHeight="1">
      <c r="A19" s="35"/>
      <c r="B19" s="141"/>
      <c r="C19" s="141"/>
      <c r="D19" s="142"/>
      <c r="E19" s="35"/>
      <c r="F19" s="36"/>
      <c r="G19" s="48"/>
      <c r="H19" s="48"/>
      <c r="I19" s="48"/>
      <c r="J19" s="140"/>
      <c r="K19" s="48">
        <f t="shared" si="0"/>
        <v>0</v>
      </c>
      <c r="L19" s="108" t="str">
        <f t="shared" si="1"/>
        <v/>
      </c>
      <c r="M19" s="143"/>
    </row>
    <row r="20" spans="1:13" ht="15.75" customHeight="1">
      <c r="A20" s="35"/>
      <c r="B20" s="141"/>
      <c r="C20" s="141"/>
      <c r="D20" s="142"/>
      <c r="E20" s="35"/>
      <c r="F20" s="36"/>
      <c r="G20" s="48"/>
      <c r="H20" s="48"/>
      <c r="I20" s="48"/>
      <c r="J20" s="140"/>
      <c r="K20" s="48">
        <f t="shared" si="0"/>
        <v>0</v>
      </c>
      <c r="L20" s="108" t="str">
        <f t="shared" si="1"/>
        <v/>
      </c>
      <c r="M20" s="143"/>
    </row>
    <row r="21" spans="1:13" ht="15.75" customHeight="1">
      <c r="A21" s="35"/>
      <c r="B21" s="141"/>
      <c r="C21" s="141"/>
      <c r="D21" s="142"/>
      <c r="E21" s="35"/>
      <c r="F21" s="36"/>
      <c r="G21" s="48"/>
      <c r="H21" s="48"/>
      <c r="I21" s="48"/>
      <c r="J21" s="140"/>
      <c r="K21" s="48">
        <f t="shared" si="0"/>
        <v>0</v>
      </c>
      <c r="L21" s="108" t="str">
        <f t="shared" si="1"/>
        <v/>
      </c>
      <c r="M21" s="143"/>
    </row>
    <row r="22" spans="1:13" ht="15.75" customHeight="1">
      <c r="A22" s="35"/>
      <c r="B22" s="141"/>
      <c r="C22" s="141"/>
      <c r="D22" s="142"/>
      <c r="E22" s="35"/>
      <c r="F22" s="36"/>
      <c r="G22" s="48"/>
      <c r="H22" s="48"/>
      <c r="I22" s="48"/>
      <c r="J22" s="140"/>
      <c r="K22" s="48">
        <f t="shared" si="0"/>
        <v>0</v>
      </c>
      <c r="L22" s="108" t="str">
        <f t="shared" si="1"/>
        <v/>
      </c>
      <c r="M22" s="143"/>
    </row>
    <row r="23" spans="1:13" ht="15.75" customHeight="1">
      <c r="A23" s="35"/>
      <c r="B23" s="141"/>
      <c r="C23" s="141"/>
      <c r="D23" s="142"/>
      <c r="E23" s="35"/>
      <c r="F23" s="36"/>
      <c r="G23" s="48"/>
      <c r="H23" s="48"/>
      <c r="I23" s="48"/>
      <c r="J23" s="140"/>
      <c r="K23" s="48">
        <f t="shared" si="0"/>
        <v>0</v>
      </c>
      <c r="L23" s="108" t="str">
        <f t="shared" si="1"/>
        <v/>
      </c>
      <c r="M23" s="143"/>
    </row>
    <row r="24" spans="1:13" ht="15.75" customHeight="1">
      <c r="A24" s="35"/>
      <c r="B24" s="141"/>
      <c r="C24" s="141"/>
      <c r="D24" s="142"/>
      <c r="E24" s="35"/>
      <c r="F24" s="36"/>
      <c r="G24" s="48"/>
      <c r="H24" s="48"/>
      <c r="I24" s="48"/>
      <c r="J24" s="140"/>
      <c r="K24" s="48">
        <f t="shared" si="0"/>
        <v>0</v>
      </c>
      <c r="L24" s="108" t="str">
        <f t="shared" si="1"/>
        <v/>
      </c>
      <c r="M24" s="143"/>
    </row>
    <row r="25" spans="1:13" ht="15.75" customHeight="1">
      <c r="A25" s="35"/>
      <c r="B25" s="141"/>
      <c r="C25" s="141"/>
      <c r="D25" s="142"/>
      <c r="E25" s="35"/>
      <c r="F25" s="36"/>
      <c r="G25" s="48"/>
      <c r="H25" s="48"/>
      <c r="I25" s="48"/>
      <c r="J25" s="140"/>
      <c r="K25" s="48"/>
      <c r="L25" s="48" t="s">
        <v>554</v>
      </c>
      <c r="M25" s="143"/>
    </row>
    <row r="26" spans="1:13" ht="15.75" customHeight="1">
      <c r="A26" s="705" t="s">
        <v>647</v>
      </c>
      <c r="B26" s="705"/>
      <c r="C26" s="705"/>
      <c r="D26" s="35"/>
      <c r="E26" s="35"/>
      <c r="F26" s="36"/>
      <c r="G26" s="48">
        <f>SUM(G7:G25)</f>
        <v>0</v>
      </c>
      <c r="H26" s="48">
        <f>SUM(H7:H25)</f>
        <v>0</v>
      </c>
      <c r="I26" s="48">
        <f>SUM(I7:I25)</f>
        <v>0</v>
      </c>
      <c r="J26" s="140"/>
      <c r="K26" s="48">
        <f>SUM(K7:K25)</f>
        <v>0</v>
      </c>
      <c r="L26" s="108" t="str">
        <f>IF(OR(H26=0,H26=""),"",ROUND((K26-H26)/H26*100,2))</f>
        <v/>
      </c>
      <c r="M26" s="143"/>
    </row>
    <row r="27" spans="1:13" ht="15.75" customHeight="1">
      <c r="A27" s="705" t="s">
        <v>916</v>
      </c>
      <c r="B27" s="705"/>
      <c r="C27" s="705"/>
      <c r="D27" s="35"/>
      <c r="E27" s="35"/>
      <c r="F27" s="36"/>
      <c r="G27" s="48"/>
      <c r="H27" s="48"/>
      <c r="I27" s="48"/>
      <c r="J27" s="140"/>
      <c r="K27" s="48"/>
      <c r="L27" s="108" t="str">
        <f>IF(OR(H27=0,H27=""),"",ROUND((K27-H27)/H27*100,2))</f>
        <v/>
      </c>
      <c r="M27" s="143"/>
    </row>
    <row r="28" spans="1:13" ht="15.75" customHeight="1">
      <c r="A28" s="704" t="s">
        <v>740</v>
      </c>
      <c r="B28" s="704"/>
      <c r="C28" s="704"/>
      <c r="D28" s="35"/>
      <c r="E28" s="35"/>
      <c r="F28" s="36"/>
      <c r="G28" s="48">
        <f>G26-ABS(G27)</f>
        <v>0</v>
      </c>
      <c r="H28" s="48">
        <f>H26-ABS(H27)</f>
        <v>0</v>
      </c>
      <c r="I28" s="48">
        <f>I26-ABS(I27)</f>
        <v>0</v>
      </c>
      <c r="J28" s="140"/>
      <c r="K28" s="48">
        <f>K26-ABS(K27)</f>
        <v>0</v>
      </c>
      <c r="L28" s="108" t="str">
        <f>IF(OR(H28=0,H28=""),"",ROUND((K28-H28)/H28*100,2))</f>
        <v/>
      </c>
      <c r="M28" s="143"/>
    </row>
    <row r="29" spans="1:13" s="26" customFormat="1" ht="15.75" customHeight="1">
      <c r="A29" s="26" t="str">
        <f>封面!B$10&amp;封面!D$10</f>
        <v>产权持有单位填表人：杨庆华</v>
      </c>
      <c r="C29" s="42"/>
      <c r="D29" s="42"/>
      <c r="E29" s="42"/>
      <c r="F29" s="43"/>
    </row>
    <row r="30" spans="1:13" s="26" customFormat="1" ht="15.75" customHeight="1">
      <c r="A30" s="26" t="str">
        <f>封面!B$12&amp;封面!D$12&amp;封面!E$12&amp;封面!F$12&amp;封面!G$12&amp;封面!H$12&amp;封面!I$12</f>
        <v>填表日期：2019年1月24日</v>
      </c>
      <c r="F30" s="43"/>
      <c r="K30" s="44" t="str">
        <f>"评估人员："&amp;封面!$P$22</f>
        <v>评估人员：</v>
      </c>
    </row>
  </sheetData>
  <mergeCells count="17">
    <mergeCell ref="A1:M1"/>
    <mergeCell ref="A2:M2"/>
    <mergeCell ref="K3:M3"/>
    <mergeCell ref="K4:M4"/>
    <mergeCell ref="G5:H5"/>
    <mergeCell ref="I5:K5"/>
    <mergeCell ref="D5:D6"/>
    <mergeCell ref="E5:E6"/>
    <mergeCell ref="F5:F6"/>
    <mergeCell ref="L5:L6"/>
    <mergeCell ref="M5:M6"/>
    <mergeCell ref="A26:C26"/>
    <mergeCell ref="A27:C27"/>
    <mergeCell ref="A28:C28"/>
    <mergeCell ref="A5:A6"/>
    <mergeCell ref="B5:B6"/>
    <mergeCell ref="C5:C6"/>
  </mergeCells>
  <phoneticPr fontId="205" type="noConversion"/>
  <hyperlinks>
    <hyperlink ref="A28:C28" location="'4-非流动资产汇总'!A1" display="净            额"/>
  </hyperlinks>
  <printOptions horizontalCentered="1"/>
  <pageMargins left="0.42" right="0.43" top="0.87" bottom="0.87" header="1.26" footer="0.96"/>
  <pageSetup paperSize="9" fitToHeight="0" orientation="landscape" horizontalDpi="4294967292" r:id="rId1"/>
  <headerFooter scaleWithDoc="0">
    <oddHeader>&amp;R&amp;"宋体,常规"&amp;10表4-10
共&amp;N页第&amp;P页
金额单位:人民币元</oddHeader>
  </headerFooter>
  <legacyDrawing r:id="rId2"/>
</worksheet>
</file>

<file path=xl/worksheets/sheet59.xml><?xml version="1.0" encoding="utf-8"?>
<worksheet xmlns="http://schemas.openxmlformats.org/spreadsheetml/2006/main" xmlns:r="http://schemas.openxmlformats.org/officeDocument/2006/relationships">
  <sheetPr>
    <pageSetUpPr fitToPage="1"/>
  </sheetPr>
  <dimension ref="A1:N30"/>
  <sheetViews>
    <sheetView showGridLines="0" workbookViewId="0">
      <selection activeCell="C9" sqref="C9"/>
    </sheetView>
  </sheetViews>
  <sheetFormatPr defaultRowHeight="15.75" customHeight="1" outlineLevelCol="1"/>
  <cols>
    <col min="1" max="1" width="4.375" style="28" customWidth="1"/>
    <col min="2" max="2" width="9" style="28"/>
    <col min="3" max="3" width="13" style="28" customWidth="1"/>
    <col min="4" max="4" width="4.5" style="28" customWidth="1"/>
    <col min="5" max="5" width="8" style="28" customWidth="1" outlineLevel="1"/>
    <col min="6" max="6" width="9" style="29"/>
    <col min="7" max="7" width="18.875" style="28" customWidth="1"/>
    <col min="8" max="9" width="9.25" style="28" customWidth="1"/>
    <col min="10" max="10" width="9" style="28"/>
    <col min="11" max="11" width="8.75" style="28" customWidth="1"/>
    <col min="12" max="12" width="7.875" style="28" customWidth="1"/>
    <col min="13" max="13" width="5.125" style="28" customWidth="1"/>
    <col min="14" max="14" width="5.5" style="28" customWidth="1"/>
    <col min="15" max="16384" width="9" style="28"/>
  </cols>
  <sheetData>
    <row r="1" spans="1:14" s="25" customFormat="1" ht="30" customHeight="1">
      <c r="A1" s="707" t="s">
        <v>917</v>
      </c>
      <c r="B1" s="707"/>
      <c r="C1" s="707"/>
      <c r="D1" s="707"/>
      <c r="E1" s="707"/>
      <c r="F1" s="707"/>
      <c r="G1" s="707"/>
      <c r="H1" s="707"/>
      <c r="I1" s="707"/>
      <c r="J1" s="707"/>
      <c r="K1" s="707"/>
      <c r="L1" s="707"/>
      <c r="M1" s="707"/>
      <c r="N1" s="707"/>
    </row>
    <row r="2" spans="1:14" ht="14.1" customHeight="1">
      <c r="A2" s="788" t="str">
        <f>'1-汇总表'!A2:F2</f>
        <v>评估基准日：2018年12月31日</v>
      </c>
      <c r="B2" s="788"/>
      <c r="C2" s="788"/>
      <c r="D2" s="788"/>
      <c r="E2" s="788"/>
      <c r="F2" s="788"/>
      <c r="G2" s="788"/>
      <c r="H2" s="789"/>
      <c r="I2" s="789"/>
      <c r="J2" s="789"/>
      <c r="K2" s="789"/>
      <c r="L2" s="789"/>
      <c r="M2" s="789"/>
      <c r="N2" s="789"/>
    </row>
    <row r="3" spans="1:14" ht="14.1" customHeight="1">
      <c r="A3" s="131"/>
      <c r="B3" s="131"/>
      <c r="C3" s="131"/>
      <c r="D3" s="131"/>
      <c r="E3" s="131"/>
      <c r="F3" s="133"/>
      <c r="G3" s="131"/>
      <c r="H3" s="132"/>
      <c r="I3" s="132"/>
      <c r="J3" s="132"/>
      <c r="K3" s="132"/>
      <c r="L3" s="132"/>
      <c r="M3" s="132"/>
      <c r="N3" s="132"/>
    </row>
    <row r="4" spans="1:14" ht="15.75" customHeight="1">
      <c r="A4" s="134" t="str">
        <f>'1-汇总表'!A4</f>
        <v>产权持有人名称：阳煤集团青岛恒源化工有限公司</v>
      </c>
      <c r="N4" s="139"/>
    </row>
    <row r="5" spans="1:14" s="27" customFormat="1" ht="15.75" customHeight="1">
      <c r="A5" s="705" t="s">
        <v>487</v>
      </c>
      <c r="B5" s="705" t="s">
        <v>918</v>
      </c>
      <c r="C5" s="706" t="s">
        <v>919</v>
      </c>
      <c r="D5" s="706" t="s">
        <v>655</v>
      </c>
      <c r="E5" s="706" t="s">
        <v>656</v>
      </c>
      <c r="F5" s="786" t="s">
        <v>920</v>
      </c>
      <c r="G5" s="706" t="s">
        <v>921</v>
      </c>
      <c r="H5" s="785" t="s">
        <v>488</v>
      </c>
      <c r="I5" s="785"/>
      <c r="J5" s="705" t="s">
        <v>489</v>
      </c>
      <c r="K5" s="705"/>
      <c r="L5" s="705"/>
      <c r="M5" s="706" t="s">
        <v>491</v>
      </c>
      <c r="N5" s="706" t="s">
        <v>562</v>
      </c>
    </row>
    <row r="6" spans="1:14" s="27" customFormat="1" ht="15.75" customHeight="1">
      <c r="A6" s="705"/>
      <c r="B6" s="705"/>
      <c r="C6" s="706"/>
      <c r="D6" s="705"/>
      <c r="E6" s="705"/>
      <c r="F6" s="786"/>
      <c r="G6" s="706"/>
      <c r="H6" s="35" t="s">
        <v>786</v>
      </c>
      <c r="I6" s="35" t="s">
        <v>787</v>
      </c>
      <c r="J6" s="35" t="s">
        <v>786</v>
      </c>
      <c r="K6" s="35" t="s">
        <v>679</v>
      </c>
      <c r="L6" s="35" t="s">
        <v>787</v>
      </c>
      <c r="M6" s="705"/>
      <c r="N6" s="705"/>
    </row>
    <row r="7" spans="1:14" ht="15.75" customHeight="1">
      <c r="A7" s="35"/>
      <c r="B7" s="135"/>
      <c r="C7" s="135"/>
      <c r="D7" s="35"/>
      <c r="E7" s="87"/>
      <c r="F7" s="136"/>
      <c r="G7" s="35"/>
      <c r="H7" s="48"/>
      <c r="I7" s="48"/>
      <c r="J7" s="48"/>
      <c r="K7" s="140"/>
      <c r="L7" s="48">
        <f>ROUND(J7*K7/100,0)</f>
        <v>0</v>
      </c>
      <c r="M7" s="108" t="str">
        <f>IF(OR(I7=0,I7=""),"",ROUND((L7-I7)/I7*100,2))</f>
        <v/>
      </c>
      <c r="N7" s="40"/>
    </row>
    <row r="8" spans="1:14" ht="15.75" customHeight="1">
      <c r="A8" s="35"/>
      <c r="B8" s="135"/>
      <c r="C8" s="135"/>
      <c r="D8" s="35"/>
      <c r="E8" s="87"/>
      <c r="F8" s="136"/>
      <c r="G8" s="35"/>
      <c r="H8" s="48"/>
      <c r="I8" s="48"/>
      <c r="J8" s="48"/>
      <c r="K8" s="140"/>
      <c r="L8" s="48">
        <f t="shared" ref="L8:L23" si="0">ROUND(J8*K8/100,0)</f>
        <v>0</v>
      </c>
      <c r="M8" s="108" t="str">
        <f t="shared" ref="M8:M23" si="1">IF(OR(I8=0,I8=""),"",ROUND((L8-I8)/I8*100,2))</f>
        <v/>
      </c>
      <c r="N8" s="40"/>
    </row>
    <row r="9" spans="1:14" ht="15.75" customHeight="1">
      <c r="A9" s="35"/>
      <c r="B9" s="135"/>
      <c r="C9" s="135"/>
      <c r="D9" s="35"/>
      <c r="E9" s="87"/>
      <c r="F9" s="136"/>
      <c r="G9" s="35"/>
      <c r="H9" s="48"/>
      <c r="I9" s="48"/>
      <c r="J9" s="48"/>
      <c r="K9" s="140"/>
      <c r="L9" s="48">
        <f t="shared" si="0"/>
        <v>0</v>
      </c>
      <c r="M9" s="108" t="str">
        <f t="shared" si="1"/>
        <v/>
      </c>
      <c r="N9" s="40"/>
    </row>
    <row r="10" spans="1:14" ht="15.75" customHeight="1">
      <c r="A10" s="35"/>
      <c r="B10" s="135"/>
      <c r="C10" s="135"/>
      <c r="D10" s="35"/>
      <c r="E10" s="87"/>
      <c r="F10" s="136"/>
      <c r="G10" s="35"/>
      <c r="H10" s="48"/>
      <c r="I10" s="48"/>
      <c r="J10" s="48"/>
      <c r="K10" s="140"/>
      <c r="L10" s="48">
        <f t="shared" si="0"/>
        <v>0</v>
      </c>
      <c r="M10" s="108" t="str">
        <f t="shared" si="1"/>
        <v/>
      </c>
      <c r="N10" s="40"/>
    </row>
    <row r="11" spans="1:14" ht="15.75" customHeight="1">
      <c r="A11" s="35"/>
      <c r="B11" s="135"/>
      <c r="C11" s="135"/>
      <c r="D11" s="35"/>
      <c r="E11" s="87"/>
      <c r="F11" s="136"/>
      <c r="G11" s="35"/>
      <c r="H11" s="48"/>
      <c r="I11" s="48"/>
      <c r="J11" s="48"/>
      <c r="K11" s="140"/>
      <c r="L11" s="48">
        <f t="shared" si="0"/>
        <v>0</v>
      </c>
      <c r="M11" s="108" t="str">
        <f t="shared" si="1"/>
        <v/>
      </c>
      <c r="N11" s="40"/>
    </row>
    <row r="12" spans="1:14" ht="15.75" customHeight="1">
      <c r="A12" s="35"/>
      <c r="B12" s="135"/>
      <c r="C12" s="135"/>
      <c r="D12" s="35"/>
      <c r="E12" s="87"/>
      <c r="F12" s="136"/>
      <c r="G12" s="35"/>
      <c r="H12" s="48"/>
      <c r="I12" s="48"/>
      <c r="J12" s="48"/>
      <c r="K12" s="140"/>
      <c r="L12" s="48">
        <f t="shared" si="0"/>
        <v>0</v>
      </c>
      <c r="M12" s="108" t="str">
        <f t="shared" si="1"/>
        <v/>
      </c>
      <c r="N12" s="40"/>
    </row>
    <row r="13" spans="1:14" ht="15.75" customHeight="1">
      <c r="A13" s="35"/>
      <c r="B13" s="135"/>
      <c r="C13" s="135"/>
      <c r="D13" s="35"/>
      <c r="E13" s="87"/>
      <c r="F13" s="136"/>
      <c r="G13" s="35"/>
      <c r="H13" s="48"/>
      <c r="I13" s="48"/>
      <c r="J13" s="48"/>
      <c r="K13" s="140"/>
      <c r="L13" s="48">
        <f t="shared" si="0"/>
        <v>0</v>
      </c>
      <c r="M13" s="108" t="str">
        <f t="shared" si="1"/>
        <v/>
      </c>
      <c r="N13" s="40"/>
    </row>
    <row r="14" spans="1:14" ht="15.75" customHeight="1">
      <c r="A14" s="35"/>
      <c r="B14" s="135"/>
      <c r="C14" s="135"/>
      <c r="D14" s="35"/>
      <c r="E14" s="87"/>
      <c r="F14" s="136"/>
      <c r="G14" s="35"/>
      <c r="H14" s="48"/>
      <c r="I14" s="48"/>
      <c r="J14" s="48"/>
      <c r="K14" s="140"/>
      <c r="L14" s="48">
        <f t="shared" si="0"/>
        <v>0</v>
      </c>
      <c r="M14" s="108" t="str">
        <f t="shared" si="1"/>
        <v/>
      </c>
      <c r="N14" s="40"/>
    </row>
    <row r="15" spans="1:14" ht="15.75" customHeight="1">
      <c r="A15" s="35"/>
      <c r="B15" s="135"/>
      <c r="C15" s="135"/>
      <c r="D15" s="35"/>
      <c r="E15" s="87"/>
      <c r="F15" s="136"/>
      <c r="G15" s="35"/>
      <c r="H15" s="48"/>
      <c r="I15" s="48"/>
      <c r="J15" s="48"/>
      <c r="K15" s="140"/>
      <c r="L15" s="48">
        <f t="shared" si="0"/>
        <v>0</v>
      </c>
      <c r="M15" s="108" t="str">
        <f t="shared" si="1"/>
        <v/>
      </c>
      <c r="N15" s="40"/>
    </row>
    <row r="16" spans="1:14" ht="15.75" customHeight="1">
      <c r="A16" s="35"/>
      <c r="B16" s="135"/>
      <c r="C16" s="135"/>
      <c r="D16" s="35"/>
      <c r="E16" s="87"/>
      <c r="F16" s="136"/>
      <c r="G16" s="35"/>
      <c r="H16" s="48"/>
      <c r="I16" s="48"/>
      <c r="J16" s="48"/>
      <c r="K16" s="140"/>
      <c r="L16" s="48"/>
      <c r="M16" s="108"/>
      <c r="N16" s="40"/>
    </row>
    <row r="17" spans="1:14" ht="15.75" customHeight="1">
      <c r="A17" s="35"/>
      <c r="B17" s="135"/>
      <c r="C17" s="135"/>
      <c r="D17" s="35"/>
      <c r="E17" s="87"/>
      <c r="F17" s="136"/>
      <c r="G17" s="35"/>
      <c r="H17" s="48"/>
      <c r="I17" s="48"/>
      <c r="J17" s="48"/>
      <c r="K17" s="140"/>
      <c r="L17" s="48"/>
      <c r="M17" s="108"/>
      <c r="N17" s="40"/>
    </row>
    <row r="18" spans="1:14" ht="15.75" customHeight="1">
      <c r="A18" s="35"/>
      <c r="B18" s="135"/>
      <c r="C18" s="135"/>
      <c r="D18" s="35"/>
      <c r="E18" s="87"/>
      <c r="F18" s="136"/>
      <c r="G18" s="35"/>
      <c r="H18" s="48"/>
      <c r="I18" s="48"/>
      <c r="J18" s="48"/>
      <c r="K18" s="140"/>
      <c r="L18" s="48">
        <f t="shared" si="0"/>
        <v>0</v>
      </c>
      <c r="M18" s="108" t="str">
        <f t="shared" si="1"/>
        <v/>
      </c>
      <c r="N18" s="40"/>
    </row>
    <row r="19" spans="1:14" ht="15.75" customHeight="1">
      <c r="A19" s="35"/>
      <c r="B19" s="135"/>
      <c r="C19" s="135"/>
      <c r="D19" s="35"/>
      <c r="E19" s="87"/>
      <c r="F19" s="136"/>
      <c r="G19" s="35"/>
      <c r="H19" s="48"/>
      <c r="I19" s="48"/>
      <c r="J19" s="48"/>
      <c r="K19" s="140"/>
      <c r="L19" s="48">
        <f t="shared" si="0"/>
        <v>0</v>
      </c>
      <c r="M19" s="108" t="str">
        <f t="shared" si="1"/>
        <v/>
      </c>
      <c r="N19" s="40"/>
    </row>
    <row r="20" spans="1:14" ht="15.75" customHeight="1">
      <c r="A20" s="35"/>
      <c r="B20" s="135"/>
      <c r="C20" s="135"/>
      <c r="D20" s="35"/>
      <c r="E20" s="87"/>
      <c r="F20" s="136"/>
      <c r="G20" s="35"/>
      <c r="H20" s="48"/>
      <c r="I20" s="48"/>
      <c r="J20" s="48"/>
      <c r="K20" s="140"/>
      <c r="L20" s="48">
        <f t="shared" si="0"/>
        <v>0</v>
      </c>
      <c r="M20" s="108" t="str">
        <f t="shared" si="1"/>
        <v/>
      </c>
      <c r="N20" s="40"/>
    </row>
    <row r="21" spans="1:14" ht="15.75" customHeight="1">
      <c r="A21" s="35"/>
      <c r="B21" s="135"/>
      <c r="C21" s="135"/>
      <c r="D21" s="35"/>
      <c r="E21" s="87"/>
      <c r="F21" s="136"/>
      <c r="G21" s="35"/>
      <c r="H21" s="48"/>
      <c r="I21" s="48"/>
      <c r="J21" s="48"/>
      <c r="K21" s="140"/>
      <c r="L21" s="48">
        <f t="shared" si="0"/>
        <v>0</v>
      </c>
      <c r="M21" s="108" t="str">
        <f t="shared" si="1"/>
        <v/>
      </c>
      <c r="N21" s="40"/>
    </row>
    <row r="22" spans="1:14" ht="15.75" customHeight="1">
      <c r="A22" s="35"/>
      <c r="B22" s="135"/>
      <c r="C22" s="135"/>
      <c r="D22" s="35"/>
      <c r="E22" s="87"/>
      <c r="F22" s="136"/>
      <c r="G22" s="35"/>
      <c r="H22" s="48"/>
      <c r="I22" s="48"/>
      <c r="J22" s="48"/>
      <c r="K22" s="140"/>
      <c r="L22" s="48">
        <f t="shared" si="0"/>
        <v>0</v>
      </c>
      <c r="M22" s="108" t="str">
        <f t="shared" si="1"/>
        <v/>
      </c>
      <c r="N22" s="40"/>
    </row>
    <row r="23" spans="1:14" ht="15.75" customHeight="1">
      <c r="A23" s="35"/>
      <c r="B23" s="135"/>
      <c r="C23" s="135"/>
      <c r="D23" s="35"/>
      <c r="E23" s="87"/>
      <c r="F23" s="136"/>
      <c r="G23" s="35"/>
      <c r="H23" s="48"/>
      <c r="I23" s="48"/>
      <c r="J23" s="48"/>
      <c r="K23" s="140"/>
      <c r="L23" s="48">
        <f t="shared" si="0"/>
        <v>0</v>
      </c>
      <c r="M23" s="108" t="str">
        <f t="shared" si="1"/>
        <v/>
      </c>
      <c r="N23" s="40"/>
    </row>
    <row r="24" spans="1:14" ht="15.75" customHeight="1">
      <c r="A24" s="35"/>
      <c r="B24" s="135"/>
      <c r="C24" s="135"/>
      <c r="D24" s="35"/>
      <c r="E24" s="87"/>
      <c r="F24" s="136"/>
      <c r="G24" s="35"/>
      <c r="H24" s="48"/>
      <c r="I24" s="48"/>
      <c r="J24" s="48"/>
      <c r="K24" s="140"/>
      <c r="L24" s="48"/>
      <c r="M24" s="48" t="s">
        <v>554</v>
      </c>
      <c r="N24" s="40"/>
    </row>
    <row r="25" spans="1:14" ht="15.75" customHeight="1">
      <c r="A25" s="35"/>
      <c r="B25" s="135"/>
      <c r="C25" s="135"/>
      <c r="D25" s="35"/>
      <c r="E25" s="87"/>
      <c r="F25" s="136"/>
      <c r="G25" s="35"/>
      <c r="H25" s="48"/>
      <c r="I25" s="48"/>
      <c r="J25" s="48"/>
      <c r="K25" s="140"/>
      <c r="L25" s="48"/>
      <c r="M25" s="48" t="s">
        <v>554</v>
      </c>
      <c r="N25" s="40"/>
    </row>
    <row r="26" spans="1:14" ht="15.75" customHeight="1">
      <c r="A26" s="705" t="s">
        <v>647</v>
      </c>
      <c r="B26" s="705"/>
      <c r="C26" s="705"/>
      <c r="D26" s="35"/>
      <c r="E26" s="87"/>
      <c r="F26" s="136"/>
      <c r="G26" s="35"/>
      <c r="H26" s="48">
        <f>SUM(H7:H25)</f>
        <v>0</v>
      </c>
      <c r="I26" s="48">
        <f>SUM(I7:I25)</f>
        <v>0</v>
      </c>
      <c r="J26" s="48">
        <f>SUM(J7:J25)</f>
        <v>0</v>
      </c>
      <c r="K26" s="140"/>
      <c r="L26" s="48">
        <f>SUM(L7:L25)</f>
        <v>0</v>
      </c>
      <c r="M26" s="108" t="str">
        <f>IF(OR(I26=0,I26=""),"",ROUND((L26-I26)/I26*100,2))</f>
        <v/>
      </c>
      <c r="N26" s="40"/>
    </row>
    <row r="27" spans="1:14" ht="15.75" customHeight="1">
      <c r="A27" s="705" t="s">
        <v>922</v>
      </c>
      <c r="B27" s="705"/>
      <c r="C27" s="705"/>
      <c r="D27" s="35"/>
      <c r="E27" s="87"/>
      <c r="F27" s="137"/>
      <c r="G27" s="35"/>
      <c r="H27" s="48"/>
      <c r="I27" s="48"/>
      <c r="J27" s="48"/>
      <c r="K27" s="140"/>
      <c r="L27" s="48"/>
      <c r="M27" s="108" t="str">
        <f>IF(OR(I27=0,I27=""),"",ROUND((L27-I27)/I27*100,2))</f>
        <v/>
      </c>
      <c r="N27" s="40"/>
    </row>
    <row r="28" spans="1:14" ht="15.75" customHeight="1">
      <c r="A28" s="704" t="s">
        <v>652</v>
      </c>
      <c r="B28" s="704"/>
      <c r="C28" s="704"/>
      <c r="D28" s="35"/>
      <c r="E28" s="13"/>
      <c r="F28" s="36"/>
      <c r="G28" s="35"/>
      <c r="H28" s="48">
        <f>H26-ABS(H27)</f>
        <v>0</v>
      </c>
      <c r="I28" s="48">
        <f>I26-ABS(I27)</f>
        <v>0</v>
      </c>
      <c r="J28" s="48">
        <f>J26-ABS(J27)</f>
        <v>0</v>
      </c>
      <c r="K28" s="140"/>
      <c r="L28" s="48">
        <f>L26-ABS(L27)</f>
        <v>0</v>
      </c>
      <c r="M28" s="108" t="str">
        <f>IF(OR(I28=0,I28=""),"",ROUND((L28-I28)/I28*100,2))</f>
        <v/>
      </c>
      <c r="N28" s="40"/>
    </row>
    <row r="29" spans="1:14" ht="15.75" customHeight="1">
      <c r="A29" s="28" t="str">
        <f>封面!B$10&amp;封面!D$10</f>
        <v>产权持有单位填表人：杨庆华</v>
      </c>
      <c r="C29" s="138"/>
      <c r="D29" s="138"/>
      <c r="E29" s="138"/>
    </row>
    <row r="30" spans="1:14" ht="15.75" customHeight="1">
      <c r="A30" s="28" t="str">
        <f>封面!B$12&amp;封面!D$12&amp;封面!E$12&amp;封面!F$12&amp;封面!G$12&amp;封面!H$12&amp;封面!I$12</f>
        <v>填表日期：2019年1月24日</v>
      </c>
      <c r="L30" s="27" t="str">
        <f>"评估人员："&amp;封面!$P$22</f>
        <v>评估人员：</v>
      </c>
    </row>
  </sheetData>
  <mergeCells count="16">
    <mergeCell ref="A1:N1"/>
    <mergeCell ref="A2:N2"/>
    <mergeCell ref="H5:I5"/>
    <mergeCell ref="J5:L5"/>
    <mergeCell ref="A26:C26"/>
    <mergeCell ref="F5:F6"/>
    <mergeCell ref="G5:G6"/>
    <mergeCell ref="M5:M6"/>
    <mergeCell ref="N5:N6"/>
    <mergeCell ref="E5:E6"/>
    <mergeCell ref="A28:C28"/>
    <mergeCell ref="A5:A6"/>
    <mergeCell ref="B5:B6"/>
    <mergeCell ref="C5:C6"/>
    <mergeCell ref="D5:D6"/>
    <mergeCell ref="A27:C27"/>
  </mergeCells>
  <phoneticPr fontId="205" type="noConversion"/>
  <hyperlinks>
    <hyperlink ref="A28:C28" location="'4-非流动资产汇总'!A1" display="净     额"/>
  </hyperlinks>
  <printOptions horizontalCentered="1"/>
  <pageMargins left="0.51" right="0.47" top="0.87" bottom="0.87" header="1.21" footer="0.72"/>
  <pageSetup paperSize="9" fitToHeight="0" orientation="landscape" horizontalDpi="4294967292" r:id="rId1"/>
  <headerFooter scaleWithDoc="0">
    <oddHeader>&amp;R&amp;"宋体,常规"&amp;10表4-11
共&amp;N页第&amp;P页
金额单位:人民币元</oddHeader>
  </headerFooter>
  <legacyDrawing r:id="rId2"/>
</worksheet>
</file>

<file path=xl/worksheets/sheet60.xml><?xml version="1.0" encoding="utf-8"?>
<worksheet xmlns="http://schemas.openxmlformats.org/spreadsheetml/2006/main" xmlns:r="http://schemas.openxmlformats.org/officeDocument/2006/relationships">
  <sheetPr>
    <pageSetUpPr fitToPage="1"/>
  </sheetPr>
  <dimension ref="A1:F30"/>
  <sheetViews>
    <sheetView showGridLines="0" workbookViewId="0">
      <selection activeCell="W7" sqref="W7"/>
    </sheetView>
  </sheetViews>
  <sheetFormatPr defaultRowHeight="15.75" customHeight="1"/>
  <cols>
    <col min="1" max="1" width="10.625" style="4" customWidth="1"/>
    <col min="2" max="2" width="35.75" style="4" customWidth="1"/>
    <col min="3" max="4" width="20.375" style="4" customWidth="1"/>
    <col min="5" max="5" width="20" style="4" customWidth="1"/>
    <col min="6" max="6" width="14.125" style="4" customWidth="1"/>
    <col min="7" max="16384" width="9" style="4"/>
  </cols>
  <sheetData>
    <row r="1" spans="1:6" s="1" customFormat="1" ht="30" customHeight="1">
      <c r="A1" s="675" t="s">
        <v>923</v>
      </c>
      <c r="B1" s="675"/>
      <c r="C1" s="675"/>
      <c r="D1" s="675"/>
      <c r="E1" s="675"/>
      <c r="F1" s="675"/>
    </row>
    <row r="2" spans="1:6" s="2" customFormat="1" ht="14.1" customHeight="1">
      <c r="A2" s="676" t="str">
        <f>'1-汇总表'!A2:F2</f>
        <v>评估基准日：2018年12月31日</v>
      </c>
      <c r="B2" s="676"/>
      <c r="C2" s="676"/>
      <c r="D2" s="676"/>
      <c r="E2" s="676"/>
      <c r="F2" s="676"/>
    </row>
    <row r="3" spans="1:6" s="2" customFormat="1" ht="14.1" customHeight="1">
      <c r="A3" s="7"/>
      <c r="B3" s="7"/>
      <c r="C3" s="7"/>
      <c r="D3" s="7"/>
      <c r="E3" s="7"/>
      <c r="F3" s="106"/>
    </row>
    <row r="4" spans="1:6" s="2" customFormat="1" ht="15.75" customHeight="1">
      <c r="A4" s="54" t="str">
        <f>'1-汇总表'!A4</f>
        <v>产权持有人名称：阳煤集团青岛恒源化工有限公司</v>
      </c>
      <c r="F4" s="107"/>
    </row>
    <row r="5" spans="1:6" s="3" customFormat="1" ht="15.75" customHeight="1">
      <c r="A5" s="76" t="s">
        <v>557</v>
      </c>
      <c r="B5" s="76" t="s">
        <v>558</v>
      </c>
      <c r="C5" s="76" t="s">
        <v>559</v>
      </c>
      <c r="D5" s="76" t="s">
        <v>560</v>
      </c>
      <c r="E5" s="76" t="s">
        <v>490</v>
      </c>
      <c r="F5" s="76" t="s">
        <v>561</v>
      </c>
    </row>
    <row r="6" spans="1:6" ht="15.75" customHeight="1">
      <c r="A6" s="76" t="s">
        <v>924</v>
      </c>
      <c r="B6" s="129" t="s">
        <v>925</v>
      </c>
      <c r="C6" s="19">
        <f>'4-12-1无形-土地'!M32</f>
        <v>0</v>
      </c>
      <c r="D6" s="19">
        <f>'4-12-1无形-土地'!N32</f>
        <v>0</v>
      </c>
      <c r="E6" s="19">
        <f>D6-C6</f>
        <v>0</v>
      </c>
      <c r="F6" s="108" t="str">
        <f>IF(OR(C6=0,C6=""),"",ROUND(E6/C6*100,2))</f>
        <v/>
      </c>
    </row>
    <row r="7" spans="1:6" ht="15.75" customHeight="1">
      <c r="A7" s="76" t="s">
        <v>926</v>
      </c>
      <c r="B7" s="129" t="s">
        <v>927</v>
      </c>
      <c r="C7" s="19">
        <f>'4-12-2无形-矿业权'!J30</f>
        <v>0</v>
      </c>
      <c r="D7" s="19">
        <f>'4-12-2无形-矿业权'!K30</f>
        <v>0</v>
      </c>
      <c r="E7" s="19">
        <f>D7-C7</f>
        <v>0</v>
      </c>
      <c r="F7" s="108" t="str">
        <f>IF(OR(C7=0,C7=""),"",ROUND(E7/C7*100,2))</f>
        <v/>
      </c>
    </row>
    <row r="8" spans="1:6" ht="15.75" customHeight="1">
      <c r="A8" s="76" t="s">
        <v>928</v>
      </c>
      <c r="B8" s="129" t="s">
        <v>929</v>
      </c>
      <c r="C8" s="19">
        <f>'4-12-3无形-其他'!F27</f>
        <v>0</v>
      </c>
      <c r="D8" s="19">
        <f>'4-12-3无形-其他'!H27</f>
        <v>0</v>
      </c>
      <c r="E8" s="19">
        <f>D8-C8</f>
        <v>0</v>
      </c>
      <c r="F8" s="108" t="str">
        <f>IF(OR(C8=0,C8=""),"",ROUND(E8/C8*100,2))</f>
        <v/>
      </c>
    </row>
    <row r="9" spans="1:6" ht="15.75" customHeight="1">
      <c r="A9" s="76"/>
      <c r="B9" s="130"/>
      <c r="C9" s="19"/>
      <c r="D9" s="19"/>
      <c r="E9" s="19"/>
      <c r="F9" s="19"/>
    </row>
    <row r="10" spans="1:6" ht="15.75" customHeight="1">
      <c r="A10" s="76"/>
      <c r="B10" s="130"/>
      <c r="C10" s="19"/>
      <c r="D10" s="19"/>
      <c r="E10" s="19"/>
      <c r="F10" s="19"/>
    </row>
    <row r="11" spans="1:6" ht="15.75" customHeight="1">
      <c r="A11" s="76"/>
      <c r="B11" s="130"/>
      <c r="C11" s="19"/>
      <c r="D11" s="19"/>
      <c r="E11" s="19"/>
      <c r="F11" s="19"/>
    </row>
    <row r="12" spans="1:6" ht="15.75" customHeight="1">
      <c r="A12" s="76"/>
      <c r="B12" s="130"/>
      <c r="C12" s="19"/>
      <c r="D12" s="19"/>
      <c r="E12" s="19"/>
      <c r="F12" s="19"/>
    </row>
    <row r="13" spans="1:6" ht="15.75" customHeight="1">
      <c r="A13" s="76"/>
      <c r="B13" s="130"/>
      <c r="C13" s="19"/>
      <c r="D13" s="19"/>
      <c r="E13" s="19"/>
      <c r="F13" s="19"/>
    </row>
    <row r="14" spans="1:6" ht="15.75" customHeight="1">
      <c r="A14" s="76"/>
      <c r="B14" s="130"/>
      <c r="C14" s="19"/>
      <c r="D14" s="19"/>
      <c r="E14" s="19"/>
      <c r="F14" s="19"/>
    </row>
    <row r="15" spans="1:6" ht="15.75" customHeight="1">
      <c r="A15" s="76"/>
      <c r="B15" s="130"/>
      <c r="C15" s="19"/>
      <c r="D15" s="19"/>
      <c r="E15" s="19"/>
      <c r="F15" s="19"/>
    </row>
    <row r="16" spans="1:6" ht="15.75" customHeight="1">
      <c r="A16" s="76"/>
      <c r="B16" s="130"/>
      <c r="C16" s="19"/>
      <c r="D16" s="19"/>
      <c r="E16" s="19"/>
      <c r="F16" s="19"/>
    </row>
    <row r="17" spans="1:6" ht="15.75" customHeight="1">
      <c r="A17" s="76"/>
      <c r="B17" s="130"/>
      <c r="C17" s="19"/>
      <c r="D17" s="19"/>
      <c r="E17" s="19"/>
      <c r="F17" s="19"/>
    </row>
    <row r="18" spans="1:6" ht="15.75" customHeight="1">
      <c r="A18" s="76"/>
      <c r="B18" s="130"/>
      <c r="C18" s="19"/>
      <c r="D18" s="19"/>
      <c r="E18" s="19"/>
      <c r="F18" s="19"/>
    </row>
    <row r="19" spans="1:6" ht="15.75" customHeight="1">
      <c r="A19" s="76"/>
      <c r="B19" s="130"/>
      <c r="C19" s="19"/>
      <c r="D19" s="19"/>
      <c r="E19" s="19"/>
      <c r="F19" s="19"/>
    </row>
    <row r="20" spans="1:6" ht="15.75" customHeight="1">
      <c r="A20" s="76"/>
      <c r="B20" s="130"/>
      <c r="C20" s="19"/>
      <c r="D20" s="19"/>
      <c r="E20" s="19"/>
      <c r="F20" s="19"/>
    </row>
    <row r="21" spans="1:6" ht="15.75" customHeight="1">
      <c r="A21" s="76"/>
      <c r="B21" s="130"/>
      <c r="C21" s="19"/>
      <c r="D21" s="19"/>
      <c r="E21" s="19"/>
      <c r="F21" s="19"/>
    </row>
    <row r="22" spans="1:6" ht="15.75" customHeight="1">
      <c r="A22" s="76"/>
      <c r="B22" s="130"/>
      <c r="C22" s="19"/>
      <c r="D22" s="19"/>
      <c r="E22" s="19"/>
      <c r="F22" s="19"/>
    </row>
    <row r="23" spans="1:6" ht="15.75" customHeight="1">
      <c r="A23" s="76"/>
      <c r="B23" s="130"/>
      <c r="C23" s="19"/>
      <c r="D23" s="19"/>
      <c r="E23" s="19"/>
      <c r="F23" s="19"/>
    </row>
    <row r="24" spans="1:6" ht="15.75" customHeight="1">
      <c r="A24" s="76"/>
      <c r="B24" s="130"/>
      <c r="C24" s="19"/>
      <c r="D24" s="19"/>
      <c r="E24" s="19"/>
      <c r="F24" s="19"/>
    </row>
    <row r="25" spans="1:6" ht="15.75" customHeight="1">
      <c r="A25" s="76"/>
      <c r="B25" s="130"/>
      <c r="C25" s="19"/>
      <c r="D25" s="19"/>
      <c r="E25" s="19"/>
      <c r="F25" s="19"/>
    </row>
    <row r="26" spans="1:6" ht="15.75" customHeight="1">
      <c r="A26" s="732" t="s">
        <v>930</v>
      </c>
      <c r="B26" s="732"/>
      <c r="C26" s="19">
        <f>C6+C7+C8</f>
        <v>0</v>
      </c>
      <c r="D26" s="19">
        <f>D6+D7+D8</f>
        <v>0</v>
      </c>
      <c r="E26" s="19">
        <f>D26-C26</f>
        <v>0</v>
      </c>
      <c r="F26" s="108" t="str">
        <f>IF(OR(C26=0,C26=""),"",ROUND(E26/C26*100,2))</f>
        <v/>
      </c>
    </row>
    <row r="27" spans="1:6" ht="15.75" customHeight="1">
      <c r="A27" s="732" t="s">
        <v>931</v>
      </c>
      <c r="B27" s="732"/>
      <c r="C27" s="19"/>
      <c r="D27" s="19"/>
      <c r="E27" s="19">
        <f>D27-C27</f>
        <v>0</v>
      </c>
      <c r="F27" s="108" t="str">
        <f>IF(OR(C27=0,C27=""),"",ROUND(E27/C27*100,2))</f>
        <v/>
      </c>
    </row>
    <row r="28" spans="1:6" ht="15.75" customHeight="1">
      <c r="A28" s="781" t="s">
        <v>669</v>
      </c>
      <c r="B28" s="781"/>
      <c r="C28" s="19">
        <f>C26-C27</f>
        <v>0</v>
      </c>
      <c r="D28" s="19">
        <f>D26-D27</f>
        <v>0</v>
      </c>
      <c r="E28" s="19">
        <f>D28-C28</f>
        <v>0</v>
      </c>
      <c r="F28" s="108" t="str">
        <f>IF(OR(C28=0,C28=""),"",ROUND(E28/C28*100,2))</f>
        <v/>
      </c>
    </row>
    <row r="29" spans="1:6" ht="15.75" customHeight="1">
      <c r="C29" s="82"/>
      <c r="D29" s="82"/>
      <c r="E29" s="82"/>
    </row>
    <row r="30" spans="1:6" ht="15.75" customHeight="1">
      <c r="E30" s="24" t="str">
        <f>"评估人员："&amp;封面!$P$28</f>
        <v>评估人员：</v>
      </c>
    </row>
  </sheetData>
  <mergeCells count="5">
    <mergeCell ref="A1:F1"/>
    <mergeCell ref="A2:F2"/>
    <mergeCell ref="A26:B26"/>
    <mergeCell ref="A27:B27"/>
    <mergeCell ref="A28:B28"/>
  </mergeCells>
  <phoneticPr fontId="205" type="noConversion"/>
  <hyperlinks>
    <hyperlink ref="A28:B28" location="'4-非流动资产汇总'!A1" display="合    计"/>
    <hyperlink ref="B6" location="'4-12-1无形-土地'!A1" display="无形资产-土地使用权"/>
    <hyperlink ref="B7" location="'4-12-2无形-矿业权'!A1" display="无形资产-矿业权"/>
    <hyperlink ref="B8" location="'4-12-3无形-其他'!A1" display="无形资产-其他无形资产"/>
  </hyperlinks>
  <printOptions horizontalCentered="1"/>
  <pageMargins left="0.46" right="0.49" top="0.87" bottom="0.87" header="1.24" footer="0.73"/>
  <pageSetup paperSize="9" fitToHeight="0" orientation="landscape" horizontalDpi="4294967292" r:id="rId1"/>
  <headerFooter scaleWithDoc="0">
    <oddHeader>&amp;R&amp;"宋体,常规"&amp;10表4-12
共&amp;N页第&amp;P页
金额单位:人民币元</oddHeader>
  </headerFooter>
</worksheet>
</file>

<file path=xl/worksheets/sheet61.xml><?xml version="1.0" encoding="utf-8"?>
<worksheet xmlns="http://schemas.openxmlformats.org/spreadsheetml/2006/main" xmlns:r="http://schemas.openxmlformats.org/officeDocument/2006/relationships">
  <dimension ref="A1:Q34"/>
  <sheetViews>
    <sheetView showGridLines="0" workbookViewId="0">
      <selection activeCell="W7" sqref="W7"/>
    </sheetView>
  </sheetViews>
  <sheetFormatPr defaultRowHeight="15.75" customHeight="1"/>
  <cols>
    <col min="1" max="1" width="4.5" style="4" customWidth="1"/>
    <col min="2" max="2" width="14.5" style="4" customWidth="1"/>
    <col min="3" max="4" width="8.625" style="4" customWidth="1"/>
    <col min="5" max="5" width="11.125" style="4" customWidth="1"/>
    <col min="6" max="6" width="8.375" style="49" customWidth="1"/>
    <col min="7" max="7" width="5.375" style="4" customWidth="1"/>
    <col min="8" max="8" width="8" style="4" customWidth="1"/>
    <col min="9" max="9" width="8.125" style="4" customWidth="1"/>
    <col min="10" max="10" width="7.75" style="4" customWidth="1"/>
    <col min="11" max="11" width="8" style="4" customWidth="1"/>
    <col min="12" max="12" width="11.25" style="4" customWidth="1"/>
    <col min="13" max="13" width="11" style="4" bestFit="1" customWidth="1"/>
    <col min="14" max="14" width="10.125" style="4" customWidth="1"/>
    <col min="15" max="15" width="11.5" style="4" bestFit="1" customWidth="1"/>
    <col min="16" max="16" width="6.875" style="4" customWidth="1"/>
    <col min="17" max="17" width="8" style="4" customWidth="1"/>
    <col min="18" max="16384" width="9" style="4"/>
  </cols>
  <sheetData>
    <row r="1" spans="1:17" s="1" customFormat="1" ht="30" customHeight="1">
      <c r="A1" s="675" t="s">
        <v>932</v>
      </c>
      <c r="B1" s="675"/>
      <c r="C1" s="675"/>
      <c r="D1" s="675"/>
      <c r="E1" s="675"/>
      <c r="F1" s="675"/>
      <c r="G1" s="675"/>
      <c r="H1" s="675"/>
      <c r="I1" s="675"/>
      <c r="J1" s="675"/>
      <c r="K1" s="675"/>
      <c r="L1" s="675"/>
      <c r="M1" s="675"/>
      <c r="N1" s="675"/>
      <c r="O1" s="675"/>
      <c r="P1" s="675"/>
      <c r="Q1" s="675"/>
    </row>
    <row r="2" spans="1:17" s="2" customFormat="1" ht="14.1" customHeight="1">
      <c r="A2" s="676" t="str">
        <f>'1-汇总表'!A2:F2</f>
        <v>评估基准日：2018年12月31日</v>
      </c>
      <c r="B2" s="676"/>
      <c r="C2" s="676"/>
      <c r="D2" s="676"/>
      <c r="E2" s="676"/>
      <c r="F2" s="676"/>
      <c r="G2" s="676"/>
      <c r="H2" s="676"/>
      <c r="I2" s="676"/>
      <c r="J2" s="676"/>
      <c r="K2" s="684"/>
      <c r="L2" s="684"/>
      <c r="M2" s="684"/>
      <c r="N2" s="684"/>
      <c r="O2" s="684"/>
      <c r="P2" s="684"/>
      <c r="Q2" s="684"/>
    </row>
    <row r="3" spans="1:17" s="2" customFormat="1" ht="14.1" customHeight="1">
      <c r="A3" s="7"/>
      <c r="B3" s="7"/>
      <c r="C3" s="7"/>
      <c r="D3" s="7"/>
      <c r="E3" s="7"/>
      <c r="F3" s="62"/>
      <c r="G3" s="7"/>
      <c r="H3" s="7"/>
      <c r="I3" s="7"/>
      <c r="J3" s="7"/>
      <c r="K3" s="8"/>
      <c r="L3" s="8"/>
      <c r="M3" s="8"/>
      <c r="N3" s="8"/>
      <c r="O3" s="8"/>
      <c r="P3" s="685"/>
      <c r="Q3" s="685"/>
    </row>
    <row r="4" spans="1:17" s="2" customFormat="1" ht="15.75" customHeight="1">
      <c r="A4" s="54" t="str">
        <f>'1-汇总表'!A4</f>
        <v>产权持有人名称：阳煤集团青岛恒源化工有限公司</v>
      </c>
      <c r="F4" s="55"/>
      <c r="O4" s="729"/>
      <c r="P4" s="729"/>
      <c r="Q4" s="729"/>
    </row>
    <row r="5" spans="1:17" s="67" customFormat="1" ht="27.75" customHeight="1">
      <c r="A5" s="16" t="s">
        <v>487</v>
      </c>
      <c r="B5" s="16" t="s">
        <v>933</v>
      </c>
      <c r="C5" s="16" t="s">
        <v>934</v>
      </c>
      <c r="D5" s="16" t="s">
        <v>935</v>
      </c>
      <c r="E5" s="16" t="s">
        <v>936</v>
      </c>
      <c r="F5" s="85" t="s">
        <v>937</v>
      </c>
      <c r="G5" s="16" t="s">
        <v>938</v>
      </c>
      <c r="H5" s="16" t="s">
        <v>939</v>
      </c>
      <c r="I5" s="16" t="s">
        <v>940</v>
      </c>
      <c r="J5" s="16" t="s">
        <v>941</v>
      </c>
      <c r="K5" s="16" t="s">
        <v>942</v>
      </c>
      <c r="L5" s="16" t="s">
        <v>676</v>
      </c>
      <c r="M5" s="16" t="s">
        <v>488</v>
      </c>
      <c r="N5" s="16" t="s">
        <v>489</v>
      </c>
      <c r="O5" s="16" t="s">
        <v>490</v>
      </c>
      <c r="P5" s="16" t="s">
        <v>491</v>
      </c>
      <c r="Q5" s="16" t="s">
        <v>562</v>
      </c>
    </row>
    <row r="6" spans="1:17" ht="15.75" customHeight="1">
      <c r="A6" s="13"/>
      <c r="B6" s="122"/>
      <c r="C6" s="124"/>
      <c r="D6" s="124"/>
      <c r="E6" s="124"/>
      <c r="F6" s="85"/>
      <c r="G6" s="122"/>
      <c r="H6" s="122"/>
      <c r="I6" s="122"/>
      <c r="J6" s="122"/>
      <c r="K6" s="125"/>
      <c r="L6" s="19"/>
      <c r="M6" s="126"/>
      <c r="N6" s="126"/>
      <c r="O6" s="19">
        <f>N6-M6</f>
        <v>0</v>
      </c>
      <c r="P6" s="108" t="str">
        <f>IF(OR(M6=0,M6=""),"",ROUND(O6/M6*100,2))</f>
        <v/>
      </c>
      <c r="Q6" s="128"/>
    </row>
    <row r="7" spans="1:17" ht="15.75" customHeight="1">
      <c r="A7" s="13"/>
      <c r="B7" s="122"/>
      <c r="C7" s="124"/>
      <c r="D7" s="124"/>
      <c r="E7" s="124"/>
      <c r="F7" s="85"/>
      <c r="G7" s="122"/>
      <c r="H7" s="122"/>
      <c r="I7" s="122"/>
      <c r="J7" s="122"/>
      <c r="K7" s="127"/>
      <c r="L7" s="19"/>
      <c r="M7" s="19"/>
      <c r="N7" s="19"/>
      <c r="O7" s="19">
        <f t="shared" ref="O7:O32" si="0">N7-M7</f>
        <v>0</v>
      </c>
      <c r="P7" s="108" t="str">
        <f t="shared" ref="P7:P29" si="1">IF(OR(M7=0,M7=""),"",ROUND(O7/M7*100,2))</f>
        <v/>
      </c>
      <c r="Q7" s="128"/>
    </row>
    <row r="8" spans="1:17" ht="15.75" customHeight="1">
      <c r="A8" s="13"/>
      <c r="B8" s="122"/>
      <c r="C8" s="124"/>
      <c r="D8" s="124"/>
      <c r="E8" s="124"/>
      <c r="F8" s="85"/>
      <c r="G8" s="122"/>
      <c r="H8" s="122"/>
      <c r="I8" s="122"/>
      <c r="J8" s="122"/>
      <c r="K8" s="127"/>
      <c r="L8" s="19"/>
      <c r="M8" s="19"/>
      <c r="N8" s="19"/>
      <c r="O8" s="19">
        <f t="shared" si="0"/>
        <v>0</v>
      </c>
      <c r="P8" s="108" t="str">
        <f t="shared" si="1"/>
        <v/>
      </c>
      <c r="Q8" s="128"/>
    </row>
    <row r="9" spans="1:17" ht="15.75" customHeight="1">
      <c r="A9" s="13"/>
      <c r="B9" s="122"/>
      <c r="C9" s="124"/>
      <c r="D9" s="124"/>
      <c r="E9" s="124"/>
      <c r="F9" s="85"/>
      <c r="G9" s="122"/>
      <c r="H9" s="122"/>
      <c r="I9" s="122"/>
      <c r="J9" s="122"/>
      <c r="K9" s="127"/>
      <c r="L9" s="19"/>
      <c r="M9" s="19"/>
      <c r="N9" s="19"/>
      <c r="O9" s="19">
        <f t="shared" si="0"/>
        <v>0</v>
      </c>
      <c r="P9" s="108" t="str">
        <f t="shared" si="1"/>
        <v/>
      </c>
      <c r="Q9" s="128"/>
    </row>
    <row r="10" spans="1:17" ht="15.75" customHeight="1">
      <c r="A10" s="13"/>
      <c r="B10" s="122"/>
      <c r="C10" s="124"/>
      <c r="D10" s="124"/>
      <c r="E10" s="124"/>
      <c r="F10" s="85"/>
      <c r="G10" s="122"/>
      <c r="H10" s="122"/>
      <c r="I10" s="122"/>
      <c r="J10" s="122"/>
      <c r="K10" s="127"/>
      <c r="L10" s="19"/>
      <c r="M10" s="19"/>
      <c r="N10" s="19"/>
      <c r="O10" s="19">
        <f t="shared" si="0"/>
        <v>0</v>
      </c>
      <c r="P10" s="108" t="str">
        <f t="shared" si="1"/>
        <v/>
      </c>
      <c r="Q10" s="128"/>
    </row>
    <row r="11" spans="1:17" ht="15.75" customHeight="1">
      <c r="A11" s="13"/>
      <c r="B11" s="122"/>
      <c r="C11" s="124"/>
      <c r="D11" s="124"/>
      <c r="E11" s="124"/>
      <c r="F11" s="85"/>
      <c r="G11" s="122"/>
      <c r="H11" s="122"/>
      <c r="I11" s="122"/>
      <c r="J11" s="122"/>
      <c r="K11" s="127"/>
      <c r="L11" s="19"/>
      <c r="M11" s="19"/>
      <c r="N11" s="19"/>
      <c r="O11" s="19">
        <f t="shared" si="0"/>
        <v>0</v>
      </c>
      <c r="P11" s="108" t="str">
        <f t="shared" si="1"/>
        <v/>
      </c>
      <c r="Q11" s="128"/>
    </row>
    <row r="12" spans="1:17" ht="15.75" customHeight="1">
      <c r="A12" s="13"/>
      <c r="B12" s="122"/>
      <c r="C12" s="124"/>
      <c r="D12" s="124"/>
      <c r="E12" s="124"/>
      <c r="F12" s="85"/>
      <c r="G12" s="122"/>
      <c r="H12" s="122"/>
      <c r="I12" s="122"/>
      <c r="J12" s="122"/>
      <c r="K12" s="127"/>
      <c r="L12" s="19"/>
      <c r="M12" s="19"/>
      <c r="N12" s="19"/>
      <c r="O12" s="19">
        <f t="shared" si="0"/>
        <v>0</v>
      </c>
      <c r="P12" s="108" t="str">
        <f t="shared" si="1"/>
        <v/>
      </c>
      <c r="Q12" s="128"/>
    </row>
    <row r="13" spans="1:17" ht="15.75" customHeight="1">
      <c r="A13" s="13"/>
      <c r="B13" s="122"/>
      <c r="C13" s="124"/>
      <c r="D13" s="124"/>
      <c r="E13" s="124"/>
      <c r="F13" s="85"/>
      <c r="G13" s="122"/>
      <c r="H13" s="122"/>
      <c r="I13" s="122"/>
      <c r="J13" s="122"/>
      <c r="K13" s="127"/>
      <c r="L13" s="19"/>
      <c r="M13" s="19"/>
      <c r="N13" s="19"/>
      <c r="O13" s="19"/>
      <c r="P13" s="108"/>
      <c r="Q13" s="128"/>
    </row>
    <row r="14" spans="1:17" ht="15.75" customHeight="1">
      <c r="A14" s="13"/>
      <c r="B14" s="122"/>
      <c r="C14" s="124"/>
      <c r="D14" s="124"/>
      <c r="E14" s="124"/>
      <c r="F14" s="85"/>
      <c r="G14" s="122"/>
      <c r="H14" s="122"/>
      <c r="I14" s="122"/>
      <c r="J14" s="122"/>
      <c r="K14" s="127"/>
      <c r="L14" s="19"/>
      <c r="M14" s="19"/>
      <c r="N14" s="19"/>
      <c r="O14" s="19"/>
      <c r="P14" s="108"/>
      <c r="Q14" s="128"/>
    </row>
    <row r="15" spans="1:17" ht="15.75" customHeight="1">
      <c r="A15" s="13"/>
      <c r="B15" s="122"/>
      <c r="C15" s="124"/>
      <c r="D15" s="124"/>
      <c r="E15" s="124"/>
      <c r="F15" s="85"/>
      <c r="G15" s="122"/>
      <c r="H15" s="122"/>
      <c r="I15" s="122"/>
      <c r="J15" s="122"/>
      <c r="K15" s="127"/>
      <c r="L15" s="19"/>
      <c r="M15" s="19"/>
      <c r="N15" s="19"/>
      <c r="O15" s="19"/>
      <c r="P15" s="108"/>
      <c r="Q15" s="128"/>
    </row>
    <row r="16" spans="1:17" ht="15.75" customHeight="1">
      <c r="A16" s="13"/>
      <c r="B16" s="122"/>
      <c r="C16" s="124"/>
      <c r="D16" s="124"/>
      <c r="E16" s="124"/>
      <c r="F16" s="85"/>
      <c r="G16" s="122"/>
      <c r="H16" s="122"/>
      <c r="I16" s="122"/>
      <c r="J16" s="122"/>
      <c r="K16" s="127"/>
      <c r="L16" s="19"/>
      <c r="M16" s="19"/>
      <c r="N16" s="19"/>
      <c r="O16" s="19"/>
      <c r="P16" s="108"/>
      <c r="Q16" s="128"/>
    </row>
    <row r="17" spans="1:17" ht="15.75" customHeight="1">
      <c r="A17" s="13"/>
      <c r="B17" s="122"/>
      <c r="C17" s="124"/>
      <c r="D17" s="124"/>
      <c r="E17" s="124"/>
      <c r="F17" s="85"/>
      <c r="G17" s="122"/>
      <c r="H17" s="122"/>
      <c r="I17" s="122"/>
      <c r="J17" s="122"/>
      <c r="K17" s="127"/>
      <c r="L17" s="19"/>
      <c r="M17" s="19"/>
      <c r="N17" s="19"/>
      <c r="O17" s="19"/>
      <c r="P17" s="108"/>
      <c r="Q17" s="128"/>
    </row>
    <row r="18" spans="1:17" ht="15.75" customHeight="1">
      <c r="A18" s="13"/>
      <c r="B18" s="122"/>
      <c r="C18" s="124"/>
      <c r="D18" s="124"/>
      <c r="E18" s="124"/>
      <c r="F18" s="85"/>
      <c r="G18" s="122"/>
      <c r="H18" s="122"/>
      <c r="I18" s="122"/>
      <c r="J18" s="122"/>
      <c r="K18" s="127"/>
      <c r="L18" s="19"/>
      <c r="M18" s="19"/>
      <c r="N18" s="19"/>
      <c r="O18" s="19"/>
      <c r="P18" s="108"/>
      <c r="Q18" s="128"/>
    </row>
    <row r="19" spans="1:17" ht="15.75" customHeight="1">
      <c r="A19" s="13"/>
      <c r="B19" s="122"/>
      <c r="C19" s="124"/>
      <c r="D19" s="124"/>
      <c r="E19" s="124"/>
      <c r="F19" s="85"/>
      <c r="G19" s="122"/>
      <c r="H19" s="122"/>
      <c r="I19" s="122"/>
      <c r="J19" s="122"/>
      <c r="K19" s="127"/>
      <c r="L19" s="19"/>
      <c r="M19" s="19"/>
      <c r="N19" s="19"/>
      <c r="O19" s="19"/>
      <c r="P19" s="108"/>
      <c r="Q19" s="128"/>
    </row>
    <row r="20" spans="1:17" ht="15.75" customHeight="1">
      <c r="A20" s="13"/>
      <c r="B20" s="122"/>
      <c r="C20" s="124"/>
      <c r="D20" s="124"/>
      <c r="E20" s="124"/>
      <c r="F20" s="85"/>
      <c r="G20" s="122"/>
      <c r="H20" s="122"/>
      <c r="I20" s="122"/>
      <c r="J20" s="122"/>
      <c r="K20" s="127"/>
      <c r="L20" s="19"/>
      <c r="M20" s="19"/>
      <c r="N20" s="19"/>
      <c r="O20" s="19">
        <f t="shared" si="0"/>
        <v>0</v>
      </c>
      <c r="P20" s="108" t="str">
        <f t="shared" si="1"/>
        <v/>
      </c>
      <c r="Q20" s="128"/>
    </row>
    <row r="21" spans="1:17" ht="15.75" customHeight="1">
      <c r="A21" s="13"/>
      <c r="B21" s="122"/>
      <c r="C21" s="124"/>
      <c r="D21" s="124"/>
      <c r="E21" s="124"/>
      <c r="F21" s="85"/>
      <c r="G21" s="122"/>
      <c r="H21" s="122"/>
      <c r="I21" s="122"/>
      <c r="J21" s="122"/>
      <c r="K21" s="127"/>
      <c r="L21" s="19"/>
      <c r="M21" s="19"/>
      <c r="N21" s="19"/>
      <c r="O21" s="19">
        <f t="shared" si="0"/>
        <v>0</v>
      </c>
      <c r="P21" s="108" t="str">
        <f t="shared" si="1"/>
        <v/>
      </c>
      <c r="Q21" s="128"/>
    </row>
    <row r="22" spans="1:17" ht="15.75" customHeight="1">
      <c r="A22" s="13"/>
      <c r="B22" s="122"/>
      <c r="C22" s="124"/>
      <c r="D22" s="124"/>
      <c r="E22" s="124"/>
      <c r="F22" s="85"/>
      <c r="G22" s="122"/>
      <c r="H22" s="122"/>
      <c r="I22" s="122"/>
      <c r="J22" s="122"/>
      <c r="K22" s="127"/>
      <c r="L22" s="19"/>
      <c r="M22" s="19"/>
      <c r="N22" s="19"/>
      <c r="O22" s="19">
        <f t="shared" si="0"/>
        <v>0</v>
      </c>
      <c r="P22" s="108" t="str">
        <f t="shared" si="1"/>
        <v/>
      </c>
      <c r="Q22" s="128"/>
    </row>
    <row r="23" spans="1:17" ht="15.75" customHeight="1">
      <c r="A23" s="13"/>
      <c r="B23" s="122"/>
      <c r="C23" s="124"/>
      <c r="D23" s="124"/>
      <c r="E23" s="124"/>
      <c r="F23" s="85"/>
      <c r="G23" s="122"/>
      <c r="H23" s="122"/>
      <c r="I23" s="122"/>
      <c r="J23" s="122"/>
      <c r="K23" s="127"/>
      <c r="L23" s="19"/>
      <c r="M23" s="19"/>
      <c r="N23" s="19"/>
      <c r="O23" s="19">
        <f t="shared" si="0"/>
        <v>0</v>
      </c>
      <c r="P23" s="108" t="str">
        <f t="shared" si="1"/>
        <v/>
      </c>
      <c r="Q23" s="128"/>
    </row>
    <row r="24" spans="1:17" ht="15.75" customHeight="1">
      <c r="A24" s="13"/>
      <c r="B24" s="122"/>
      <c r="C24" s="124"/>
      <c r="D24" s="124"/>
      <c r="E24" s="124"/>
      <c r="F24" s="85"/>
      <c r="G24" s="122"/>
      <c r="H24" s="122"/>
      <c r="I24" s="122"/>
      <c r="J24" s="122"/>
      <c r="K24" s="127"/>
      <c r="L24" s="19"/>
      <c r="M24" s="19"/>
      <c r="N24" s="19"/>
      <c r="O24" s="19">
        <f t="shared" si="0"/>
        <v>0</v>
      </c>
      <c r="P24" s="108" t="str">
        <f t="shared" si="1"/>
        <v/>
      </c>
      <c r="Q24" s="128"/>
    </row>
    <row r="25" spans="1:17" ht="15.75" customHeight="1">
      <c r="A25" s="13"/>
      <c r="B25" s="122"/>
      <c r="C25" s="124"/>
      <c r="D25" s="124"/>
      <c r="E25" s="124"/>
      <c r="F25" s="85"/>
      <c r="G25" s="122"/>
      <c r="H25" s="122"/>
      <c r="I25" s="122"/>
      <c r="J25" s="122"/>
      <c r="K25" s="127"/>
      <c r="L25" s="19"/>
      <c r="M25" s="19"/>
      <c r="N25" s="19"/>
      <c r="O25" s="19">
        <f t="shared" si="0"/>
        <v>0</v>
      </c>
      <c r="P25" s="108" t="str">
        <f t="shared" si="1"/>
        <v/>
      </c>
      <c r="Q25" s="128"/>
    </row>
    <row r="26" spans="1:17" ht="15.75" customHeight="1">
      <c r="A26" s="13"/>
      <c r="B26" s="122"/>
      <c r="C26" s="124"/>
      <c r="D26" s="124"/>
      <c r="E26" s="124"/>
      <c r="F26" s="85"/>
      <c r="G26" s="122"/>
      <c r="H26" s="122"/>
      <c r="I26" s="122"/>
      <c r="J26" s="122"/>
      <c r="K26" s="127"/>
      <c r="L26" s="19"/>
      <c r="M26" s="19"/>
      <c r="N26" s="19"/>
      <c r="O26" s="19">
        <f t="shared" si="0"/>
        <v>0</v>
      </c>
      <c r="P26" s="108" t="str">
        <f t="shared" si="1"/>
        <v/>
      </c>
      <c r="Q26" s="128"/>
    </row>
    <row r="27" spans="1:17" ht="15.75" customHeight="1">
      <c r="A27" s="13"/>
      <c r="B27" s="122"/>
      <c r="C27" s="124"/>
      <c r="D27" s="124"/>
      <c r="E27" s="124"/>
      <c r="F27" s="85"/>
      <c r="G27" s="122"/>
      <c r="H27" s="122"/>
      <c r="I27" s="122"/>
      <c r="J27" s="122"/>
      <c r="K27" s="127"/>
      <c r="L27" s="19"/>
      <c r="M27" s="19"/>
      <c r="N27" s="19"/>
      <c r="O27" s="19">
        <f t="shared" si="0"/>
        <v>0</v>
      </c>
      <c r="P27" s="108" t="str">
        <f t="shared" si="1"/>
        <v/>
      </c>
      <c r="Q27" s="128"/>
    </row>
    <row r="28" spans="1:17" ht="15.75" customHeight="1">
      <c r="A28" s="13"/>
      <c r="B28" s="122"/>
      <c r="C28" s="124"/>
      <c r="D28" s="124"/>
      <c r="E28" s="124"/>
      <c r="F28" s="85"/>
      <c r="G28" s="122"/>
      <c r="H28" s="122"/>
      <c r="I28" s="122"/>
      <c r="J28" s="122"/>
      <c r="K28" s="127"/>
      <c r="L28" s="19"/>
      <c r="M28" s="19"/>
      <c r="N28" s="19"/>
      <c r="O28" s="19">
        <f t="shared" si="0"/>
        <v>0</v>
      </c>
      <c r="P28" s="108" t="str">
        <f t="shared" si="1"/>
        <v/>
      </c>
      <c r="Q28" s="128"/>
    </row>
    <row r="29" spans="1:17" ht="15.75" customHeight="1">
      <c r="A29" s="13"/>
      <c r="B29" s="122"/>
      <c r="C29" s="124"/>
      <c r="D29" s="124"/>
      <c r="E29" s="124"/>
      <c r="F29" s="85"/>
      <c r="G29" s="122"/>
      <c r="H29" s="122"/>
      <c r="I29" s="122"/>
      <c r="J29" s="122"/>
      <c r="K29" s="127"/>
      <c r="L29" s="19"/>
      <c r="M29" s="19"/>
      <c r="N29" s="19"/>
      <c r="O29" s="19">
        <f t="shared" si="0"/>
        <v>0</v>
      </c>
      <c r="P29" s="108" t="str">
        <f t="shared" si="1"/>
        <v/>
      </c>
      <c r="Q29" s="128"/>
    </row>
    <row r="30" spans="1:17" ht="15.75" customHeight="1">
      <c r="A30" s="13"/>
      <c r="B30" s="122"/>
      <c r="C30" s="124"/>
      <c r="D30" s="124"/>
      <c r="E30" s="124"/>
      <c r="F30" s="85"/>
      <c r="G30" s="122"/>
      <c r="H30" s="122"/>
      <c r="I30" s="122"/>
      <c r="J30" s="122"/>
      <c r="K30" s="127"/>
      <c r="L30" s="19"/>
      <c r="M30" s="19"/>
      <c r="N30" s="19"/>
      <c r="O30" s="19">
        <f t="shared" si="0"/>
        <v>0</v>
      </c>
      <c r="P30" s="19" t="s">
        <v>554</v>
      </c>
      <c r="Q30" s="128"/>
    </row>
    <row r="31" spans="1:17" ht="15.75" customHeight="1">
      <c r="A31" s="13"/>
      <c r="B31" s="122"/>
      <c r="C31" s="124"/>
      <c r="D31" s="124"/>
      <c r="E31" s="124"/>
      <c r="F31" s="85"/>
      <c r="G31" s="122"/>
      <c r="H31" s="122"/>
      <c r="I31" s="122"/>
      <c r="J31" s="122"/>
      <c r="K31" s="127"/>
      <c r="L31" s="19"/>
      <c r="M31" s="19"/>
      <c r="N31" s="19"/>
      <c r="O31" s="19">
        <f t="shared" si="0"/>
        <v>0</v>
      </c>
      <c r="P31" s="19"/>
      <c r="Q31" s="128"/>
    </row>
    <row r="32" spans="1:17" ht="15.75" customHeight="1">
      <c r="A32" s="677" t="s">
        <v>575</v>
      </c>
      <c r="B32" s="677"/>
      <c r="C32" s="677"/>
      <c r="D32" s="677"/>
      <c r="E32" s="677"/>
      <c r="F32" s="56"/>
      <c r="G32" s="18"/>
      <c r="H32" s="18"/>
      <c r="I32" s="18"/>
      <c r="J32" s="18"/>
      <c r="K32" s="19"/>
      <c r="L32" s="19">
        <f>SUM(L6:L31)</f>
        <v>0</v>
      </c>
      <c r="M32" s="19">
        <f>SUM(M6:M31)</f>
        <v>0</v>
      </c>
      <c r="N32" s="19">
        <f>SUM(N6:N31)</f>
        <v>0</v>
      </c>
      <c r="O32" s="19">
        <f t="shared" si="0"/>
        <v>0</v>
      </c>
      <c r="P32" s="108" t="str">
        <f>IF(OR(M32=0,M32=""),"",ROUND(O32/M32*100,2))</f>
        <v/>
      </c>
      <c r="Q32" s="128"/>
    </row>
    <row r="33" spans="1:14" s="2" customFormat="1" ht="15.75" customHeight="1">
      <c r="A33" s="2" t="str">
        <f>封面!B$10&amp;封面!D$10</f>
        <v>产权持有单位填表人：杨庆华</v>
      </c>
      <c r="C33" s="22"/>
      <c r="D33" s="22"/>
      <c r="E33" s="22"/>
      <c r="F33" s="58"/>
    </row>
    <row r="34" spans="1:14" s="2" customFormat="1" ht="15.75" customHeight="1">
      <c r="A34" s="2" t="str">
        <f>封面!B$12&amp;封面!D$12&amp;封面!E$12&amp;封面!F$12&amp;封面!G$12&amp;封面!H$12&amp;封面!I$12</f>
        <v>填表日期：2019年1月24日</v>
      </c>
      <c r="F34" s="55"/>
      <c r="N34" s="24" t="str">
        <f>"评估人员："&amp;封面!$P$28</f>
        <v>评估人员：</v>
      </c>
    </row>
  </sheetData>
  <mergeCells count="5">
    <mergeCell ref="A1:Q1"/>
    <mergeCell ref="A2:Q2"/>
    <mergeCell ref="P3:Q3"/>
    <mergeCell ref="O4:Q4"/>
    <mergeCell ref="A32:E32"/>
  </mergeCells>
  <phoneticPr fontId="205" type="noConversion"/>
  <hyperlinks>
    <hyperlink ref="A32:E32" location="'4-12无形资产汇总'!A1" display="合         计"/>
  </hyperlinks>
  <printOptions horizontalCentered="1"/>
  <pageMargins left="0.39" right="0.43" top="0.98" bottom="0.87" header="1.18" footer="0.71"/>
  <pageSetup paperSize="9" scale="85" fitToHeight="0" orientation="landscape" horizontalDpi="4294967292" r:id="rId1"/>
  <headerFooter scaleWithDoc="0">
    <oddHeader>&amp;R&amp;"宋体,常规"&amp;10表4-12-1
共&amp;N页第&amp;P页
金额单位:人民币元</oddHeader>
  </headerFooter>
</worksheet>
</file>

<file path=xl/worksheets/sheet62.xml><?xml version="1.0" encoding="utf-8"?>
<worksheet xmlns="http://schemas.openxmlformats.org/spreadsheetml/2006/main" xmlns:r="http://schemas.openxmlformats.org/officeDocument/2006/relationships">
  <dimension ref="A1:N33"/>
  <sheetViews>
    <sheetView showGridLines="0" workbookViewId="0">
      <selection activeCell="W7" sqref="W7"/>
    </sheetView>
  </sheetViews>
  <sheetFormatPr defaultRowHeight="15.75"/>
  <cols>
    <col min="1" max="1" width="6" style="118" customWidth="1"/>
    <col min="2" max="2" width="25.25" style="118" customWidth="1"/>
    <col min="3" max="3" width="18.5" style="118" customWidth="1"/>
    <col min="4" max="4" width="5.375" style="118" customWidth="1"/>
    <col min="5" max="5" width="8.5" style="119" customWidth="1"/>
    <col min="6" max="6" width="7.125" style="118" customWidth="1"/>
    <col min="7" max="7" width="8.375" style="118" customWidth="1"/>
    <col min="8" max="8" width="10.625" style="118" customWidth="1"/>
    <col min="9" max="9" width="11" style="118" customWidth="1"/>
    <col min="10" max="10" width="8.25" style="118" customWidth="1"/>
    <col min="11" max="11" width="7.75" style="118" customWidth="1"/>
    <col min="12" max="12" width="7.5" style="118" customWidth="1"/>
    <col min="13" max="13" width="6" style="118" customWidth="1"/>
    <col min="14" max="14" width="7.125" style="118" customWidth="1"/>
    <col min="15" max="16384" width="9" style="118"/>
  </cols>
  <sheetData>
    <row r="1" spans="1:14" ht="23.25">
      <c r="A1" s="675" t="s">
        <v>943</v>
      </c>
      <c r="B1" s="675"/>
      <c r="C1" s="675"/>
      <c r="D1" s="675"/>
      <c r="E1" s="675"/>
      <c r="F1" s="675"/>
      <c r="G1" s="675"/>
      <c r="H1" s="675"/>
      <c r="I1" s="675"/>
      <c r="J1" s="675"/>
      <c r="K1" s="675"/>
      <c r="L1" s="675"/>
      <c r="M1" s="675"/>
      <c r="N1" s="675"/>
    </row>
    <row r="2" spans="1:14" s="117" customFormat="1" ht="14.25">
      <c r="A2" s="676" t="str">
        <f>'1-汇总表'!A2:F2</f>
        <v>评估基准日：2018年12月31日</v>
      </c>
      <c r="B2" s="676"/>
      <c r="C2" s="676"/>
      <c r="D2" s="676"/>
      <c r="E2" s="676"/>
      <c r="F2" s="676"/>
      <c r="G2" s="676"/>
      <c r="H2" s="676"/>
      <c r="I2" s="684"/>
      <c r="J2" s="684"/>
      <c r="K2" s="684"/>
      <c r="L2" s="684"/>
      <c r="M2" s="684"/>
      <c r="N2" s="684"/>
    </row>
    <row r="3" spans="1:14" s="117" customFormat="1" ht="14.25">
      <c r="A3" s="7"/>
      <c r="B3" s="7"/>
      <c r="C3" s="7"/>
      <c r="D3" s="7"/>
      <c r="E3" s="62"/>
      <c r="F3" s="7"/>
      <c r="G3" s="7"/>
      <c r="H3" s="7"/>
      <c r="I3" s="8"/>
      <c r="J3" s="8"/>
      <c r="K3" s="8"/>
      <c r="L3" s="8"/>
      <c r="M3" s="685"/>
      <c r="N3" s="685"/>
    </row>
    <row r="4" spans="1:14" s="117" customFormat="1" ht="14.25">
      <c r="A4" s="120" t="str">
        <f>'1-汇总表'!A4</f>
        <v>产权持有人名称：阳煤集团青岛恒源化工有限公司</v>
      </c>
      <c r="B4" s="120"/>
      <c r="C4" s="120"/>
      <c r="D4" s="120"/>
      <c r="E4" s="55"/>
      <c r="F4" s="2"/>
      <c r="G4" s="2"/>
      <c r="H4" s="2"/>
      <c r="I4" s="2"/>
      <c r="J4" s="2"/>
      <c r="K4" s="2"/>
      <c r="L4" s="2"/>
      <c r="M4" s="2"/>
      <c r="N4" s="12"/>
    </row>
    <row r="5" spans="1:14" ht="39" customHeight="1">
      <c r="A5" s="16" t="s">
        <v>487</v>
      </c>
      <c r="B5" s="16" t="s">
        <v>944</v>
      </c>
      <c r="C5" s="121" t="s">
        <v>945</v>
      </c>
      <c r="D5" s="16" t="s">
        <v>946</v>
      </c>
      <c r="E5" s="85" t="s">
        <v>937</v>
      </c>
      <c r="F5" s="16" t="s">
        <v>947</v>
      </c>
      <c r="G5" s="16" t="s">
        <v>948</v>
      </c>
      <c r="H5" s="16" t="s">
        <v>949</v>
      </c>
      <c r="I5" s="16" t="s">
        <v>676</v>
      </c>
      <c r="J5" s="16" t="s">
        <v>488</v>
      </c>
      <c r="K5" s="16" t="s">
        <v>489</v>
      </c>
      <c r="L5" s="16" t="s">
        <v>490</v>
      </c>
      <c r="M5" s="16" t="s">
        <v>491</v>
      </c>
      <c r="N5" s="16" t="s">
        <v>562</v>
      </c>
    </row>
    <row r="6" spans="1:14">
      <c r="A6" s="13"/>
      <c r="B6" s="122"/>
      <c r="C6" s="122"/>
      <c r="D6" s="122"/>
      <c r="E6" s="56"/>
      <c r="F6" s="13"/>
      <c r="G6" s="122"/>
      <c r="H6" s="122"/>
      <c r="I6" s="19"/>
      <c r="J6" s="19"/>
      <c r="K6" s="19"/>
      <c r="L6" s="19">
        <f>K6-J6</f>
        <v>0</v>
      </c>
      <c r="M6" s="108" t="str">
        <f>IF(OR(J6=0,J6=""),"",ROUND(L6/J6*100,2))</f>
        <v/>
      </c>
      <c r="N6" s="20"/>
    </row>
    <row r="7" spans="1:14">
      <c r="A7" s="13"/>
      <c r="B7" s="122"/>
      <c r="C7" s="122"/>
      <c r="D7" s="122"/>
      <c r="E7" s="56"/>
      <c r="F7" s="13"/>
      <c r="G7" s="122"/>
      <c r="H7" s="122"/>
      <c r="I7" s="19"/>
      <c r="J7" s="19"/>
      <c r="K7" s="19"/>
      <c r="L7" s="19">
        <f t="shared" ref="L7:L27" si="0">K7-J7</f>
        <v>0</v>
      </c>
      <c r="M7" s="108" t="str">
        <f t="shared" ref="M7:M27" si="1">IF(OR(J7=0,J7=""),"",ROUND(L7/J7*100,2))</f>
        <v/>
      </c>
      <c r="N7" s="20"/>
    </row>
    <row r="8" spans="1:14">
      <c r="A8" s="13"/>
      <c r="B8" s="122"/>
      <c r="C8" s="122"/>
      <c r="D8" s="122"/>
      <c r="E8" s="56"/>
      <c r="F8" s="13"/>
      <c r="G8" s="122"/>
      <c r="H8" s="122"/>
      <c r="I8" s="19"/>
      <c r="J8" s="19"/>
      <c r="K8" s="19"/>
      <c r="L8" s="19">
        <f t="shared" si="0"/>
        <v>0</v>
      </c>
      <c r="M8" s="108" t="str">
        <f t="shared" si="1"/>
        <v/>
      </c>
      <c r="N8" s="20"/>
    </row>
    <row r="9" spans="1:14">
      <c r="A9" s="13"/>
      <c r="B9" s="122"/>
      <c r="C9" s="122"/>
      <c r="D9" s="122"/>
      <c r="E9" s="56"/>
      <c r="F9" s="13"/>
      <c r="G9" s="122"/>
      <c r="H9" s="122"/>
      <c r="I9" s="19"/>
      <c r="J9" s="19"/>
      <c r="K9" s="19"/>
      <c r="L9" s="19">
        <f t="shared" si="0"/>
        <v>0</v>
      </c>
      <c r="M9" s="108" t="str">
        <f t="shared" si="1"/>
        <v/>
      </c>
      <c r="N9" s="20"/>
    </row>
    <row r="10" spans="1:14">
      <c r="A10" s="13"/>
      <c r="B10" s="122"/>
      <c r="C10" s="122"/>
      <c r="D10" s="122"/>
      <c r="E10" s="56"/>
      <c r="F10" s="13"/>
      <c r="G10" s="122"/>
      <c r="H10" s="122"/>
      <c r="I10" s="19"/>
      <c r="J10" s="19"/>
      <c r="K10" s="19"/>
      <c r="L10" s="19">
        <f t="shared" si="0"/>
        <v>0</v>
      </c>
      <c r="M10" s="108" t="str">
        <f t="shared" si="1"/>
        <v/>
      </c>
      <c r="N10" s="20"/>
    </row>
    <row r="11" spans="1:14">
      <c r="A11" s="13"/>
      <c r="B11" s="122"/>
      <c r="C11" s="122"/>
      <c r="D11" s="122"/>
      <c r="E11" s="56"/>
      <c r="F11" s="13"/>
      <c r="G11" s="122"/>
      <c r="H11" s="122"/>
      <c r="I11" s="19"/>
      <c r="J11" s="19"/>
      <c r="K11" s="19"/>
      <c r="L11" s="19">
        <f t="shared" si="0"/>
        <v>0</v>
      </c>
      <c r="M11" s="108" t="str">
        <f t="shared" si="1"/>
        <v/>
      </c>
      <c r="N11" s="20"/>
    </row>
    <row r="12" spans="1:14">
      <c r="A12" s="13"/>
      <c r="B12" s="122"/>
      <c r="C12" s="122"/>
      <c r="D12" s="122"/>
      <c r="E12" s="56"/>
      <c r="F12" s="13"/>
      <c r="G12" s="122"/>
      <c r="H12" s="122"/>
      <c r="I12" s="19"/>
      <c r="J12" s="19"/>
      <c r="K12" s="19"/>
      <c r="L12" s="19">
        <f t="shared" si="0"/>
        <v>0</v>
      </c>
      <c r="M12" s="108" t="str">
        <f t="shared" si="1"/>
        <v/>
      </c>
      <c r="N12" s="20"/>
    </row>
    <row r="13" spans="1:14">
      <c r="A13" s="13"/>
      <c r="B13" s="122"/>
      <c r="C13" s="122"/>
      <c r="D13" s="122"/>
      <c r="E13" s="56"/>
      <c r="F13" s="13"/>
      <c r="G13" s="122"/>
      <c r="H13" s="122"/>
      <c r="I13" s="19"/>
      <c r="J13" s="19"/>
      <c r="K13" s="19"/>
      <c r="L13" s="19">
        <f t="shared" si="0"/>
        <v>0</v>
      </c>
      <c r="M13" s="108" t="str">
        <f t="shared" si="1"/>
        <v/>
      </c>
      <c r="N13" s="20"/>
    </row>
    <row r="14" spans="1:14">
      <c r="A14" s="13"/>
      <c r="B14" s="122"/>
      <c r="C14" s="122"/>
      <c r="D14" s="122"/>
      <c r="E14" s="56"/>
      <c r="F14" s="13"/>
      <c r="G14" s="122"/>
      <c r="H14" s="122"/>
      <c r="I14" s="19"/>
      <c r="J14" s="19"/>
      <c r="K14" s="19"/>
      <c r="L14" s="19">
        <f t="shared" si="0"/>
        <v>0</v>
      </c>
      <c r="M14" s="108" t="str">
        <f t="shared" si="1"/>
        <v/>
      </c>
      <c r="N14" s="20"/>
    </row>
    <row r="15" spans="1:14">
      <c r="A15" s="13"/>
      <c r="B15" s="122"/>
      <c r="C15" s="122"/>
      <c r="D15" s="122"/>
      <c r="E15" s="56"/>
      <c r="F15" s="13"/>
      <c r="G15" s="122"/>
      <c r="H15" s="122"/>
      <c r="I15" s="19"/>
      <c r="J15" s="19"/>
      <c r="K15" s="19"/>
      <c r="L15" s="19"/>
      <c r="M15" s="108"/>
      <c r="N15" s="20"/>
    </row>
    <row r="16" spans="1:14">
      <c r="A16" s="13"/>
      <c r="B16" s="122"/>
      <c r="C16" s="122"/>
      <c r="D16" s="122"/>
      <c r="E16" s="56"/>
      <c r="F16" s="13"/>
      <c r="G16" s="122"/>
      <c r="H16" s="122"/>
      <c r="I16" s="19"/>
      <c r="J16" s="19"/>
      <c r="K16" s="19"/>
      <c r="L16" s="19"/>
      <c r="M16" s="108"/>
      <c r="N16" s="20"/>
    </row>
    <row r="17" spans="1:14">
      <c r="A17" s="13"/>
      <c r="B17" s="122"/>
      <c r="C17" s="122"/>
      <c r="D17" s="122"/>
      <c r="E17" s="56"/>
      <c r="F17" s="13"/>
      <c r="G17" s="122"/>
      <c r="H17" s="122"/>
      <c r="I17" s="19"/>
      <c r="J17" s="19"/>
      <c r="K17" s="19"/>
      <c r="L17" s="19"/>
      <c r="M17" s="108"/>
      <c r="N17" s="20"/>
    </row>
    <row r="18" spans="1:14">
      <c r="A18" s="13"/>
      <c r="B18" s="122"/>
      <c r="C18" s="122"/>
      <c r="D18" s="122"/>
      <c r="E18" s="56"/>
      <c r="F18" s="13"/>
      <c r="G18" s="122"/>
      <c r="H18" s="122"/>
      <c r="I18" s="19"/>
      <c r="J18" s="19"/>
      <c r="K18" s="19"/>
      <c r="L18" s="19">
        <f t="shared" si="0"/>
        <v>0</v>
      </c>
      <c r="M18" s="108" t="str">
        <f t="shared" si="1"/>
        <v/>
      </c>
      <c r="N18" s="20"/>
    </row>
    <row r="19" spans="1:14">
      <c r="A19" s="13"/>
      <c r="B19" s="122"/>
      <c r="C19" s="122"/>
      <c r="D19" s="122"/>
      <c r="E19" s="56"/>
      <c r="F19" s="13"/>
      <c r="G19" s="122"/>
      <c r="H19" s="122"/>
      <c r="I19" s="19"/>
      <c r="J19" s="19"/>
      <c r="K19" s="19"/>
      <c r="L19" s="19">
        <f t="shared" si="0"/>
        <v>0</v>
      </c>
      <c r="M19" s="108" t="str">
        <f t="shared" si="1"/>
        <v/>
      </c>
      <c r="N19" s="20"/>
    </row>
    <row r="20" spans="1:14">
      <c r="A20" s="13"/>
      <c r="B20" s="122"/>
      <c r="C20" s="122"/>
      <c r="D20" s="122"/>
      <c r="E20" s="56"/>
      <c r="F20" s="13"/>
      <c r="G20" s="122"/>
      <c r="H20" s="122"/>
      <c r="I20" s="19"/>
      <c r="J20" s="19"/>
      <c r="K20" s="19"/>
      <c r="L20" s="19">
        <f t="shared" si="0"/>
        <v>0</v>
      </c>
      <c r="M20" s="108" t="str">
        <f t="shared" si="1"/>
        <v/>
      </c>
      <c r="N20" s="20"/>
    </row>
    <row r="21" spans="1:14">
      <c r="A21" s="13"/>
      <c r="B21" s="122"/>
      <c r="C21" s="122"/>
      <c r="D21" s="122"/>
      <c r="E21" s="56"/>
      <c r="F21" s="13"/>
      <c r="G21" s="122"/>
      <c r="H21" s="122"/>
      <c r="I21" s="19"/>
      <c r="J21" s="19"/>
      <c r="K21" s="19"/>
      <c r="L21" s="19">
        <f t="shared" si="0"/>
        <v>0</v>
      </c>
      <c r="M21" s="108" t="str">
        <f t="shared" si="1"/>
        <v/>
      </c>
      <c r="N21" s="20"/>
    </row>
    <row r="22" spans="1:14">
      <c r="A22" s="13"/>
      <c r="B22" s="122"/>
      <c r="C22" s="122"/>
      <c r="D22" s="122"/>
      <c r="E22" s="56"/>
      <c r="F22" s="13"/>
      <c r="G22" s="122"/>
      <c r="H22" s="122"/>
      <c r="I22" s="19"/>
      <c r="J22" s="19"/>
      <c r="K22" s="19"/>
      <c r="L22" s="19">
        <f t="shared" si="0"/>
        <v>0</v>
      </c>
      <c r="M22" s="108" t="str">
        <f t="shared" si="1"/>
        <v/>
      </c>
      <c r="N22" s="20"/>
    </row>
    <row r="23" spans="1:14">
      <c r="A23" s="13"/>
      <c r="B23" s="122"/>
      <c r="C23" s="122"/>
      <c r="D23" s="122"/>
      <c r="E23" s="56"/>
      <c r="F23" s="13"/>
      <c r="G23" s="122"/>
      <c r="H23" s="122"/>
      <c r="I23" s="19"/>
      <c r="J23" s="19"/>
      <c r="K23" s="19"/>
      <c r="L23" s="19">
        <f t="shared" si="0"/>
        <v>0</v>
      </c>
      <c r="M23" s="108" t="str">
        <f t="shared" si="1"/>
        <v/>
      </c>
      <c r="N23" s="20"/>
    </row>
    <row r="24" spans="1:14">
      <c r="A24" s="13"/>
      <c r="B24" s="122"/>
      <c r="C24" s="122"/>
      <c r="D24" s="122"/>
      <c r="E24" s="56"/>
      <c r="F24" s="13"/>
      <c r="G24" s="122"/>
      <c r="H24" s="122"/>
      <c r="I24" s="19"/>
      <c r="J24" s="19"/>
      <c r="K24" s="19"/>
      <c r="L24" s="19">
        <f t="shared" si="0"/>
        <v>0</v>
      </c>
      <c r="M24" s="108" t="str">
        <f t="shared" si="1"/>
        <v/>
      </c>
      <c r="N24" s="20"/>
    </row>
    <row r="25" spans="1:14">
      <c r="A25" s="13"/>
      <c r="B25" s="122"/>
      <c r="C25" s="122"/>
      <c r="D25" s="122"/>
      <c r="E25" s="56"/>
      <c r="F25" s="13"/>
      <c r="G25" s="122"/>
      <c r="H25" s="122"/>
      <c r="I25" s="19"/>
      <c r="J25" s="19"/>
      <c r="K25" s="19"/>
      <c r="L25" s="19">
        <f t="shared" si="0"/>
        <v>0</v>
      </c>
      <c r="M25" s="108" t="str">
        <f t="shared" si="1"/>
        <v/>
      </c>
      <c r="N25" s="20"/>
    </row>
    <row r="26" spans="1:14">
      <c r="A26" s="13"/>
      <c r="B26" s="122"/>
      <c r="C26" s="122"/>
      <c r="D26" s="122"/>
      <c r="E26" s="56"/>
      <c r="F26" s="13"/>
      <c r="G26" s="122"/>
      <c r="H26" s="122"/>
      <c r="I26" s="19"/>
      <c r="J26" s="19"/>
      <c r="K26" s="19"/>
      <c r="L26" s="19">
        <f t="shared" si="0"/>
        <v>0</v>
      </c>
      <c r="M26" s="108" t="str">
        <f t="shared" si="1"/>
        <v/>
      </c>
      <c r="N26" s="20"/>
    </row>
    <row r="27" spans="1:14">
      <c r="A27" s="13"/>
      <c r="B27" s="122"/>
      <c r="C27" s="122"/>
      <c r="D27" s="122"/>
      <c r="E27" s="56"/>
      <c r="F27" s="13"/>
      <c r="G27" s="122"/>
      <c r="H27" s="122"/>
      <c r="I27" s="19"/>
      <c r="J27" s="19"/>
      <c r="K27" s="19"/>
      <c r="L27" s="19">
        <f t="shared" si="0"/>
        <v>0</v>
      </c>
      <c r="M27" s="108" t="str">
        <f t="shared" si="1"/>
        <v/>
      </c>
      <c r="N27" s="20"/>
    </row>
    <row r="28" spans="1:14">
      <c r="A28" s="13"/>
      <c r="B28" s="122"/>
      <c r="C28" s="122"/>
      <c r="D28" s="122"/>
      <c r="E28" s="56"/>
      <c r="F28" s="13"/>
      <c r="G28" s="122"/>
      <c r="H28" s="122"/>
      <c r="I28" s="19"/>
      <c r="J28" s="19"/>
      <c r="K28" s="19"/>
      <c r="L28" s="19"/>
      <c r="M28" s="19" t="s">
        <v>554</v>
      </c>
      <c r="N28" s="20"/>
    </row>
    <row r="29" spans="1:14">
      <c r="A29" s="13"/>
      <c r="B29" s="122"/>
      <c r="C29" s="122"/>
      <c r="D29" s="122"/>
      <c r="E29" s="56"/>
      <c r="F29" s="13"/>
      <c r="G29" s="122"/>
      <c r="H29" s="122"/>
      <c r="I29" s="19"/>
      <c r="J29" s="19"/>
      <c r="K29" s="19"/>
      <c r="L29" s="19"/>
      <c r="M29" s="19"/>
      <c r="N29" s="20"/>
    </row>
    <row r="30" spans="1:14">
      <c r="A30" s="677" t="s">
        <v>575</v>
      </c>
      <c r="B30" s="677"/>
      <c r="C30" s="677"/>
      <c r="D30" s="13"/>
      <c r="E30" s="56"/>
      <c r="F30" s="13"/>
      <c r="G30" s="13"/>
      <c r="H30" s="13"/>
      <c r="I30" s="19">
        <f>SUM(I6:I29)</f>
        <v>0</v>
      </c>
      <c r="J30" s="19">
        <f>SUM(J6:J29)</f>
        <v>0</v>
      </c>
      <c r="K30" s="19">
        <f>SUM(K6:K29)</f>
        <v>0</v>
      </c>
      <c r="L30" s="19">
        <f>K30-J30</f>
        <v>0</v>
      </c>
      <c r="M30" s="108" t="str">
        <f>IF(OR(J30=0,J30=""),"",ROUND(L30/J30*100,2))</f>
        <v/>
      </c>
      <c r="N30" s="20"/>
    </row>
    <row r="31" spans="1:14" s="2" customFormat="1" ht="15.75" customHeight="1">
      <c r="A31" s="2" t="str">
        <f>封面!B$10&amp;封面!D$10</f>
        <v>产权持有单位填表人：杨庆华</v>
      </c>
      <c r="C31" s="22"/>
      <c r="D31" s="22"/>
      <c r="E31" s="58"/>
    </row>
    <row r="32" spans="1:14" s="2" customFormat="1" ht="15.75" customHeight="1">
      <c r="A32" s="2" t="str">
        <f>封面!B$12&amp;封面!D$12&amp;封面!E$12&amp;封面!F$12&amp;封面!G$12&amp;封面!H$12&amp;封面!I$12</f>
        <v>填表日期：2019年1月24日</v>
      </c>
      <c r="E32" s="55"/>
      <c r="K32" s="24" t="str">
        <f>"评估人员："&amp;封面!$P$28</f>
        <v>评估人员：</v>
      </c>
    </row>
    <row r="33" spans="5:5" s="117" customFormat="1" ht="14.25">
      <c r="E33" s="123"/>
    </row>
  </sheetData>
  <mergeCells count="4">
    <mergeCell ref="A1:N1"/>
    <mergeCell ref="A2:N2"/>
    <mergeCell ref="M3:N3"/>
    <mergeCell ref="A30:C30"/>
  </mergeCells>
  <phoneticPr fontId="205" type="noConversion"/>
  <hyperlinks>
    <hyperlink ref="A30:C30" location="'4-12无形资产汇总'!A1" display="合         计"/>
  </hyperlinks>
  <printOptions horizontalCentered="1"/>
  <pageMargins left="0.55000000000000004" right="0.64" top="0.85" bottom="0.87" header="1.18" footer="0.81"/>
  <pageSetup paperSize="9" scale="90" orientation="landscape" r:id="rId1"/>
  <headerFooter alignWithMargins="0">
    <oddHeader>&amp;R&amp;"宋体,常规"&amp;10表4-12-2
共&amp;N页第&amp;P页
金额单位:人民币元</oddHeader>
  </headerFooter>
  <legacyDrawing r:id="rId2"/>
</worksheet>
</file>

<file path=xl/worksheets/sheet63.xml><?xml version="1.0" encoding="utf-8"?>
<worksheet xmlns="http://schemas.openxmlformats.org/spreadsheetml/2006/main" xmlns:r="http://schemas.openxmlformats.org/officeDocument/2006/relationships">
  <sheetPr>
    <pageSetUpPr fitToPage="1"/>
  </sheetPr>
  <dimension ref="A1:K29"/>
  <sheetViews>
    <sheetView showGridLines="0" workbookViewId="0">
      <selection activeCell="W7" sqref="W7"/>
    </sheetView>
  </sheetViews>
  <sheetFormatPr defaultRowHeight="15.75" customHeight="1"/>
  <cols>
    <col min="1" max="1" width="5.75" style="4" customWidth="1"/>
    <col min="2" max="2" width="17.875" style="4" customWidth="1"/>
    <col min="3" max="3" width="8.5" style="49" bestFit="1" customWidth="1"/>
    <col min="4" max="4" width="16.25" style="4" customWidth="1"/>
    <col min="5" max="5" width="12.5" style="4" customWidth="1"/>
    <col min="6" max="6" width="10.875" style="4" customWidth="1"/>
    <col min="7" max="7" width="11.25" style="4" customWidth="1"/>
    <col min="8" max="8" width="10.875" style="4" customWidth="1"/>
    <col min="9" max="9" width="10.125" style="4" customWidth="1"/>
    <col min="10" max="11" width="9.125" style="4" customWidth="1"/>
    <col min="12" max="16384" width="9" style="4"/>
  </cols>
  <sheetData>
    <row r="1" spans="1:11" s="1" customFormat="1" ht="30" customHeight="1">
      <c r="A1" s="675" t="s">
        <v>950</v>
      </c>
      <c r="B1" s="675"/>
      <c r="C1" s="675"/>
      <c r="D1" s="675"/>
      <c r="E1" s="675"/>
      <c r="F1" s="675"/>
      <c r="G1" s="675"/>
      <c r="H1" s="675"/>
      <c r="I1" s="675"/>
      <c r="J1" s="675"/>
      <c r="K1" s="675"/>
    </row>
    <row r="2" spans="1:11" s="2" customFormat="1" ht="14.1" customHeight="1">
      <c r="A2" s="676" t="str">
        <f>'1-汇总表'!A2:F2</f>
        <v>评估基准日：2018年12月31日</v>
      </c>
      <c r="B2" s="676"/>
      <c r="C2" s="676"/>
      <c r="D2" s="676"/>
      <c r="E2" s="676"/>
      <c r="F2" s="676"/>
      <c r="G2" s="684"/>
      <c r="H2" s="684"/>
      <c r="I2" s="684"/>
      <c r="J2" s="684"/>
      <c r="K2" s="684"/>
    </row>
    <row r="3" spans="1:11" s="2" customFormat="1" ht="14.1" customHeight="1">
      <c r="A3" s="7"/>
      <c r="B3" s="7"/>
      <c r="C3" s="62"/>
      <c r="D3" s="7"/>
      <c r="E3" s="7"/>
      <c r="F3" s="7"/>
      <c r="G3" s="8"/>
      <c r="H3" s="8"/>
      <c r="I3" s="8"/>
      <c r="J3" s="8"/>
      <c r="K3" s="10"/>
    </row>
    <row r="4" spans="1:11" s="2" customFormat="1" ht="15.75" customHeight="1">
      <c r="A4" s="54" t="str">
        <f>'1-汇总表'!A4</f>
        <v>产权持有人名称：阳煤集团青岛恒源化工有限公司</v>
      </c>
      <c r="C4" s="55"/>
      <c r="K4" s="12"/>
    </row>
    <row r="5" spans="1:11" s="67" customFormat="1" ht="27.75" customHeight="1">
      <c r="A5" s="16" t="s">
        <v>487</v>
      </c>
      <c r="B5" s="16" t="s">
        <v>951</v>
      </c>
      <c r="C5" s="85" t="s">
        <v>937</v>
      </c>
      <c r="D5" s="16" t="s">
        <v>952</v>
      </c>
      <c r="E5" s="16" t="s">
        <v>676</v>
      </c>
      <c r="F5" s="16" t="s">
        <v>488</v>
      </c>
      <c r="G5" s="16" t="s">
        <v>953</v>
      </c>
      <c r="H5" s="16" t="s">
        <v>489</v>
      </c>
      <c r="I5" s="16" t="s">
        <v>490</v>
      </c>
      <c r="J5" s="16" t="s">
        <v>491</v>
      </c>
      <c r="K5" s="16" t="s">
        <v>562</v>
      </c>
    </row>
    <row r="6" spans="1:11" ht="15.75" customHeight="1">
      <c r="A6" s="13"/>
      <c r="B6" s="114"/>
      <c r="C6" s="56"/>
      <c r="D6" s="13"/>
      <c r="E6" s="115"/>
      <c r="F6" s="115"/>
      <c r="G6" s="116"/>
      <c r="H6" s="115"/>
      <c r="I6" s="19">
        <f>H6-F6</f>
        <v>0</v>
      </c>
      <c r="J6" s="108" t="str">
        <f>IF(OR(F6=0,F6=""),"",ROUND(I6/F6*100,2))</f>
        <v/>
      </c>
      <c r="K6" s="20"/>
    </row>
    <row r="7" spans="1:11" ht="15.75" customHeight="1">
      <c r="A7" s="13"/>
      <c r="B7" s="17"/>
      <c r="C7" s="56"/>
      <c r="D7" s="13"/>
      <c r="E7" s="115"/>
      <c r="F7" s="115"/>
      <c r="G7" s="116"/>
      <c r="H7" s="115"/>
      <c r="I7" s="19">
        <f t="shared" ref="I7:I27" si="0">H7-F7</f>
        <v>0</v>
      </c>
      <c r="J7" s="108" t="str">
        <f t="shared" ref="J7:J23" si="1">IF(OR(F7=0,F7=""),"",ROUND(I7/F7*100,2))</f>
        <v/>
      </c>
      <c r="K7" s="20"/>
    </row>
    <row r="8" spans="1:11" ht="15.75" customHeight="1">
      <c r="A8" s="13"/>
      <c r="B8" s="17"/>
      <c r="C8" s="56"/>
      <c r="D8" s="13"/>
      <c r="E8" s="19"/>
      <c r="F8" s="19"/>
      <c r="G8" s="116"/>
      <c r="H8" s="19"/>
      <c r="I8" s="19">
        <f t="shared" si="0"/>
        <v>0</v>
      </c>
      <c r="J8" s="108" t="str">
        <f t="shared" si="1"/>
        <v/>
      </c>
      <c r="K8" s="20"/>
    </row>
    <row r="9" spans="1:11" ht="15.75" customHeight="1">
      <c r="A9" s="13"/>
      <c r="B9" s="17"/>
      <c r="C9" s="56"/>
      <c r="D9" s="13"/>
      <c r="E9" s="19"/>
      <c r="F9" s="19"/>
      <c r="G9" s="116"/>
      <c r="H9" s="19"/>
      <c r="I9" s="19">
        <f t="shared" si="0"/>
        <v>0</v>
      </c>
      <c r="J9" s="108" t="str">
        <f t="shared" si="1"/>
        <v/>
      </c>
      <c r="K9" s="20"/>
    </row>
    <row r="10" spans="1:11" ht="15.75" customHeight="1">
      <c r="A10" s="13"/>
      <c r="B10" s="17"/>
      <c r="C10" s="56"/>
      <c r="D10" s="13"/>
      <c r="E10" s="19"/>
      <c r="F10" s="19"/>
      <c r="G10" s="116"/>
      <c r="H10" s="19"/>
      <c r="I10" s="19">
        <f t="shared" si="0"/>
        <v>0</v>
      </c>
      <c r="J10" s="108" t="str">
        <f t="shared" si="1"/>
        <v/>
      </c>
      <c r="K10" s="20"/>
    </row>
    <row r="11" spans="1:11" ht="15.75" customHeight="1">
      <c r="A11" s="13"/>
      <c r="B11" s="17"/>
      <c r="C11" s="56"/>
      <c r="D11" s="13"/>
      <c r="E11" s="19"/>
      <c r="F11" s="19"/>
      <c r="G11" s="116"/>
      <c r="H11" s="19"/>
      <c r="I11" s="19">
        <f t="shared" si="0"/>
        <v>0</v>
      </c>
      <c r="J11" s="108" t="str">
        <f t="shared" si="1"/>
        <v/>
      </c>
      <c r="K11" s="20"/>
    </row>
    <row r="12" spans="1:11" ht="15.75" customHeight="1">
      <c r="A12" s="13"/>
      <c r="B12" s="17"/>
      <c r="C12" s="56"/>
      <c r="D12" s="13"/>
      <c r="E12" s="19"/>
      <c r="F12" s="19"/>
      <c r="G12" s="116"/>
      <c r="H12" s="19"/>
      <c r="I12" s="19">
        <f t="shared" si="0"/>
        <v>0</v>
      </c>
      <c r="J12" s="108" t="str">
        <f t="shared" si="1"/>
        <v/>
      </c>
      <c r="K12" s="20"/>
    </row>
    <row r="13" spans="1:11" ht="15.75" customHeight="1">
      <c r="A13" s="13"/>
      <c r="B13" s="17"/>
      <c r="C13" s="56"/>
      <c r="D13" s="13"/>
      <c r="E13" s="19"/>
      <c r="F13" s="19"/>
      <c r="G13" s="116"/>
      <c r="H13" s="19"/>
      <c r="I13" s="19">
        <f t="shared" si="0"/>
        <v>0</v>
      </c>
      <c r="J13" s="108" t="str">
        <f t="shared" si="1"/>
        <v/>
      </c>
      <c r="K13" s="20"/>
    </row>
    <row r="14" spans="1:11" ht="15.75" customHeight="1">
      <c r="A14" s="13"/>
      <c r="B14" s="17"/>
      <c r="C14" s="56"/>
      <c r="D14" s="13"/>
      <c r="E14" s="19"/>
      <c r="F14" s="19"/>
      <c r="G14" s="116"/>
      <c r="H14" s="19"/>
      <c r="I14" s="19">
        <f t="shared" si="0"/>
        <v>0</v>
      </c>
      <c r="J14" s="108" t="str">
        <f t="shared" si="1"/>
        <v/>
      </c>
      <c r="K14" s="20"/>
    </row>
    <row r="15" spans="1:11" ht="15.75" customHeight="1">
      <c r="A15" s="13"/>
      <c r="B15" s="17"/>
      <c r="C15" s="56"/>
      <c r="D15" s="13"/>
      <c r="E15" s="19"/>
      <c r="F15" s="19"/>
      <c r="G15" s="116"/>
      <c r="H15" s="19"/>
      <c r="I15" s="19">
        <f t="shared" si="0"/>
        <v>0</v>
      </c>
      <c r="J15" s="108" t="str">
        <f t="shared" si="1"/>
        <v/>
      </c>
      <c r="K15" s="20"/>
    </row>
    <row r="16" spans="1:11" ht="15.75" customHeight="1">
      <c r="A16" s="13"/>
      <c r="B16" s="17"/>
      <c r="C16" s="56"/>
      <c r="D16" s="13"/>
      <c r="E16" s="19"/>
      <c r="F16" s="19"/>
      <c r="G16" s="116"/>
      <c r="H16" s="19"/>
      <c r="I16" s="19"/>
      <c r="J16" s="108"/>
      <c r="K16" s="20"/>
    </row>
    <row r="17" spans="1:11" ht="15.75" customHeight="1">
      <c r="A17" s="13"/>
      <c r="B17" s="17"/>
      <c r="C17" s="56"/>
      <c r="D17" s="13"/>
      <c r="E17" s="19"/>
      <c r="F17" s="19"/>
      <c r="G17" s="116"/>
      <c r="H17" s="19"/>
      <c r="I17" s="19">
        <f t="shared" si="0"/>
        <v>0</v>
      </c>
      <c r="J17" s="108" t="str">
        <f t="shared" si="1"/>
        <v/>
      </c>
      <c r="K17" s="20"/>
    </row>
    <row r="18" spans="1:11" ht="15.75" customHeight="1">
      <c r="A18" s="13"/>
      <c r="B18" s="17"/>
      <c r="C18" s="56"/>
      <c r="D18" s="13"/>
      <c r="E18" s="19"/>
      <c r="F18" s="19"/>
      <c r="G18" s="116"/>
      <c r="H18" s="19"/>
      <c r="I18" s="19">
        <f t="shared" si="0"/>
        <v>0</v>
      </c>
      <c r="J18" s="108" t="str">
        <f t="shared" si="1"/>
        <v/>
      </c>
      <c r="K18" s="20"/>
    </row>
    <row r="19" spans="1:11" ht="15.75" customHeight="1">
      <c r="A19" s="13"/>
      <c r="B19" s="17"/>
      <c r="C19" s="56"/>
      <c r="D19" s="13"/>
      <c r="E19" s="19"/>
      <c r="F19" s="19"/>
      <c r="G19" s="116"/>
      <c r="H19" s="19"/>
      <c r="I19" s="19">
        <f t="shared" si="0"/>
        <v>0</v>
      </c>
      <c r="J19" s="108" t="str">
        <f t="shared" si="1"/>
        <v/>
      </c>
      <c r="K19" s="20"/>
    </row>
    <row r="20" spans="1:11" ht="15.75" customHeight="1">
      <c r="A20" s="13"/>
      <c r="B20" s="17"/>
      <c r="C20" s="56"/>
      <c r="D20" s="13"/>
      <c r="E20" s="19"/>
      <c r="F20" s="19"/>
      <c r="G20" s="116"/>
      <c r="H20" s="19"/>
      <c r="I20" s="19">
        <f t="shared" si="0"/>
        <v>0</v>
      </c>
      <c r="J20" s="108" t="str">
        <f t="shared" si="1"/>
        <v/>
      </c>
      <c r="K20" s="20"/>
    </row>
    <row r="21" spans="1:11" ht="15.75" customHeight="1">
      <c r="A21" s="13"/>
      <c r="B21" s="17"/>
      <c r="C21" s="56"/>
      <c r="D21" s="13"/>
      <c r="E21" s="19"/>
      <c r="F21" s="19"/>
      <c r="G21" s="116"/>
      <c r="H21" s="19"/>
      <c r="I21" s="19">
        <f t="shared" si="0"/>
        <v>0</v>
      </c>
      <c r="J21" s="108" t="str">
        <f t="shared" si="1"/>
        <v/>
      </c>
      <c r="K21" s="20"/>
    </row>
    <row r="22" spans="1:11" ht="15.75" customHeight="1">
      <c r="A22" s="13"/>
      <c r="B22" s="17"/>
      <c r="C22" s="56"/>
      <c r="D22" s="13"/>
      <c r="E22" s="19"/>
      <c r="F22" s="19"/>
      <c r="G22" s="116"/>
      <c r="H22" s="19"/>
      <c r="I22" s="19">
        <f t="shared" si="0"/>
        <v>0</v>
      </c>
      <c r="J22" s="108" t="str">
        <f t="shared" si="1"/>
        <v/>
      </c>
      <c r="K22" s="20"/>
    </row>
    <row r="23" spans="1:11" ht="15.75" customHeight="1">
      <c r="A23" s="13"/>
      <c r="B23" s="17"/>
      <c r="C23" s="56"/>
      <c r="D23" s="13"/>
      <c r="E23" s="19"/>
      <c r="F23" s="19"/>
      <c r="G23" s="116"/>
      <c r="H23" s="19"/>
      <c r="I23" s="19">
        <f t="shared" si="0"/>
        <v>0</v>
      </c>
      <c r="J23" s="108" t="str">
        <f t="shared" si="1"/>
        <v/>
      </c>
      <c r="K23" s="20"/>
    </row>
    <row r="24" spans="1:11" ht="15.75" customHeight="1">
      <c r="A24" s="13"/>
      <c r="B24" s="17"/>
      <c r="C24" s="56"/>
      <c r="D24" s="13"/>
      <c r="E24" s="19"/>
      <c r="F24" s="19"/>
      <c r="G24" s="116"/>
      <c r="H24" s="19"/>
      <c r="I24" s="19">
        <f t="shared" si="0"/>
        <v>0</v>
      </c>
      <c r="J24" s="19" t="s">
        <v>554</v>
      </c>
      <c r="K24" s="20"/>
    </row>
    <row r="25" spans="1:11" ht="15.75" customHeight="1">
      <c r="A25" s="13"/>
      <c r="B25" s="17"/>
      <c r="C25" s="56"/>
      <c r="D25" s="13"/>
      <c r="E25" s="19"/>
      <c r="F25" s="19"/>
      <c r="G25" s="116"/>
      <c r="H25" s="19"/>
      <c r="I25" s="19">
        <f t="shared" si="0"/>
        <v>0</v>
      </c>
      <c r="J25" s="19" t="s">
        <v>554</v>
      </c>
      <c r="K25" s="20"/>
    </row>
    <row r="26" spans="1:11" ht="15.75" customHeight="1">
      <c r="A26" s="13"/>
      <c r="B26" s="17"/>
      <c r="C26" s="56"/>
      <c r="D26" s="13"/>
      <c r="E26" s="19"/>
      <c r="F26" s="19"/>
      <c r="G26" s="116"/>
      <c r="H26" s="19"/>
      <c r="I26" s="19">
        <f t="shared" si="0"/>
        <v>0</v>
      </c>
      <c r="J26" s="19"/>
      <c r="K26" s="20"/>
    </row>
    <row r="27" spans="1:11" ht="15.75" customHeight="1">
      <c r="A27" s="677" t="s">
        <v>575</v>
      </c>
      <c r="B27" s="677"/>
      <c r="C27" s="56"/>
      <c r="D27" s="13"/>
      <c r="E27" s="19"/>
      <c r="F27" s="19">
        <f>SUM(F6:F26)</f>
        <v>0</v>
      </c>
      <c r="G27" s="116"/>
      <c r="H27" s="19">
        <f>SUM(H6:H26)</f>
        <v>0</v>
      </c>
      <c r="I27" s="19">
        <f t="shared" si="0"/>
        <v>0</v>
      </c>
      <c r="J27" s="108" t="str">
        <f>IF(OR(F27=0,F27=""),"",ROUND(I27/F27*100,2))</f>
        <v/>
      </c>
      <c r="K27" s="20"/>
    </row>
    <row r="28" spans="1:11" s="2" customFormat="1" ht="15.75" customHeight="1">
      <c r="A28" s="2" t="str">
        <f>封面!B$10&amp;封面!D$10</f>
        <v>产权持有单位填表人：杨庆华</v>
      </c>
      <c r="C28" s="58"/>
      <c r="D28" s="22"/>
      <c r="E28" s="22"/>
    </row>
    <row r="29" spans="1:11" s="2" customFormat="1" ht="15.75" customHeight="1">
      <c r="A29" s="2" t="str">
        <f>封面!B$12&amp;封面!D$12&amp;封面!E$12&amp;封面!F$12&amp;封面!G$12&amp;封面!H$12&amp;封面!I$12</f>
        <v>填表日期：2019年1月24日</v>
      </c>
      <c r="C29" s="55"/>
      <c r="H29" s="24" t="str">
        <f>"评估人员："&amp;封面!$P$28</f>
        <v>评估人员：</v>
      </c>
    </row>
  </sheetData>
  <mergeCells count="3">
    <mergeCell ref="A1:K1"/>
    <mergeCell ref="A2:K2"/>
    <mergeCell ref="A27:B27"/>
  </mergeCells>
  <phoneticPr fontId="205" type="noConversion"/>
  <hyperlinks>
    <hyperlink ref="A27:B27" location="'4-12无形资产汇总'!A1" display="合         计"/>
  </hyperlinks>
  <printOptions horizontalCentered="1"/>
  <pageMargins left="0.56000000000000005" right="0.56000000000000005" top="0.87" bottom="0.87" header="1.27" footer="0.82"/>
  <pageSetup paperSize="9" fitToHeight="0" orientation="landscape" horizontalDpi="4294967292" r:id="rId1"/>
  <headerFooter scaleWithDoc="0">
    <oddHeader>&amp;R&amp;"宋体,常规"&amp;10表4-12-3
共&amp;N页第&amp;P页
金额单位:人民币元</oddHeader>
  </headerFooter>
  <legacyDrawing r:id="rId2"/>
</worksheet>
</file>

<file path=xl/worksheets/sheet64.xml><?xml version="1.0" encoding="utf-8"?>
<worksheet xmlns="http://schemas.openxmlformats.org/spreadsheetml/2006/main" xmlns:r="http://schemas.openxmlformats.org/officeDocument/2006/relationships">
  <sheetPr>
    <pageSetUpPr fitToPage="1"/>
  </sheetPr>
  <dimension ref="A1:H29"/>
  <sheetViews>
    <sheetView showGridLines="0" workbookViewId="0">
      <selection activeCell="W7" sqref="W7"/>
    </sheetView>
  </sheetViews>
  <sheetFormatPr defaultRowHeight="15.75" customHeight="1"/>
  <cols>
    <col min="1" max="1" width="6.875" style="28" customWidth="1"/>
    <col min="2" max="2" width="29.625" style="28" customWidth="1"/>
    <col min="3" max="3" width="13.5" style="29" customWidth="1"/>
    <col min="4" max="4" width="15.25" style="28" customWidth="1"/>
    <col min="5" max="5" width="14" style="28" customWidth="1"/>
    <col min="6" max="6" width="15.375" style="28" customWidth="1"/>
    <col min="7" max="7" width="9.75" style="28" customWidth="1"/>
    <col min="8" max="8" width="16.75" style="28" customWidth="1"/>
    <col min="9" max="16384" width="9" style="28"/>
  </cols>
  <sheetData>
    <row r="1" spans="1:8" s="25" customFormat="1" ht="30" customHeight="1">
      <c r="A1" s="707" t="s">
        <v>954</v>
      </c>
      <c r="B1" s="707"/>
      <c r="C1" s="707"/>
      <c r="D1" s="707"/>
      <c r="E1" s="707"/>
      <c r="F1" s="707"/>
      <c r="G1" s="707"/>
      <c r="H1" s="707"/>
    </row>
    <row r="2" spans="1:8" s="26" customFormat="1" ht="14.1" customHeight="1">
      <c r="A2" s="708" t="str">
        <f>'1-汇总表'!A2:F2</f>
        <v>评估基准日：2018年12月31日</v>
      </c>
      <c r="B2" s="708"/>
      <c r="C2" s="708"/>
      <c r="D2" s="708"/>
      <c r="E2" s="709"/>
      <c r="F2" s="709"/>
      <c r="G2" s="709"/>
      <c r="H2" s="709"/>
    </row>
    <row r="3" spans="1:8" s="26" customFormat="1" ht="14.1" customHeight="1">
      <c r="A3" s="30"/>
      <c r="B3" s="30"/>
      <c r="C3" s="31"/>
      <c r="D3" s="30"/>
      <c r="E3" s="45"/>
      <c r="F3" s="45"/>
      <c r="G3" s="45"/>
      <c r="H3" s="32"/>
    </row>
    <row r="4" spans="1:8" s="26" customFormat="1" ht="15.75" customHeight="1">
      <c r="A4" s="113" t="str">
        <f>'1-汇总表'!A4</f>
        <v>产权持有人名称：阳煤集团青岛恒源化工有限公司</v>
      </c>
      <c r="C4" s="43"/>
      <c r="H4" s="34"/>
    </row>
    <row r="5" spans="1:8" s="112" customFormat="1" ht="27.75" customHeight="1">
      <c r="A5" s="37" t="s">
        <v>487</v>
      </c>
      <c r="B5" s="37" t="s">
        <v>955</v>
      </c>
      <c r="C5" s="36" t="s">
        <v>627</v>
      </c>
      <c r="D5" s="37" t="s">
        <v>488</v>
      </c>
      <c r="E5" s="37" t="s">
        <v>489</v>
      </c>
      <c r="F5" s="37" t="s">
        <v>490</v>
      </c>
      <c r="G5" s="37" t="s">
        <v>491</v>
      </c>
      <c r="H5" s="37" t="s">
        <v>562</v>
      </c>
    </row>
    <row r="6" spans="1:8" ht="15.75" customHeight="1">
      <c r="A6" s="35"/>
      <c r="B6" s="38"/>
      <c r="C6" s="36"/>
      <c r="D6" s="48"/>
      <c r="E6" s="48">
        <f>D6</f>
        <v>0</v>
      </c>
      <c r="F6" s="48">
        <f>E6-D6</f>
        <v>0</v>
      </c>
      <c r="G6" s="108" t="str">
        <f>IF(OR(D6=0,D6=""),"",ROUND(F6/D6*100,2))</f>
        <v/>
      </c>
      <c r="H6" s="40"/>
    </row>
    <row r="7" spans="1:8" ht="15.75" customHeight="1">
      <c r="A7" s="35"/>
      <c r="B7" s="38"/>
      <c r="C7" s="36"/>
      <c r="D7" s="48"/>
      <c r="E7" s="48">
        <f t="shared" ref="E7:E23" si="0">D7</f>
        <v>0</v>
      </c>
      <c r="F7" s="48">
        <f t="shared" ref="F7:F23" si="1">E7-D7</f>
        <v>0</v>
      </c>
      <c r="G7" s="108" t="str">
        <f t="shared" ref="G7:G23" si="2">IF(OR(D7=0,D7=""),"",ROUND(F7/D7*100,2))</f>
        <v/>
      </c>
      <c r="H7" s="40"/>
    </row>
    <row r="8" spans="1:8" ht="15.75" customHeight="1">
      <c r="A8" s="35"/>
      <c r="B8" s="38"/>
      <c r="C8" s="36"/>
      <c r="D8" s="48"/>
      <c r="E8" s="48">
        <f t="shared" si="0"/>
        <v>0</v>
      </c>
      <c r="F8" s="48">
        <f t="shared" si="1"/>
        <v>0</v>
      </c>
      <c r="G8" s="108" t="str">
        <f t="shared" si="2"/>
        <v/>
      </c>
      <c r="H8" s="40"/>
    </row>
    <row r="9" spans="1:8" ht="15.75" customHeight="1">
      <c r="A9" s="35"/>
      <c r="B9" s="38"/>
      <c r="C9" s="36"/>
      <c r="D9" s="48"/>
      <c r="E9" s="48">
        <f t="shared" si="0"/>
        <v>0</v>
      </c>
      <c r="F9" s="48">
        <f t="shared" si="1"/>
        <v>0</v>
      </c>
      <c r="G9" s="108" t="str">
        <f t="shared" si="2"/>
        <v/>
      </c>
      <c r="H9" s="40"/>
    </row>
    <row r="10" spans="1:8" ht="15.75" customHeight="1">
      <c r="A10" s="35"/>
      <c r="B10" s="38"/>
      <c r="C10" s="36"/>
      <c r="D10" s="48"/>
      <c r="E10" s="48">
        <f t="shared" si="0"/>
        <v>0</v>
      </c>
      <c r="F10" s="48">
        <f t="shared" si="1"/>
        <v>0</v>
      </c>
      <c r="G10" s="108" t="str">
        <f t="shared" si="2"/>
        <v/>
      </c>
      <c r="H10" s="40"/>
    </row>
    <row r="11" spans="1:8" ht="15.75" customHeight="1">
      <c r="A11" s="35"/>
      <c r="B11" s="38"/>
      <c r="C11" s="36"/>
      <c r="D11" s="48"/>
      <c r="E11" s="48">
        <f t="shared" si="0"/>
        <v>0</v>
      </c>
      <c r="F11" s="48">
        <f t="shared" si="1"/>
        <v>0</v>
      </c>
      <c r="G11" s="108" t="str">
        <f t="shared" si="2"/>
        <v/>
      </c>
      <c r="H11" s="40"/>
    </row>
    <row r="12" spans="1:8" ht="15.75" customHeight="1">
      <c r="A12" s="35"/>
      <c r="B12" s="38"/>
      <c r="C12" s="36"/>
      <c r="D12" s="48"/>
      <c r="E12" s="48">
        <f t="shared" si="0"/>
        <v>0</v>
      </c>
      <c r="F12" s="48">
        <f t="shared" si="1"/>
        <v>0</v>
      </c>
      <c r="G12" s="108" t="str">
        <f t="shared" si="2"/>
        <v/>
      </c>
      <c r="H12" s="40"/>
    </row>
    <row r="13" spans="1:8" ht="15.75" customHeight="1">
      <c r="A13" s="35"/>
      <c r="B13" s="38"/>
      <c r="C13" s="36"/>
      <c r="D13" s="48"/>
      <c r="E13" s="48"/>
      <c r="F13" s="48"/>
      <c r="G13" s="108"/>
      <c r="H13" s="40"/>
    </row>
    <row r="14" spans="1:8" ht="15.75" customHeight="1">
      <c r="A14" s="35"/>
      <c r="B14" s="38"/>
      <c r="C14" s="36"/>
      <c r="D14" s="48"/>
      <c r="E14" s="48">
        <f t="shared" si="0"/>
        <v>0</v>
      </c>
      <c r="F14" s="48">
        <f t="shared" si="1"/>
        <v>0</v>
      </c>
      <c r="G14" s="108" t="str">
        <f t="shared" si="2"/>
        <v/>
      </c>
      <c r="H14" s="40"/>
    </row>
    <row r="15" spans="1:8" ht="15.75" customHeight="1">
      <c r="A15" s="35"/>
      <c r="B15" s="38"/>
      <c r="C15" s="36"/>
      <c r="D15" s="48"/>
      <c r="E15" s="48">
        <f t="shared" si="0"/>
        <v>0</v>
      </c>
      <c r="F15" s="48">
        <f t="shared" si="1"/>
        <v>0</v>
      </c>
      <c r="G15" s="108" t="str">
        <f t="shared" si="2"/>
        <v/>
      </c>
      <c r="H15" s="40"/>
    </row>
    <row r="16" spans="1:8" ht="15.75" customHeight="1">
      <c r="A16" s="35"/>
      <c r="B16" s="38"/>
      <c r="C16" s="36"/>
      <c r="D16" s="48"/>
      <c r="E16" s="48">
        <f t="shared" si="0"/>
        <v>0</v>
      </c>
      <c r="F16" s="48">
        <f t="shared" si="1"/>
        <v>0</v>
      </c>
      <c r="G16" s="108" t="str">
        <f t="shared" si="2"/>
        <v/>
      </c>
      <c r="H16" s="40"/>
    </row>
    <row r="17" spans="1:8" ht="15.75" customHeight="1">
      <c r="A17" s="35"/>
      <c r="B17" s="38"/>
      <c r="C17" s="36"/>
      <c r="D17" s="48"/>
      <c r="E17" s="48">
        <f t="shared" si="0"/>
        <v>0</v>
      </c>
      <c r="F17" s="48">
        <f t="shared" si="1"/>
        <v>0</v>
      </c>
      <c r="G17" s="108" t="str">
        <f t="shared" si="2"/>
        <v/>
      </c>
      <c r="H17" s="40"/>
    </row>
    <row r="18" spans="1:8" ht="15.75" customHeight="1">
      <c r="A18" s="35"/>
      <c r="B18" s="38"/>
      <c r="C18" s="36"/>
      <c r="D18" s="48"/>
      <c r="E18" s="48">
        <f t="shared" si="0"/>
        <v>0</v>
      </c>
      <c r="F18" s="48">
        <f t="shared" si="1"/>
        <v>0</v>
      </c>
      <c r="G18" s="108" t="str">
        <f t="shared" si="2"/>
        <v/>
      </c>
      <c r="H18" s="40"/>
    </row>
    <row r="19" spans="1:8" ht="15.75" customHeight="1">
      <c r="A19" s="35"/>
      <c r="B19" s="38"/>
      <c r="C19" s="36"/>
      <c r="D19" s="48"/>
      <c r="E19" s="48">
        <f t="shared" si="0"/>
        <v>0</v>
      </c>
      <c r="F19" s="48">
        <f t="shared" si="1"/>
        <v>0</v>
      </c>
      <c r="G19" s="108" t="str">
        <f t="shared" si="2"/>
        <v/>
      </c>
      <c r="H19" s="40"/>
    </row>
    <row r="20" spans="1:8" ht="15.75" customHeight="1">
      <c r="A20" s="35"/>
      <c r="B20" s="38"/>
      <c r="C20" s="36"/>
      <c r="D20" s="48"/>
      <c r="E20" s="48">
        <f t="shared" si="0"/>
        <v>0</v>
      </c>
      <c r="F20" s="48">
        <f t="shared" si="1"/>
        <v>0</v>
      </c>
      <c r="G20" s="108" t="str">
        <f t="shared" si="2"/>
        <v/>
      </c>
      <c r="H20" s="40"/>
    </row>
    <row r="21" spans="1:8" ht="15.75" customHeight="1">
      <c r="A21" s="35"/>
      <c r="B21" s="38"/>
      <c r="C21" s="36"/>
      <c r="D21" s="48"/>
      <c r="E21" s="48">
        <f t="shared" si="0"/>
        <v>0</v>
      </c>
      <c r="F21" s="48">
        <f t="shared" si="1"/>
        <v>0</v>
      </c>
      <c r="G21" s="108" t="str">
        <f t="shared" si="2"/>
        <v/>
      </c>
      <c r="H21" s="40"/>
    </row>
    <row r="22" spans="1:8" ht="15.75" customHeight="1">
      <c r="A22" s="35"/>
      <c r="B22" s="38"/>
      <c r="C22" s="36"/>
      <c r="D22" s="48"/>
      <c r="E22" s="48">
        <f t="shared" si="0"/>
        <v>0</v>
      </c>
      <c r="F22" s="48">
        <f t="shared" si="1"/>
        <v>0</v>
      </c>
      <c r="G22" s="108" t="str">
        <f t="shared" si="2"/>
        <v/>
      </c>
      <c r="H22" s="40"/>
    </row>
    <row r="23" spans="1:8" ht="15.75" customHeight="1">
      <c r="A23" s="35"/>
      <c r="B23" s="38"/>
      <c r="C23" s="36"/>
      <c r="D23" s="48"/>
      <c r="E23" s="48">
        <f t="shared" si="0"/>
        <v>0</v>
      </c>
      <c r="F23" s="48">
        <f t="shared" si="1"/>
        <v>0</v>
      </c>
      <c r="G23" s="108" t="str">
        <f t="shared" si="2"/>
        <v/>
      </c>
      <c r="H23" s="40"/>
    </row>
    <row r="24" spans="1:8" ht="15.75" customHeight="1">
      <c r="A24" s="35"/>
      <c r="B24" s="38"/>
      <c r="C24" s="36"/>
      <c r="D24" s="48"/>
      <c r="E24" s="48"/>
      <c r="F24" s="48"/>
      <c r="G24" s="48" t="s">
        <v>554</v>
      </c>
      <c r="H24" s="40"/>
    </row>
    <row r="25" spans="1:8" ht="15.75" customHeight="1">
      <c r="A25" s="35"/>
      <c r="B25" s="38"/>
      <c r="C25" s="36"/>
      <c r="D25" s="48"/>
      <c r="E25" s="48"/>
      <c r="F25" s="48"/>
      <c r="G25" s="48" t="s">
        <v>554</v>
      </c>
      <c r="H25" s="40"/>
    </row>
    <row r="26" spans="1:8" ht="15.75" customHeight="1">
      <c r="A26" s="35"/>
      <c r="B26" s="38"/>
      <c r="C26" s="36"/>
      <c r="D26" s="48"/>
      <c r="E26" s="48"/>
      <c r="F26" s="48"/>
      <c r="G26" s="48" t="s">
        <v>554</v>
      </c>
      <c r="H26" s="40"/>
    </row>
    <row r="27" spans="1:8" ht="15.75" customHeight="1">
      <c r="A27" s="704" t="s">
        <v>647</v>
      </c>
      <c r="B27" s="704"/>
      <c r="C27" s="36"/>
      <c r="D27" s="48">
        <f>SUM(D6:D26)</f>
        <v>0</v>
      </c>
      <c r="E27" s="48">
        <f>SUM(E6:E26)</f>
        <v>0</v>
      </c>
      <c r="F27" s="48">
        <f>E27-D27</f>
        <v>0</v>
      </c>
      <c r="G27" s="108" t="str">
        <f>IF(OR(D27=0,D27=""),"",ROUND(F27/D27*100,2))</f>
        <v/>
      </c>
      <c r="H27" s="40"/>
    </row>
    <row r="28" spans="1:8" s="26" customFormat="1" ht="15.75" customHeight="1">
      <c r="A28" s="26" t="str">
        <f>封面!B$10&amp;封面!D$10</f>
        <v>产权持有单位填表人：杨庆华</v>
      </c>
      <c r="C28" s="41"/>
      <c r="D28" s="42"/>
      <c r="E28" s="42"/>
    </row>
    <row r="29" spans="1:8" s="26" customFormat="1" ht="15.75" customHeight="1">
      <c r="A29" s="26" t="str">
        <f>封面!B$12&amp;封面!D$12&amp;封面!E$12&amp;封面!F$12&amp;封面!G$12&amp;封面!H$12&amp;封面!I$12</f>
        <v>填表日期：2019年1月24日</v>
      </c>
      <c r="C29" s="43"/>
      <c r="E29" s="44" t="str">
        <f>"评估人员："&amp;封面!$P$22</f>
        <v>评估人员：</v>
      </c>
    </row>
  </sheetData>
  <mergeCells count="3">
    <mergeCell ref="A1:H1"/>
    <mergeCell ref="A2:H2"/>
    <mergeCell ref="A27:B27"/>
  </mergeCells>
  <phoneticPr fontId="205" type="noConversion"/>
  <hyperlinks>
    <hyperlink ref="A27:B27" location="'4-非流动资产汇总'!A1" display="合            计"/>
  </hyperlinks>
  <printOptions horizontalCentered="1"/>
  <pageMargins left="0.47" right="0.43" top="0.87" bottom="0.87" header="1.25" footer="0.78"/>
  <pageSetup paperSize="9" fitToHeight="0" orientation="landscape" horizontalDpi="4294967292" r:id="rId1"/>
  <headerFooter scaleWithDoc="0">
    <oddHeader>&amp;R&amp;"宋体,常规"&amp;10表4-13
共&amp;N页第&amp;P页
金额单位:人民币元</oddHeader>
  </headerFooter>
  <legacyDrawing r:id="rId2"/>
</worksheet>
</file>

<file path=xl/worksheets/sheet65.xml><?xml version="1.0" encoding="utf-8"?>
<worksheet xmlns="http://schemas.openxmlformats.org/spreadsheetml/2006/main" xmlns:r="http://schemas.openxmlformats.org/officeDocument/2006/relationships">
  <sheetPr>
    <pageSetUpPr fitToPage="1"/>
  </sheetPr>
  <dimension ref="A1:H29"/>
  <sheetViews>
    <sheetView workbookViewId="0">
      <selection activeCell="D25" sqref="D25:E25"/>
    </sheetView>
  </sheetViews>
  <sheetFormatPr defaultRowHeight="15.75" customHeight="1"/>
  <cols>
    <col min="1" max="1" width="6.75" style="90" customWidth="1"/>
    <col min="2" max="2" width="28.875" style="90" customWidth="1"/>
    <col min="3" max="3" width="14.75" style="91" customWidth="1"/>
    <col min="4" max="4" width="14.625" style="90" customWidth="1"/>
    <col min="5" max="5" width="14.75" style="90" customWidth="1"/>
    <col min="6" max="6" width="14.5" style="90" customWidth="1"/>
    <col min="7" max="7" width="10.75" style="90" customWidth="1"/>
    <col min="8" max="8" width="16" style="90" customWidth="1"/>
    <col min="9" max="16384" width="9" style="90"/>
  </cols>
  <sheetData>
    <row r="1" spans="1:8" s="88" customFormat="1" ht="30" customHeight="1">
      <c r="A1" s="687" t="s">
        <v>956</v>
      </c>
      <c r="B1" s="688"/>
      <c r="C1" s="688"/>
      <c r="D1" s="688"/>
      <c r="E1" s="688"/>
      <c r="F1" s="688"/>
      <c r="G1" s="688"/>
      <c r="H1" s="688"/>
    </row>
    <row r="2" spans="1:8" ht="14.1" customHeight="1">
      <c r="A2" s="689" t="str">
        <f>'1-汇总表'!A2:F2</f>
        <v>评估基准日：2018年12月31日</v>
      </c>
      <c r="B2" s="690"/>
      <c r="C2" s="690"/>
      <c r="D2" s="690"/>
      <c r="E2" s="696"/>
      <c r="F2" s="696"/>
      <c r="G2" s="696"/>
      <c r="H2" s="696"/>
    </row>
    <row r="3" spans="1:8" ht="14.1" customHeight="1">
      <c r="A3" s="92"/>
      <c r="B3" s="92"/>
      <c r="C3" s="94"/>
      <c r="D3" s="92"/>
      <c r="E3" s="93"/>
      <c r="F3" s="93"/>
      <c r="G3" s="93"/>
      <c r="H3" s="95"/>
    </row>
    <row r="4" spans="1:8" ht="15.75" customHeight="1">
      <c r="A4" s="111" t="str">
        <f>'1-汇总表'!A4</f>
        <v>产权持有人名称：阳煤集团青岛恒源化工有限公司</v>
      </c>
      <c r="H4" s="96"/>
    </row>
    <row r="5" spans="1:8" s="110" customFormat="1" ht="27.75" customHeight="1">
      <c r="A5" s="98" t="s">
        <v>5</v>
      </c>
      <c r="B5" s="98" t="s">
        <v>957</v>
      </c>
      <c r="C5" s="97" t="s">
        <v>777</v>
      </c>
      <c r="D5" s="98" t="s">
        <v>586</v>
      </c>
      <c r="E5" s="98" t="s">
        <v>587</v>
      </c>
      <c r="F5" s="98" t="s">
        <v>588</v>
      </c>
      <c r="G5" s="98" t="s">
        <v>604</v>
      </c>
      <c r="H5" s="98" t="s">
        <v>8</v>
      </c>
    </row>
    <row r="6" spans="1:8" ht="15.75" customHeight="1">
      <c r="A6" s="99"/>
      <c r="B6" s="100"/>
      <c r="C6" s="101"/>
      <c r="D6" s="102"/>
      <c r="E6" s="102"/>
      <c r="F6" s="48">
        <f>E6-D6</f>
        <v>0</v>
      </c>
      <c r="G6" s="108" t="str">
        <f>IF(OR(D6=0,D6=""),"",ROUND(F6/D6*100,2))</f>
        <v/>
      </c>
      <c r="H6" s="103"/>
    </row>
    <row r="7" spans="1:8" ht="15.75" customHeight="1">
      <c r="A7" s="99"/>
      <c r="B7" s="100"/>
      <c r="C7" s="101"/>
      <c r="D7" s="102"/>
      <c r="E7" s="102"/>
      <c r="F7" s="48">
        <f t="shared" ref="F7:F21" si="0">E7-D7</f>
        <v>0</v>
      </c>
      <c r="G7" s="108" t="str">
        <f t="shared" ref="G7:G21" si="1">IF(OR(D7=0,D7=""),"",ROUND(F7/D7*100,2))</f>
        <v/>
      </c>
      <c r="H7" s="103"/>
    </row>
    <row r="8" spans="1:8" ht="15.75" customHeight="1">
      <c r="A8" s="99"/>
      <c r="B8" s="100"/>
      <c r="C8" s="101"/>
      <c r="D8" s="102"/>
      <c r="E8" s="102"/>
      <c r="F8" s="48">
        <f t="shared" si="0"/>
        <v>0</v>
      </c>
      <c r="G8" s="108" t="str">
        <f t="shared" si="1"/>
        <v/>
      </c>
      <c r="H8" s="103"/>
    </row>
    <row r="9" spans="1:8" ht="15.75" customHeight="1">
      <c r="A9" s="99"/>
      <c r="B9" s="100"/>
      <c r="C9" s="101"/>
      <c r="D9" s="102"/>
      <c r="E9" s="102"/>
      <c r="F9" s="48">
        <f t="shared" si="0"/>
        <v>0</v>
      </c>
      <c r="G9" s="108" t="str">
        <f t="shared" si="1"/>
        <v/>
      </c>
      <c r="H9" s="103"/>
    </row>
    <row r="10" spans="1:8" ht="15.75" customHeight="1">
      <c r="A10" s="99"/>
      <c r="B10" s="100"/>
      <c r="C10" s="101"/>
      <c r="D10" s="102"/>
      <c r="E10" s="102"/>
      <c r="F10" s="48">
        <f t="shared" si="0"/>
        <v>0</v>
      </c>
      <c r="G10" s="108" t="str">
        <f t="shared" si="1"/>
        <v/>
      </c>
      <c r="H10" s="103"/>
    </row>
    <row r="11" spans="1:8" ht="15.75" customHeight="1">
      <c r="A11" s="99"/>
      <c r="B11" s="100"/>
      <c r="C11" s="101"/>
      <c r="D11" s="102"/>
      <c r="E11" s="102"/>
      <c r="F11" s="48">
        <f t="shared" si="0"/>
        <v>0</v>
      </c>
      <c r="G11" s="108" t="str">
        <f t="shared" si="1"/>
        <v/>
      </c>
      <c r="H11" s="103"/>
    </row>
    <row r="12" spans="1:8" ht="15.75" customHeight="1">
      <c r="A12" s="99"/>
      <c r="B12" s="100"/>
      <c r="C12" s="101"/>
      <c r="D12" s="102"/>
      <c r="E12" s="102"/>
      <c r="F12" s="48">
        <f t="shared" si="0"/>
        <v>0</v>
      </c>
      <c r="G12" s="108" t="str">
        <f t="shared" si="1"/>
        <v/>
      </c>
      <c r="H12" s="103"/>
    </row>
    <row r="13" spans="1:8" ht="15.75" customHeight="1">
      <c r="A13" s="99"/>
      <c r="B13" s="100"/>
      <c r="C13" s="101"/>
      <c r="D13" s="102"/>
      <c r="E13" s="102"/>
      <c r="F13" s="48">
        <f t="shared" si="0"/>
        <v>0</v>
      </c>
      <c r="G13" s="108" t="str">
        <f t="shared" si="1"/>
        <v/>
      </c>
      <c r="H13" s="103"/>
    </row>
    <row r="14" spans="1:8" ht="15.75" customHeight="1">
      <c r="A14" s="99"/>
      <c r="B14" s="100"/>
      <c r="C14" s="101"/>
      <c r="D14" s="102"/>
      <c r="E14" s="102"/>
      <c r="F14" s="48"/>
      <c r="G14" s="108"/>
      <c r="H14" s="103"/>
    </row>
    <row r="15" spans="1:8" ht="15.75" customHeight="1">
      <c r="A15" s="99"/>
      <c r="B15" s="100"/>
      <c r="C15" s="101"/>
      <c r="D15" s="102"/>
      <c r="E15" s="102"/>
      <c r="F15" s="48">
        <f t="shared" si="0"/>
        <v>0</v>
      </c>
      <c r="G15" s="108" t="str">
        <f t="shared" si="1"/>
        <v/>
      </c>
      <c r="H15" s="103"/>
    </row>
    <row r="16" spans="1:8" ht="15.75" customHeight="1">
      <c r="A16" s="99"/>
      <c r="B16" s="100"/>
      <c r="C16" s="101"/>
      <c r="D16" s="102"/>
      <c r="E16" s="102"/>
      <c r="F16" s="48">
        <f t="shared" si="0"/>
        <v>0</v>
      </c>
      <c r="G16" s="108" t="str">
        <f t="shared" si="1"/>
        <v/>
      </c>
      <c r="H16" s="103"/>
    </row>
    <row r="17" spans="1:8" ht="15.75" customHeight="1">
      <c r="A17" s="99"/>
      <c r="B17" s="100"/>
      <c r="C17" s="101"/>
      <c r="D17" s="102"/>
      <c r="E17" s="102"/>
      <c r="F17" s="48">
        <f t="shared" si="0"/>
        <v>0</v>
      </c>
      <c r="G17" s="108" t="str">
        <f t="shared" si="1"/>
        <v/>
      </c>
      <c r="H17" s="103"/>
    </row>
    <row r="18" spans="1:8" ht="15.75" customHeight="1">
      <c r="A18" s="99"/>
      <c r="B18" s="100"/>
      <c r="C18" s="101"/>
      <c r="D18" s="102"/>
      <c r="E18" s="102"/>
      <c r="F18" s="48">
        <f t="shared" si="0"/>
        <v>0</v>
      </c>
      <c r="G18" s="108" t="str">
        <f t="shared" si="1"/>
        <v/>
      </c>
      <c r="H18" s="103"/>
    </row>
    <row r="19" spans="1:8" ht="15.75" customHeight="1">
      <c r="A19" s="99"/>
      <c r="B19" s="100"/>
      <c r="C19" s="101"/>
      <c r="D19" s="102"/>
      <c r="E19" s="102"/>
      <c r="F19" s="48">
        <f t="shared" si="0"/>
        <v>0</v>
      </c>
      <c r="G19" s="108" t="str">
        <f t="shared" si="1"/>
        <v/>
      </c>
      <c r="H19" s="103"/>
    </row>
    <row r="20" spans="1:8" ht="15.75" customHeight="1">
      <c r="A20" s="99"/>
      <c r="B20" s="100"/>
      <c r="C20" s="101"/>
      <c r="D20" s="102"/>
      <c r="E20" s="102"/>
      <c r="F20" s="48">
        <f t="shared" si="0"/>
        <v>0</v>
      </c>
      <c r="G20" s="108" t="str">
        <f t="shared" si="1"/>
        <v/>
      </c>
      <c r="H20" s="103"/>
    </row>
    <row r="21" spans="1:8" ht="15.75" customHeight="1">
      <c r="A21" s="99"/>
      <c r="B21" s="100"/>
      <c r="C21" s="101"/>
      <c r="D21" s="102"/>
      <c r="E21" s="102"/>
      <c r="F21" s="48">
        <f t="shared" si="0"/>
        <v>0</v>
      </c>
      <c r="G21" s="108" t="str">
        <f t="shared" si="1"/>
        <v/>
      </c>
      <c r="H21" s="103"/>
    </row>
    <row r="22" spans="1:8" ht="15.75" customHeight="1">
      <c r="A22" s="99"/>
      <c r="B22" s="100"/>
      <c r="C22" s="101"/>
      <c r="D22" s="102"/>
      <c r="E22" s="102"/>
      <c r="F22" s="102"/>
      <c r="G22" s="102" t="s">
        <v>554</v>
      </c>
      <c r="H22" s="103"/>
    </row>
    <row r="23" spans="1:8" ht="15.75" customHeight="1">
      <c r="A23" s="99"/>
      <c r="B23" s="100"/>
      <c r="C23" s="101"/>
      <c r="D23" s="102"/>
      <c r="E23" s="102"/>
      <c r="F23" s="102"/>
      <c r="G23" s="102" t="s">
        <v>554</v>
      </c>
      <c r="H23" s="103"/>
    </row>
    <row r="24" spans="1:8" ht="15.75" customHeight="1">
      <c r="A24" s="99"/>
      <c r="B24" s="100"/>
      <c r="C24" s="101"/>
      <c r="D24" s="102"/>
      <c r="E24" s="102"/>
      <c r="F24" s="102"/>
      <c r="G24" s="102" t="s">
        <v>554</v>
      </c>
      <c r="H24" s="103"/>
    </row>
    <row r="25" spans="1:8" ht="15.75" customHeight="1">
      <c r="A25" s="748" t="s">
        <v>728</v>
      </c>
      <c r="B25" s="748"/>
      <c r="C25" s="101"/>
      <c r="D25" s="48">
        <f>SUM(D6:D24)</f>
        <v>0</v>
      </c>
      <c r="E25" s="48">
        <f>SUM(E6:E24)</f>
        <v>0</v>
      </c>
      <c r="F25" s="48">
        <f>E25-D25</f>
        <v>0</v>
      </c>
      <c r="G25" s="108" t="str">
        <f>IF(OR(D25=0,D25=""),"",ROUND(F25/D25*100,2))</f>
        <v/>
      </c>
      <c r="H25" s="103"/>
    </row>
    <row r="26" spans="1:8" ht="15.75" customHeight="1">
      <c r="A26" s="748" t="s">
        <v>958</v>
      </c>
      <c r="B26" s="749"/>
      <c r="C26" s="101"/>
      <c r="D26" s="48"/>
      <c r="E26" s="48"/>
      <c r="F26" s="48">
        <f>E26-D26</f>
        <v>0</v>
      </c>
      <c r="G26" s="108" t="str">
        <f>IF(OR(D26=0,D26=""),"",ROUND(F26/D26*100,2))</f>
        <v/>
      </c>
      <c r="H26" s="103"/>
    </row>
    <row r="27" spans="1:8" ht="15.75" customHeight="1">
      <c r="A27" s="695" t="s">
        <v>730</v>
      </c>
      <c r="B27" s="695"/>
      <c r="C27" s="101"/>
      <c r="D27" s="48">
        <f>D25-ABS(D26)</f>
        <v>0</v>
      </c>
      <c r="E27" s="48">
        <f>E25-ABS(E26)</f>
        <v>0</v>
      </c>
      <c r="F27" s="48">
        <f>E27-D27</f>
        <v>0</v>
      </c>
      <c r="G27" s="108" t="str">
        <f>IF(OR(D27=0,D27=""),"",ROUND(F27/D27*100,2))</f>
        <v/>
      </c>
      <c r="H27" s="103"/>
    </row>
    <row r="28" spans="1:8" ht="15.75" customHeight="1">
      <c r="A28" s="90" t="str">
        <f>封面!B$10&amp;封面!D$10</f>
        <v>产权持有单位填表人：杨庆华</v>
      </c>
      <c r="C28" s="104"/>
      <c r="D28" s="105"/>
      <c r="E28" s="105"/>
    </row>
    <row r="29" spans="1:8" ht="15.75" customHeight="1">
      <c r="A29" s="90" t="str">
        <f>封面!B$12&amp;封面!D$12&amp;封面!E$12&amp;封面!F$12&amp;封面!G$12&amp;封面!H$12&amp;封面!I$12</f>
        <v>填表日期：2019年1月24日</v>
      </c>
      <c r="E29" s="89" t="str">
        <f>"评估人员："&amp;封面!$P$22</f>
        <v>评估人员：</v>
      </c>
    </row>
  </sheetData>
  <mergeCells count="5">
    <mergeCell ref="A1:H1"/>
    <mergeCell ref="A2:H2"/>
    <mergeCell ref="A25:B25"/>
    <mergeCell ref="A26:B26"/>
    <mergeCell ref="A27:B27"/>
  </mergeCells>
  <phoneticPr fontId="205" type="noConversion"/>
  <hyperlinks>
    <hyperlink ref="A27:B27" location="'4-非流动资产汇总'!A1" display="净     额"/>
  </hyperlinks>
  <printOptions horizontalCentered="1"/>
  <pageMargins left="0.49" right="0.5" top="0.87" bottom="0.87" header="1.23" footer="0.83"/>
  <pageSetup paperSize="9" fitToHeight="0" orientation="landscape" horizontalDpi="4294967292" r:id="rId1"/>
  <headerFooter scaleWithDoc="0">
    <oddHeader>&amp;R&amp;"宋体,常规"&amp;10表4-14
共&amp;N页第&amp;P页
金额单位:人民币元</oddHeader>
  </headerFooter>
  <legacyDrawing r:id="rId2"/>
</worksheet>
</file>

<file path=xl/worksheets/sheet66.xml><?xml version="1.0" encoding="utf-8"?>
<worksheet xmlns="http://schemas.openxmlformats.org/spreadsheetml/2006/main" xmlns:r="http://schemas.openxmlformats.org/officeDocument/2006/relationships">
  <sheetPr>
    <pageSetUpPr fitToPage="1"/>
  </sheetPr>
  <dimension ref="A1:K29"/>
  <sheetViews>
    <sheetView showGridLines="0" workbookViewId="0">
      <selection activeCell="W7" sqref="W7"/>
    </sheetView>
  </sheetViews>
  <sheetFormatPr defaultRowHeight="15.75" customHeight="1"/>
  <cols>
    <col min="1" max="1" width="5.125" style="4" customWidth="1"/>
    <col min="2" max="2" width="21" style="4" customWidth="1"/>
    <col min="3" max="3" width="7.75" style="49" customWidth="1"/>
    <col min="4" max="4" width="11.25" style="4" customWidth="1"/>
    <col min="5" max="5" width="8.125" style="4" customWidth="1"/>
    <col min="6" max="6" width="14.375" style="4" customWidth="1"/>
    <col min="7" max="7" width="11.375" style="4" customWidth="1"/>
    <col min="8" max="8" width="14.375" style="4" customWidth="1"/>
    <col min="9" max="9" width="9.375" style="4" customWidth="1"/>
    <col min="10" max="10" width="8.125" style="4" customWidth="1"/>
    <col min="11" max="11" width="10" style="4" customWidth="1"/>
    <col min="12" max="16384" width="9" style="4"/>
  </cols>
  <sheetData>
    <row r="1" spans="1:11" s="1" customFormat="1" ht="30" customHeight="1">
      <c r="A1" s="675" t="s">
        <v>959</v>
      </c>
      <c r="B1" s="675"/>
      <c r="C1" s="675"/>
      <c r="D1" s="675"/>
      <c r="E1" s="675"/>
      <c r="F1" s="675"/>
      <c r="G1" s="675"/>
      <c r="H1" s="675"/>
      <c r="I1" s="675"/>
      <c r="J1" s="675"/>
      <c r="K1" s="675"/>
    </row>
    <row r="2" spans="1:11" s="2" customFormat="1" ht="14.1" customHeight="1">
      <c r="A2" s="676" t="str">
        <f>'1-汇总表'!A2:F2</f>
        <v>评估基准日：2018年12月31日</v>
      </c>
      <c r="B2" s="676"/>
      <c r="C2" s="676"/>
      <c r="D2" s="676"/>
      <c r="E2" s="676"/>
      <c r="F2" s="676"/>
      <c r="G2" s="684"/>
      <c r="H2" s="684"/>
      <c r="I2" s="684"/>
      <c r="J2" s="684"/>
      <c r="K2" s="684"/>
    </row>
    <row r="3" spans="1:11" s="2" customFormat="1" ht="14.1" customHeight="1">
      <c r="A3" s="7"/>
      <c r="B3" s="7"/>
      <c r="C3" s="62"/>
      <c r="D3" s="7"/>
      <c r="E3" s="7"/>
      <c r="F3" s="7"/>
      <c r="G3" s="8"/>
      <c r="H3" s="8"/>
      <c r="I3" s="8"/>
      <c r="J3" s="8"/>
      <c r="K3" s="10"/>
    </row>
    <row r="4" spans="1:11" s="2" customFormat="1" ht="15.75" customHeight="1">
      <c r="A4" s="54" t="str">
        <f>'1-汇总表'!A4</f>
        <v>产权持有人名称：阳煤集团青岛恒源化工有限公司</v>
      </c>
      <c r="C4" s="55"/>
      <c r="K4" s="12"/>
    </row>
    <row r="5" spans="1:11" s="67" customFormat="1" ht="27.75" customHeight="1">
      <c r="A5" s="16" t="s">
        <v>487</v>
      </c>
      <c r="B5" s="16" t="s">
        <v>960</v>
      </c>
      <c r="C5" s="85" t="s">
        <v>920</v>
      </c>
      <c r="D5" s="16" t="s">
        <v>961</v>
      </c>
      <c r="E5" s="16" t="s">
        <v>962</v>
      </c>
      <c r="F5" s="16" t="s">
        <v>488</v>
      </c>
      <c r="G5" s="16" t="s">
        <v>963</v>
      </c>
      <c r="H5" s="16" t="s">
        <v>489</v>
      </c>
      <c r="I5" s="16" t="s">
        <v>490</v>
      </c>
      <c r="J5" s="16" t="s">
        <v>491</v>
      </c>
      <c r="K5" s="16" t="s">
        <v>562</v>
      </c>
    </row>
    <row r="6" spans="1:11" ht="15.75" customHeight="1">
      <c r="A6" s="13"/>
      <c r="B6" s="17"/>
      <c r="C6" s="56"/>
      <c r="D6" s="19"/>
      <c r="E6" s="13"/>
      <c r="F6" s="19"/>
      <c r="G6" s="13"/>
      <c r="H6" s="19"/>
      <c r="I6" s="19">
        <f>H6-F6</f>
        <v>0</v>
      </c>
      <c r="J6" s="108" t="str">
        <f>IF(OR(F6=0,F6=""),"",ROUND(I6/F6*100,2))</f>
        <v/>
      </c>
      <c r="K6" s="20"/>
    </row>
    <row r="7" spans="1:11" ht="15.75" customHeight="1">
      <c r="A7" s="13"/>
      <c r="B7" s="17"/>
      <c r="C7" s="56"/>
      <c r="D7" s="19"/>
      <c r="E7" s="13"/>
      <c r="F7" s="19"/>
      <c r="G7" s="13"/>
      <c r="H7" s="19"/>
      <c r="I7" s="19">
        <f t="shared" ref="I7:I27" si="0">H7-F7</f>
        <v>0</v>
      </c>
      <c r="J7" s="108" t="str">
        <f t="shared" ref="J7:J24" si="1">IF(OR(F7=0,F7=""),"",ROUND(I7/F7*100,2))</f>
        <v/>
      </c>
      <c r="K7" s="20"/>
    </row>
    <row r="8" spans="1:11" ht="15.75" customHeight="1">
      <c r="A8" s="13"/>
      <c r="B8" s="17"/>
      <c r="C8" s="56"/>
      <c r="D8" s="19"/>
      <c r="E8" s="13"/>
      <c r="F8" s="19"/>
      <c r="G8" s="13"/>
      <c r="H8" s="19"/>
      <c r="I8" s="19">
        <f t="shared" si="0"/>
        <v>0</v>
      </c>
      <c r="J8" s="108" t="str">
        <f t="shared" si="1"/>
        <v/>
      </c>
      <c r="K8" s="20"/>
    </row>
    <row r="9" spans="1:11" ht="15.75" customHeight="1">
      <c r="A9" s="13"/>
      <c r="B9" s="17"/>
      <c r="C9" s="56"/>
      <c r="D9" s="19"/>
      <c r="E9" s="13"/>
      <c r="F9" s="19"/>
      <c r="G9" s="13"/>
      <c r="H9" s="19"/>
      <c r="I9" s="19">
        <f t="shared" si="0"/>
        <v>0</v>
      </c>
      <c r="J9" s="108" t="str">
        <f t="shared" si="1"/>
        <v/>
      </c>
      <c r="K9" s="20"/>
    </row>
    <row r="10" spans="1:11" ht="15.75" customHeight="1">
      <c r="A10" s="13"/>
      <c r="B10" s="17"/>
      <c r="C10" s="56"/>
      <c r="D10" s="19"/>
      <c r="E10" s="13"/>
      <c r="F10" s="19"/>
      <c r="G10" s="13"/>
      <c r="H10" s="19"/>
      <c r="I10" s="19">
        <f t="shared" si="0"/>
        <v>0</v>
      </c>
      <c r="J10" s="108" t="str">
        <f t="shared" si="1"/>
        <v/>
      </c>
      <c r="K10" s="20"/>
    </row>
    <row r="11" spans="1:11" ht="15.75" customHeight="1">
      <c r="A11" s="13"/>
      <c r="B11" s="17"/>
      <c r="C11" s="56"/>
      <c r="D11" s="19"/>
      <c r="E11" s="13"/>
      <c r="F11" s="19"/>
      <c r="G11" s="13"/>
      <c r="H11" s="19"/>
      <c r="I11" s="19">
        <f t="shared" si="0"/>
        <v>0</v>
      </c>
      <c r="J11" s="108" t="str">
        <f t="shared" si="1"/>
        <v/>
      </c>
      <c r="K11" s="20"/>
    </row>
    <row r="12" spans="1:11" ht="15.75" customHeight="1">
      <c r="A12" s="13"/>
      <c r="B12" s="17"/>
      <c r="C12" s="56"/>
      <c r="D12" s="19"/>
      <c r="E12" s="13"/>
      <c r="F12" s="19"/>
      <c r="G12" s="13"/>
      <c r="H12" s="19"/>
      <c r="I12" s="19">
        <f t="shared" si="0"/>
        <v>0</v>
      </c>
      <c r="J12" s="108" t="str">
        <f t="shared" si="1"/>
        <v/>
      </c>
      <c r="K12" s="20"/>
    </row>
    <row r="13" spans="1:11" ht="15.75" customHeight="1">
      <c r="A13" s="13"/>
      <c r="B13" s="17"/>
      <c r="C13" s="56"/>
      <c r="D13" s="19"/>
      <c r="E13" s="13"/>
      <c r="F13" s="19"/>
      <c r="G13" s="13"/>
      <c r="H13" s="19"/>
      <c r="I13" s="19">
        <f t="shared" si="0"/>
        <v>0</v>
      </c>
      <c r="J13" s="108" t="str">
        <f t="shared" si="1"/>
        <v/>
      </c>
      <c r="K13" s="20"/>
    </row>
    <row r="14" spans="1:11" ht="15.75" customHeight="1">
      <c r="A14" s="13"/>
      <c r="B14" s="17"/>
      <c r="C14" s="56"/>
      <c r="D14" s="19"/>
      <c r="E14" s="13"/>
      <c r="F14" s="19"/>
      <c r="G14" s="13"/>
      <c r="H14" s="19"/>
      <c r="I14" s="19">
        <f t="shared" si="0"/>
        <v>0</v>
      </c>
      <c r="J14" s="108" t="str">
        <f t="shared" si="1"/>
        <v/>
      </c>
      <c r="K14" s="20"/>
    </row>
    <row r="15" spans="1:11" ht="15.75" customHeight="1">
      <c r="A15" s="13"/>
      <c r="B15" s="17"/>
      <c r="C15" s="56"/>
      <c r="D15" s="19"/>
      <c r="E15" s="13"/>
      <c r="F15" s="19"/>
      <c r="G15" s="13"/>
      <c r="H15" s="19"/>
      <c r="I15" s="19">
        <f t="shared" si="0"/>
        <v>0</v>
      </c>
      <c r="J15" s="108" t="str">
        <f t="shared" si="1"/>
        <v/>
      </c>
      <c r="K15" s="20"/>
    </row>
    <row r="16" spans="1:11" ht="15.75" customHeight="1">
      <c r="A16" s="13"/>
      <c r="B16" s="17"/>
      <c r="C16" s="56"/>
      <c r="D16" s="19"/>
      <c r="E16" s="13"/>
      <c r="F16" s="19"/>
      <c r="G16" s="13"/>
      <c r="H16" s="19"/>
      <c r="I16" s="19">
        <f t="shared" si="0"/>
        <v>0</v>
      </c>
      <c r="J16" s="108"/>
      <c r="K16" s="20"/>
    </row>
    <row r="17" spans="1:11" ht="15.75" customHeight="1">
      <c r="A17" s="13"/>
      <c r="B17" s="17"/>
      <c r="C17" s="56"/>
      <c r="D17" s="19"/>
      <c r="E17" s="13"/>
      <c r="F17" s="19"/>
      <c r="G17" s="13"/>
      <c r="H17" s="19"/>
      <c r="I17" s="19">
        <f t="shared" si="0"/>
        <v>0</v>
      </c>
      <c r="J17" s="108" t="str">
        <f t="shared" si="1"/>
        <v/>
      </c>
      <c r="K17" s="20"/>
    </row>
    <row r="18" spans="1:11" ht="15.75" customHeight="1">
      <c r="A18" s="13"/>
      <c r="B18" s="17"/>
      <c r="C18" s="56"/>
      <c r="D18" s="19"/>
      <c r="E18" s="13"/>
      <c r="F18" s="19"/>
      <c r="G18" s="13"/>
      <c r="H18" s="19"/>
      <c r="I18" s="19">
        <f t="shared" si="0"/>
        <v>0</v>
      </c>
      <c r="J18" s="108" t="str">
        <f t="shared" si="1"/>
        <v/>
      </c>
      <c r="K18" s="20"/>
    </row>
    <row r="19" spans="1:11" ht="15.75" customHeight="1">
      <c r="A19" s="13"/>
      <c r="B19" s="17"/>
      <c r="C19" s="56"/>
      <c r="D19" s="19"/>
      <c r="E19" s="13"/>
      <c r="F19" s="19"/>
      <c r="G19" s="13"/>
      <c r="H19" s="19"/>
      <c r="I19" s="19">
        <f t="shared" si="0"/>
        <v>0</v>
      </c>
      <c r="J19" s="108" t="str">
        <f t="shared" si="1"/>
        <v/>
      </c>
      <c r="K19" s="20"/>
    </row>
    <row r="20" spans="1:11" ht="15.75" customHeight="1">
      <c r="A20" s="13"/>
      <c r="B20" s="17"/>
      <c r="C20" s="56"/>
      <c r="D20" s="19"/>
      <c r="E20" s="13"/>
      <c r="F20" s="19"/>
      <c r="G20" s="13"/>
      <c r="H20" s="19"/>
      <c r="I20" s="19">
        <f t="shared" si="0"/>
        <v>0</v>
      </c>
      <c r="J20" s="108" t="str">
        <f t="shared" si="1"/>
        <v/>
      </c>
      <c r="K20" s="20"/>
    </row>
    <row r="21" spans="1:11" ht="15.75" customHeight="1">
      <c r="A21" s="13"/>
      <c r="B21" s="17"/>
      <c r="C21" s="56"/>
      <c r="D21" s="19"/>
      <c r="E21" s="13"/>
      <c r="F21" s="19"/>
      <c r="G21" s="13"/>
      <c r="H21" s="19"/>
      <c r="I21" s="19">
        <f t="shared" si="0"/>
        <v>0</v>
      </c>
      <c r="J21" s="108" t="str">
        <f t="shared" si="1"/>
        <v/>
      </c>
      <c r="K21" s="20"/>
    </row>
    <row r="22" spans="1:11" ht="15.75" customHeight="1">
      <c r="A22" s="13"/>
      <c r="B22" s="17"/>
      <c r="C22" s="56"/>
      <c r="D22" s="19"/>
      <c r="E22" s="13"/>
      <c r="F22" s="19"/>
      <c r="G22" s="13"/>
      <c r="H22" s="19"/>
      <c r="I22" s="19">
        <f t="shared" si="0"/>
        <v>0</v>
      </c>
      <c r="J22" s="108" t="str">
        <f t="shared" si="1"/>
        <v/>
      </c>
      <c r="K22" s="20"/>
    </row>
    <row r="23" spans="1:11" ht="15.75" customHeight="1">
      <c r="A23" s="13"/>
      <c r="B23" s="17"/>
      <c r="C23" s="56"/>
      <c r="D23" s="19"/>
      <c r="E23" s="13"/>
      <c r="F23" s="19"/>
      <c r="G23" s="13"/>
      <c r="H23" s="19"/>
      <c r="I23" s="19">
        <f t="shared" si="0"/>
        <v>0</v>
      </c>
      <c r="J23" s="108" t="str">
        <f t="shared" si="1"/>
        <v/>
      </c>
      <c r="K23" s="20"/>
    </row>
    <row r="24" spans="1:11" ht="15.75" customHeight="1">
      <c r="A24" s="13"/>
      <c r="B24" s="17"/>
      <c r="C24" s="56"/>
      <c r="D24" s="19"/>
      <c r="E24" s="13"/>
      <c r="F24" s="19"/>
      <c r="G24" s="13"/>
      <c r="H24" s="19"/>
      <c r="I24" s="19">
        <f t="shared" si="0"/>
        <v>0</v>
      </c>
      <c r="J24" s="108" t="str">
        <f t="shared" si="1"/>
        <v/>
      </c>
      <c r="K24" s="20"/>
    </row>
    <row r="25" spans="1:11" ht="15.75" customHeight="1">
      <c r="A25" s="13"/>
      <c r="B25" s="17"/>
      <c r="C25" s="56"/>
      <c r="D25" s="19"/>
      <c r="E25" s="13"/>
      <c r="F25" s="19"/>
      <c r="G25" s="13"/>
      <c r="H25" s="19"/>
      <c r="I25" s="19">
        <f t="shared" si="0"/>
        <v>0</v>
      </c>
      <c r="J25" s="19" t="s">
        <v>554</v>
      </c>
      <c r="K25" s="20"/>
    </row>
    <row r="26" spans="1:11" ht="15.75" customHeight="1">
      <c r="A26" s="13"/>
      <c r="B26" s="17"/>
      <c r="C26" s="56"/>
      <c r="D26" s="19"/>
      <c r="E26" s="13"/>
      <c r="F26" s="19"/>
      <c r="G26" s="13"/>
      <c r="H26" s="19"/>
      <c r="I26" s="19">
        <f t="shared" si="0"/>
        <v>0</v>
      </c>
      <c r="J26" s="19"/>
      <c r="K26" s="20"/>
    </row>
    <row r="27" spans="1:11" ht="15.75" customHeight="1">
      <c r="A27" s="677" t="s">
        <v>964</v>
      </c>
      <c r="B27" s="677"/>
      <c r="C27" s="56"/>
      <c r="D27" s="19"/>
      <c r="E27" s="13"/>
      <c r="F27" s="19">
        <f>SUM(F6:F26)</f>
        <v>0</v>
      </c>
      <c r="G27" s="13"/>
      <c r="H27" s="19">
        <f>SUM(H6:H26)</f>
        <v>0</v>
      </c>
      <c r="I27" s="19">
        <f t="shared" si="0"/>
        <v>0</v>
      </c>
      <c r="J27" s="108" t="str">
        <f>IF(OR(F27=0,F27=""),"",ROUND(I27/F27*100,2))</f>
        <v/>
      </c>
      <c r="K27" s="20"/>
    </row>
    <row r="28" spans="1:11" s="2" customFormat="1" ht="15.75" customHeight="1">
      <c r="A28" s="2" t="str">
        <f>封面!B$10&amp;封面!D$10</f>
        <v>产权持有单位填表人：杨庆华</v>
      </c>
      <c r="C28" s="58"/>
      <c r="D28" s="22"/>
      <c r="E28" s="22"/>
    </row>
    <row r="29" spans="1:11" s="2" customFormat="1" ht="15.75" customHeight="1">
      <c r="A29" s="2" t="str">
        <f>封面!B$12&amp;封面!D$12&amp;封面!E$12&amp;封面!F$12&amp;封面!G$12&amp;封面!H$12&amp;封面!I$12</f>
        <v>填表日期：2019年1月24日</v>
      </c>
      <c r="C29" s="55"/>
      <c r="H29" s="24" t="str">
        <f>"评估人员："&amp;封面!$P$22</f>
        <v>评估人员：</v>
      </c>
    </row>
  </sheetData>
  <mergeCells count="3">
    <mergeCell ref="A1:K1"/>
    <mergeCell ref="A2:K2"/>
    <mergeCell ref="A27:B27"/>
  </mergeCells>
  <phoneticPr fontId="205" type="noConversion"/>
  <hyperlinks>
    <hyperlink ref="A27:B27" location="'4-非流动资产汇总'!A1" display="合                    计"/>
  </hyperlinks>
  <printOptions horizontalCentered="1"/>
  <pageMargins left="0.48" right="0.53" top="0.87" bottom="0.87" header="1.27" footer="0.82"/>
  <pageSetup paperSize="9" fitToHeight="0" orientation="landscape" horizontalDpi="4294967292" r:id="rId1"/>
  <headerFooter scaleWithDoc="0">
    <oddHeader>&amp;R&amp;"宋体,常规"&amp;10表4-15
共&amp;N页第&amp;P页
金额单位:人民币元</oddHeader>
  </headerFooter>
  <legacyDrawing r:id="rId2"/>
</worksheet>
</file>

<file path=xl/worksheets/sheet67.xml><?xml version="1.0" encoding="utf-8"?>
<worksheet xmlns="http://schemas.openxmlformats.org/spreadsheetml/2006/main" xmlns:r="http://schemas.openxmlformats.org/officeDocument/2006/relationships">
  <sheetPr>
    <pageSetUpPr fitToPage="1"/>
  </sheetPr>
  <dimension ref="A1:F30"/>
  <sheetViews>
    <sheetView showGridLines="0" workbookViewId="0">
      <selection activeCell="W7" sqref="W7"/>
    </sheetView>
  </sheetViews>
  <sheetFormatPr defaultRowHeight="15.75" customHeight="1"/>
  <cols>
    <col min="1" max="1" width="15.625" style="4" customWidth="1"/>
    <col min="2" max="2" width="33.875" style="4" customWidth="1"/>
    <col min="3" max="3" width="13.625" style="5" customWidth="1"/>
    <col min="4" max="4" width="20.375" style="4" customWidth="1"/>
    <col min="5" max="5" width="21.75" style="4" customWidth="1"/>
    <col min="6" max="6" width="16.75" style="4" customWidth="1"/>
    <col min="7" max="16384" width="9" style="4"/>
  </cols>
  <sheetData>
    <row r="1" spans="1:6" s="1" customFormat="1" ht="30" customHeight="1">
      <c r="A1" s="675" t="s">
        <v>965</v>
      </c>
      <c r="B1" s="714"/>
      <c r="C1" s="714"/>
      <c r="D1" s="714"/>
      <c r="E1" s="714"/>
      <c r="F1" s="714"/>
    </row>
    <row r="2" spans="1:6" s="2" customFormat="1" ht="14.1" customHeight="1">
      <c r="A2" s="676" t="str">
        <f>'1-汇总表'!A2:F2</f>
        <v>评估基准日：2018年12月31日</v>
      </c>
      <c r="B2" s="676"/>
      <c r="C2" s="676"/>
      <c r="D2" s="676"/>
      <c r="E2" s="676"/>
      <c r="F2" s="676"/>
    </row>
    <row r="3" spans="1:6" s="2" customFormat="1" ht="14.1" customHeight="1">
      <c r="A3" s="7"/>
      <c r="B3" s="7"/>
      <c r="C3" s="9"/>
      <c r="D3" s="7"/>
      <c r="E3" s="7"/>
      <c r="F3" s="106"/>
    </row>
    <row r="4" spans="1:6" s="2" customFormat="1" ht="15.75" customHeight="1">
      <c r="A4" s="54" t="str">
        <f>'1-汇总表'!A4</f>
        <v>产权持有人名称：阳煤集团青岛恒源化工有限公司</v>
      </c>
      <c r="C4" s="23"/>
      <c r="F4" s="12"/>
    </row>
    <row r="5" spans="1:6" s="3" customFormat="1" ht="15.75" customHeight="1">
      <c r="A5" s="13" t="s">
        <v>487</v>
      </c>
      <c r="B5" s="13" t="s">
        <v>955</v>
      </c>
      <c r="C5" s="15" t="s">
        <v>627</v>
      </c>
      <c r="D5" s="16" t="s">
        <v>488</v>
      </c>
      <c r="E5" s="13" t="s">
        <v>489</v>
      </c>
      <c r="F5" s="13" t="s">
        <v>562</v>
      </c>
    </row>
    <row r="6" spans="1:6" ht="15.75" customHeight="1">
      <c r="A6" s="13"/>
      <c r="B6" s="17"/>
      <c r="C6" s="15"/>
      <c r="D6" s="109"/>
      <c r="E6" s="109">
        <f>D6</f>
        <v>0</v>
      </c>
      <c r="F6" s="20"/>
    </row>
    <row r="7" spans="1:6" ht="15.75" customHeight="1">
      <c r="A7" s="13"/>
      <c r="B7" s="17"/>
      <c r="C7" s="15"/>
      <c r="D7" s="109"/>
      <c r="E7" s="109">
        <f t="shared" ref="E7:E25" si="0">D7</f>
        <v>0</v>
      </c>
      <c r="F7" s="20"/>
    </row>
    <row r="8" spans="1:6" ht="15.75" customHeight="1">
      <c r="A8" s="13"/>
      <c r="B8" s="17"/>
      <c r="C8" s="15"/>
      <c r="D8" s="109"/>
      <c r="E8" s="109">
        <f t="shared" si="0"/>
        <v>0</v>
      </c>
      <c r="F8" s="20"/>
    </row>
    <row r="9" spans="1:6" ht="15.75" customHeight="1">
      <c r="A9" s="13"/>
      <c r="B9" s="17"/>
      <c r="C9" s="15"/>
      <c r="D9" s="109"/>
      <c r="E9" s="109">
        <f t="shared" si="0"/>
        <v>0</v>
      </c>
      <c r="F9" s="20"/>
    </row>
    <row r="10" spans="1:6" ht="15.75" customHeight="1">
      <c r="A10" s="13"/>
      <c r="B10" s="17"/>
      <c r="C10" s="15"/>
      <c r="D10" s="109"/>
      <c r="E10" s="109">
        <f t="shared" si="0"/>
        <v>0</v>
      </c>
      <c r="F10" s="20"/>
    </row>
    <row r="11" spans="1:6" ht="15.75" customHeight="1">
      <c r="A11" s="13"/>
      <c r="B11" s="17"/>
      <c r="C11" s="15"/>
      <c r="D11" s="109"/>
      <c r="E11" s="109">
        <f t="shared" si="0"/>
        <v>0</v>
      </c>
      <c r="F11" s="20"/>
    </row>
    <row r="12" spans="1:6" ht="15.75" customHeight="1">
      <c r="A12" s="13"/>
      <c r="B12" s="17"/>
      <c r="C12" s="15"/>
      <c r="D12" s="109"/>
      <c r="E12" s="109"/>
      <c r="F12" s="20"/>
    </row>
    <row r="13" spans="1:6" ht="15.75" customHeight="1">
      <c r="A13" s="13"/>
      <c r="B13" s="17"/>
      <c r="C13" s="15"/>
      <c r="D13" s="109"/>
      <c r="E13" s="109"/>
      <c r="F13" s="20"/>
    </row>
    <row r="14" spans="1:6" ht="15.75" customHeight="1">
      <c r="A14" s="13"/>
      <c r="B14" s="17"/>
      <c r="C14" s="15"/>
      <c r="D14" s="109"/>
      <c r="E14" s="109">
        <f t="shared" si="0"/>
        <v>0</v>
      </c>
      <c r="F14" s="20"/>
    </row>
    <row r="15" spans="1:6" ht="15.75" customHeight="1">
      <c r="A15" s="13"/>
      <c r="B15" s="17"/>
      <c r="C15" s="15"/>
      <c r="D15" s="109"/>
      <c r="E15" s="109">
        <f t="shared" si="0"/>
        <v>0</v>
      </c>
      <c r="F15" s="20"/>
    </row>
    <row r="16" spans="1:6" ht="15.75" customHeight="1">
      <c r="A16" s="13"/>
      <c r="B16" s="17"/>
      <c r="C16" s="15"/>
      <c r="D16" s="109"/>
      <c r="E16" s="109">
        <f t="shared" si="0"/>
        <v>0</v>
      </c>
      <c r="F16" s="20"/>
    </row>
    <row r="17" spans="1:6" ht="15.75" customHeight="1">
      <c r="A17" s="13"/>
      <c r="B17" s="17"/>
      <c r="C17" s="15"/>
      <c r="D17" s="109"/>
      <c r="E17" s="109">
        <f t="shared" si="0"/>
        <v>0</v>
      </c>
      <c r="F17" s="20"/>
    </row>
    <row r="18" spans="1:6" ht="15.75" customHeight="1">
      <c r="A18" s="13"/>
      <c r="B18" s="17"/>
      <c r="C18" s="15"/>
      <c r="D18" s="109"/>
      <c r="E18" s="109">
        <f t="shared" si="0"/>
        <v>0</v>
      </c>
      <c r="F18" s="20"/>
    </row>
    <row r="19" spans="1:6" ht="15.75" customHeight="1">
      <c r="A19" s="13"/>
      <c r="B19" s="17"/>
      <c r="C19" s="15"/>
      <c r="D19" s="109"/>
      <c r="E19" s="109">
        <f t="shared" si="0"/>
        <v>0</v>
      </c>
      <c r="F19" s="20"/>
    </row>
    <row r="20" spans="1:6" ht="15.75" customHeight="1">
      <c r="A20" s="13"/>
      <c r="B20" s="17"/>
      <c r="C20" s="15"/>
      <c r="D20" s="109"/>
      <c r="E20" s="109">
        <f t="shared" si="0"/>
        <v>0</v>
      </c>
      <c r="F20" s="20"/>
    </row>
    <row r="21" spans="1:6" ht="15.75" customHeight="1">
      <c r="A21" s="13"/>
      <c r="B21" s="17"/>
      <c r="C21" s="15"/>
      <c r="D21" s="109"/>
      <c r="E21" s="109">
        <f t="shared" si="0"/>
        <v>0</v>
      </c>
      <c r="F21" s="20"/>
    </row>
    <row r="22" spans="1:6" ht="15.75" customHeight="1">
      <c r="A22" s="13"/>
      <c r="B22" s="17"/>
      <c r="C22" s="15"/>
      <c r="D22" s="109"/>
      <c r="E22" s="109">
        <f t="shared" si="0"/>
        <v>0</v>
      </c>
      <c r="F22" s="20"/>
    </row>
    <row r="23" spans="1:6" ht="15.75" customHeight="1">
      <c r="A23" s="13"/>
      <c r="B23" s="17"/>
      <c r="C23" s="15"/>
      <c r="D23" s="109"/>
      <c r="E23" s="109">
        <f t="shared" si="0"/>
        <v>0</v>
      </c>
      <c r="F23" s="20"/>
    </row>
    <row r="24" spans="1:6" ht="15.75" customHeight="1">
      <c r="A24" s="13"/>
      <c r="B24" s="17"/>
      <c r="C24" s="15"/>
      <c r="D24" s="109"/>
      <c r="E24" s="109">
        <f t="shared" si="0"/>
        <v>0</v>
      </c>
      <c r="F24" s="20"/>
    </row>
    <row r="25" spans="1:6" ht="15.75" customHeight="1">
      <c r="A25" s="13"/>
      <c r="B25" s="17"/>
      <c r="C25" s="15"/>
      <c r="D25" s="109"/>
      <c r="E25" s="109">
        <f t="shared" si="0"/>
        <v>0</v>
      </c>
      <c r="F25" s="20"/>
    </row>
    <row r="26" spans="1:6" ht="15.75" customHeight="1">
      <c r="A26" s="13"/>
      <c r="B26" s="17"/>
      <c r="C26" s="15"/>
      <c r="D26" s="109"/>
      <c r="E26" s="109"/>
      <c r="F26" s="20"/>
    </row>
    <row r="27" spans="1:6" ht="15.75" customHeight="1">
      <c r="A27" s="13"/>
      <c r="B27" s="17"/>
      <c r="C27" s="15"/>
      <c r="D27" s="109"/>
      <c r="E27" s="109"/>
      <c r="F27" s="20"/>
    </row>
    <row r="28" spans="1:6" ht="15.75" customHeight="1">
      <c r="A28" s="677" t="s">
        <v>964</v>
      </c>
      <c r="B28" s="677"/>
      <c r="C28" s="15"/>
      <c r="D28" s="109">
        <f>SUM(D6:D27)</f>
        <v>0</v>
      </c>
      <c r="E28" s="109">
        <f>SUM(E6:E27)</f>
        <v>0</v>
      </c>
      <c r="F28" s="20"/>
    </row>
    <row r="29" spans="1:6" s="2" customFormat="1" ht="15.75" customHeight="1">
      <c r="A29" s="2" t="str">
        <f>封面!B$10&amp;封面!D$10</f>
        <v>产权持有单位填表人：杨庆华</v>
      </c>
      <c r="C29" s="21"/>
      <c r="D29" s="22"/>
      <c r="E29" s="22"/>
    </row>
    <row r="30" spans="1:6" s="2" customFormat="1" ht="15.75" customHeight="1">
      <c r="A30" s="2" t="str">
        <f>封面!B$12&amp;封面!D$12&amp;封面!E$12&amp;封面!F$12&amp;封面!G$12&amp;封面!H$12&amp;封面!I$12</f>
        <v>填表日期：2019年1月24日</v>
      </c>
      <c r="C30" s="23"/>
      <c r="E30" s="24" t="str">
        <f>"评估人员："&amp;封面!$P$22</f>
        <v>评估人员：</v>
      </c>
    </row>
  </sheetData>
  <mergeCells count="3">
    <mergeCell ref="A1:F1"/>
    <mergeCell ref="A2:F2"/>
    <mergeCell ref="A28:B28"/>
  </mergeCells>
  <phoneticPr fontId="205" type="noConversion"/>
  <hyperlinks>
    <hyperlink ref="A28:B28" location="'4-非流动资产汇总'!A1" display="合                    计"/>
  </hyperlinks>
  <printOptions horizontalCentered="1"/>
  <pageMargins left="0.4" right="0.33" top="0.87" bottom="0.87" header="1.27" footer="0.76"/>
  <pageSetup paperSize="9" fitToHeight="0" orientation="landscape" horizontalDpi="4294967292" r:id="rId1"/>
  <headerFooter scaleWithDoc="0">
    <oddHeader>&amp;R&amp;"宋体,常规"&amp;10表4-16
共&amp;N页第&amp;P页
金额单位:人民币元</oddHeader>
  </headerFooter>
</worksheet>
</file>

<file path=xl/worksheets/sheet68.xml><?xml version="1.0" encoding="utf-8"?>
<worksheet xmlns="http://schemas.openxmlformats.org/spreadsheetml/2006/main" xmlns:r="http://schemas.openxmlformats.org/officeDocument/2006/relationships">
  <sheetPr>
    <pageSetUpPr fitToPage="1"/>
  </sheetPr>
  <dimension ref="A1:H31"/>
  <sheetViews>
    <sheetView showGridLines="0" workbookViewId="0">
      <selection activeCell="W7" sqref="W7"/>
    </sheetView>
  </sheetViews>
  <sheetFormatPr defaultRowHeight="15.75" customHeight="1"/>
  <cols>
    <col min="1" max="1" width="7.625" style="4" customWidth="1"/>
    <col min="2" max="2" width="28.625" style="4" customWidth="1"/>
    <col min="3" max="3" width="11" style="49" customWidth="1"/>
    <col min="4" max="4" width="16.5" style="4" customWidth="1"/>
    <col min="5" max="5" width="13.25" style="4" customWidth="1"/>
    <col min="6" max="6" width="15.125" style="4" customWidth="1"/>
    <col min="7" max="7" width="12.375" style="4" customWidth="1"/>
    <col min="8" max="8" width="17.375" style="4" customWidth="1"/>
    <col min="9" max="16384" width="9" style="4"/>
  </cols>
  <sheetData>
    <row r="1" spans="1:8" s="1" customFormat="1" ht="30" customHeight="1">
      <c r="A1" s="675" t="s">
        <v>966</v>
      </c>
      <c r="B1" s="675"/>
      <c r="C1" s="675"/>
      <c r="D1" s="675"/>
      <c r="E1" s="675"/>
      <c r="F1" s="675"/>
      <c r="G1" s="675"/>
      <c r="H1" s="675"/>
    </row>
    <row r="2" spans="1:8" s="2" customFormat="1" ht="14.1" customHeight="1">
      <c r="A2" s="676" t="str">
        <f>'1-汇总表'!A2:F2</f>
        <v>评估基准日：2018年12月31日</v>
      </c>
      <c r="B2" s="676"/>
      <c r="C2" s="676"/>
      <c r="D2" s="676"/>
      <c r="E2" s="676"/>
      <c r="F2" s="676"/>
      <c r="G2" s="676"/>
      <c r="H2" s="684"/>
    </row>
    <row r="3" spans="1:8" s="2" customFormat="1" ht="14.1" customHeight="1">
      <c r="A3" s="7"/>
      <c r="B3" s="7"/>
      <c r="C3" s="62"/>
      <c r="D3" s="7"/>
      <c r="E3" s="7"/>
      <c r="F3" s="7"/>
      <c r="G3" s="7"/>
      <c r="H3" s="10"/>
    </row>
    <row r="4" spans="1:8" s="2" customFormat="1" ht="15.75" customHeight="1">
      <c r="A4" s="11" t="str">
        <f>'1-汇总表'!A4</f>
        <v>产权持有人名称：阳煤集团青岛恒源化工有限公司</v>
      </c>
      <c r="B4" s="11"/>
      <c r="C4" s="11"/>
      <c r="D4" s="11"/>
      <c r="H4" s="12"/>
    </row>
    <row r="5" spans="1:8" s="3" customFormat="1" ht="15.75" customHeight="1">
      <c r="A5" s="13" t="s">
        <v>487</v>
      </c>
      <c r="B5" s="13" t="s">
        <v>955</v>
      </c>
      <c r="C5" s="56" t="s">
        <v>937</v>
      </c>
      <c r="D5" s="16" t="s">
        <v>488</v>
      </c>
      <c r="E5" s="13" t="s">
        <v>489</v>
      </c>
      <c r="F5" s="13" t="s">
        <v>490</v>
      </c>
      <c r="G5" s="13" t="s">
        <v>491</v>
      </c>
      <c r="H5" s="13" t="s">
        <v>562</v>
      </c>
    </row>
    <row r="6" spans="1:8" ht="15.75" customHeight="1">
      <c r="A6" s="13"/>
      <c r="B6" s="17"/>
      <c r="C6" s="56"/>
      <c r="D6" s="19"/>
      <c r="E6" s="19">
        <f>D6</f>
        <v>0</v>
      </c>
      <c r="F6" s="19">
        <f>E6-D6</f>
        <v>0</v>
      </c>
      <c r="G6" s="108" t="str">
        <f>IF(OR(D6=0,D6=""),"",ROUND(F6/D6*100,2))</f>
        <v/>
      </c>
      <c r="H6" s="20"/>
    </row>
    <row r="7" spans="1:8" ht="15.75" customHeight="1">
      <c r="A7" s="13"/>
      <c r="B7" s="17"/>
      <c r="C7" s="56"/>
      <c r="D7" s="19"/>
      <c r="E7" s="19">
        <f t="shared" ref="E7:E25" si="0">D7</f>
        <v>0</v>
      </c>
      <c r="F7" s="19">
        <f t="shared" ref="F7:F25" si="1">E7-D7</f>
        <v>0</v>
      </c>
      <c r="G7" s="108" t="str">
        <f t="shared" ref="G7:G25" si="2">IF(OR(D7=0,D7=""),"",ROUND(F7/D7*100,2))</f>
        <v/>
      </c>
      <c r="H7" s="20"/>
    </row>
    <row r="8" spans="1:8" ht="15.75" customHeight="1">
      <c r="A8" s="13"/>
      <c r="B8" s="17"/>
      <c r="C8" s="56"/>
      <c r="D8" s="19"/>
      <c r="E8" s="19">
        <f t="shared" si="0"/>
        <v>0</v>
      </c>
      <c r="F8" s="19">
        <f t="shared" si="1"/>
        <v>0</v>
      </c>
      <c r="G8" s="108" t="str">
        <f t="shared" si="2"/>
        <v/>
      </c>
      <c r="H8" s="20"/>
    </row>
    <row r="9" spans="1:8" ht="15.75" customHeight="1">
      <c r="A9" s="13"/>
      <c r="B9" s="17"/>
      <c r="C9" s="56"/>
      <c r="D9" s="19"/>
      <c r="E9" s="19">
        <f t="shared" si="0"/>
        <v>0</v>
      </c>
      <c r="F9" s="19">
        <f t="shared" si="1"/>
        <v>0</v>
      </c>
      <c r="G9" s="108" t="str">
        <f t="shared" si="2"/>
        <v/>
      </c>
      <c r="H9" s="20"/>
    </row>
    <row r="10" spans="1:8" ht="15.75" customHeight="1">
      <c r="A10" s="13"/>
      <c r="B10" s="17"/>
      <c r="C10" s="56"/>
      <c r="D10" s="19"/>
      <c r="E10" s="19">
        <f t="shared" si="0"/>
        <v>0</v>
      </c>
      <c r="F10" s="19">
        <f t="shared" si="1"/>
        <v>0</v>
      </c>
      <c r="G10" s="108" t="str">
        <f t="shared" si="2"/>
        <v/>
      </c>
      <c r="H10" s="20"/>
    </row>
    <row r="11" spans="1:8" ht="15.75" customHeight="1">
      <c r="A11" s="13"/>
      <c r="B11" s="17"/>
      <c r="C11" s="56"/>
      <c r="D11" s="19"/>
      <c r="E11" s="19">
        <f t="shared" si="0"/>
        <v>0</v>
      </c>
      <c r="F11" s="19">
        <f t="shared" si="1"/>
        <v>0</v>
      </c>
      <c r="G11" s="108" t="str">
        <f t="shared" si="2"/>
        <v/>
      </c>
      <c r="H11" s="20"/>
    </row>
    <row r="12" spans="1:8" ht="15.75" customHeight="1">
      <c r="A12" s="13"/>
      <c r="B12" s="17"/>
      <c r="C12" s="56"/>
      <c r="D12" s="19"/>
      <c r="E12" s="19">
        <f t="shared" si="0"/>
        <v>0</v>
      </c>
      <c r="F12" s="19">
        <f t="shared" si="1"/>
        <v>0</v>
      </c>
      <c r="G12" s="108" t="str">
        <f t="shared" si="2"/>
        <v/>
      </c>
      <c r="H12" s="20"/>
    </row>
    <row r="13" spans="1:8" ht="15.75" customHeight="1">
      <c r="A13" s="13"/>
      <c r="B13" s="17"/>
      <c r="C13" s="56"/>
      <c r="D13" s="19"/>
      <c r="E13" s="19">
        <f t="shared" si="0"/>
        <v>0</v>
      </c>
      <c r="F13" s="19">
        <f t="shared" si="1"/>
        <v>0</v>
      </c>
      <c r="G13" s="108" t="str">
        <f t="shared" si="2"/>
        <v/>
      </c>
      <c r="H13" s="20"/>
    </row>
    <row r="14" spans="1:8" ht="15.75" customHeight="1">
      <c r="A14" s="13"/>
      <c r="B14" s="17"/>
      <c r="C14" s="56"/>
      <c r="D14" s="19"/>
      <c r="E14" s="19">
        <f t="shared" si="0"/>
        <v>0</v>
      </c>
      <c r="F14" s="19">
        <f t="shared" si="1"/>
        <v>0</v>
      </c>
      <c r="G14" s="108"/>
      <c r="H14" s="20"/>
    </row>
    <row r="15" spans="1:8" ht="15.75" customHeight="1">
      <c r="A15" s="13"/>
      <c r="B15" s="17"/>
      <c r="C15" s="56"/>
      <c r="D15" s="19"/>
      <c r="E15" s="19">
        <f t="shared" si="0"/>
        <v>0</v>
      </c>
      <c r="F15" s="19">
        <f t="shared" si="1"/>
        <v>0</v>
      </c>
      <c r="G15" s="108"/>
      <c r="H15" s="20"/>
    </row>
    <row r="16" spans="1:8" ht="15.75" customHeight="1">
      <c r="A16" s="13"/>
      <c r="B16" s="17"/>
      <c r="C16" s="56"/>
      <c r="D16" s="19"/>
      <c r="E16" s="19">
        <f t="shared" si="0"/>
        <v>0</v>
      </c>
      <c r="F16" s="19">
        <f t="shared" si="1"/>
        <v>0</v>
      </c>
      <c r="G16" s="108" t="str">
        <f t="shared" si="2"/>
        <v/>
      </c>
      <c r="H16" s="20"/>
    </row>
    <row r="17" spans="1:8" ht="15.75" customHeight="1">
      <c r="A17" s="13"/>
      <c r="B17" s="17"/>
      <c r="C17" s="56"/>
      <c r="D17" s="19"/>
      <c r="E17" s="19">
        <f t="shared" si="0"/>
        <v>0</v>
      </c>
      <c r="F17" s="19">
        <f t="shared" si="1"/>
        <v>0</v>
      </c>
      <c r="G17" s="108" t="str">
        <f t="shared" si="2"/>
        <v/>
      </c>
      <c r="H17" s="20"/>
    </row>
    <row r="18" spans="1:8" ht="15.75" customHeight="1">
      <c r="A18" s="13"/>
      <c r="B18" s="17"/>
      <c r="C18" s="56"/>
      <c r="D18" s="19"/>
      <c r="E18" s="19">
        <f t="shared" si="0"/>
        <v>0</v>
      </c>
      <c r="F18" s="19">
        <f t="shared" si="1"/>
        <v>0</v>
      </c>
      <c r="G18" s="108" t="str">
        <f t="shared" si="2"/>
        <v/>
      </c>
      <c r="H18" s="20"/>
    </row>
    <row r="19" spans="1:8" ht="15.75" customHeight="1">
      <c r="A19" s="13"/>
      <c r="B19" s="17"/>
      <c r="C19" s="56"/>
      <c r="D19" s="19"/>
      <c r="E19" s="19">
        <f t="shared" si="0"/>
        <v>0</v>
      </c>
      <c r="F19" s="19">
        <f t="shared" si="1"/>
        <v>0</v>
      </c>
      <c r="G19" s="108" t="str">
        <f t="shared" si="2"/>
        <v/>
      </c>
      <c r="H19" s="20"/>
    </row>
    <row r="20" spans="1:8" ht="15.75" customHeight="1">
      <c r="A20" s="13"/>
      <c r="B20" s="17"/>
      <c r="C20" s="56"/>
      <c r="D20" s="19"/>
      <c r="E20" s="19">
        <f t="shared" si="0"/>
        <v>0</v>
      </c>
      <c r="F20" s="19">
        <f t="shared" si="1"/>
        <v>0</v>
      </c>
      <c r="G20" s="108" t="str">
        <f t="shared" si="2"/>
        <v/>
      </c>
      <c r="H20" s="20"/>
    </row>
    <row r="21" spans="1:8" ht="15.75" customHeight="1">
      <c r="A21" s="13"/>
      <c r="B21" s="17"/>
      <c r="C21" s="56"/>
      <c r="D21" s="19"/>
      <c r="E21" s="19">
        <f t="shared" si="0"/>
        <v>0</v>
      </c>
      <c r="F21" s="19">
        <f t="shared" si="1"/>
        <v>0</v>
      </c>
      <c r="G21" s="108" t="str">
        <f t="shared" si="2"/>
        <v/>
      </c>
      <c r="H21" s="20"/>
    </row>
    <row r="22" spans="1:8" ht="15.75" customHeight="1">
      <c r="A22" s="13"/>
      <c r="B22" s="17"/>
      <c r="C22" s="56"/>
      <c r="D22" s="19"/>
      <c r="E22" s="19">
        <f t="shared" si="0"/>
        <v>0</v>
      </c>
      <c r="F22" s="19">
        <f t="shared" si="1"/>
        <v>0</v>
      </c>
      <c r="G22" s="108" t="str">
        <f t="shared" si="2"/>
        <v/>
      </c>
      <c r="H22" s="20"/>
    </row>
    <row r="23" spans="1:8" ht="15.75" customHeight="1">
      <c r="A23" s="13"/>
      <c r="B23" s="17"/>
      <c r="C23" s="56"/>
      <c r="D23" s="19"/>
      <c r="E23" s="19">
        <f t="shared" si="0"/>
        <v>0</v>
      </c>
      <c r="F23" s="19">
        <f t="shared" si="1"/>
        <v>0</v>
      </c>
      <c r="G23" s="108" t="str">
        <f t="shared" si="2"/>
        <v/>
      </c>
      <c r="H23" s="20"/>
    </row>
    <row r="24" spans="1:8" ht="15.75" customHeight="1">
      <c r="A24" s="13"/>
      <c r="B24" s="17"/>
      <c r="C24" s="56"/>
      <c r="D24" s="19"/>
      <c r="E24" s="19">
        <f t="shared" si="0"/>
        <v>0</v>
      </c>
      <c r="F24" s="19">
        <f t="shared" si="1"/>
        <v>0</v>
      </c>
      <c r="G24" s="108" t="str">
        <f t="shared" si="2"/>
        <v/>
      </c>
      <c r="H24" s="20"/>
    </row>
    <row r="25" spans="1:8" ht="15.75" customHeight="1">
      <c r="A25" s="13"/>
      <c r="B25" s="17"/>
      <c r="C25" s="56"/>
      <c r="D25" s="19"/>
      <c r="E25" s="19">
        <f t="shared" si="0"/>
        <v>0</v>
      </c>
      <c r="F25" s="19">
        <f t="shared" si="1"/>
        <v>0</v>
      </c>
      <c r="G25" s="108" t="str">
        <f t="shared" si="2"/>
        <v/>
      </c>
      <c r="H25" s="20"/>
    </row>
    <row r="26" spans="1:8" ht="15.75" customHeight="1">
      <c r="A26" s="13"/>
      <c r="B26" s="17"/>
      <c r="C26" s="56"/>
      <c r="D26" s="19"/>
      <c r="E26" s="19"/>
      <c r="F26" s="19"/>
      <c r="G26" s="19" t="s">
        <v>554</v>
      </c>
      <c r="H26" s="20"/>
    </row>
    <row r="27" spans="1:8" ht="15.75" customHeight="1">
      <c r="A27" s="13"/>
      <c r="B27" s="17"/>
      <c r="C27" s="56"/>
      <c r="D27" s="19"/>
      <c r="E27" s="19"/>
      <c r="F27" s="19"/>
      <c r="G27" s="19"/>
      <c r="H27" s="20"/>
    </row>
    <row r="28" spans="1:8" ht="15.75" customHeight="1">
      <c r="A28" s="677" t="s">
        <v>964</v>
      </c>
      <c r="B28" s="677"/>
      <c r="C28" s="56"/>
      <c r="D28" s="19">
        <f>SUM(D6:D27)</f>
        <v>0</v>
      </c>
      <c r="E28" s="19">
        <f>SUM(E6:E27)</f>
        <v>0</v>
      </c>
      <c r="F28" s="19">
        <f>SUM(F6:F27)</f>
        <v>0</v>
      </c>
      <c r="G28" s="108" t="str">
        <f>IF(OR(D28=0,D28=""),"",ROUND(F28/D28*100,2))</f>
        <v/>
      </c>
      <c r="H28" s="20"/>
    </row>
    <row r="29" spans="1:8" s="2" customFormat="1" ht="15.75" customHeight="1">
      <c r="A29" s="2" t="str">
        <f>封面!B$10&amp;封面!D$10</f>
        <v>产权持有单位填表人：杨庆华</v>
      </c>
      <c r="C29" s="58"/>
      <c r="D29" s="22"/>
      <c r="E29" s="22"/>
    </row>
    <row r="30" spans="1:8" s="2" customFormat="1" ht="15.75" customHeight="1">
      <c r="A30" s="2" t="str">
        <f>封面!B$12&amp;封面!D$12&amp;封面!E$12&amp;封面!F$12&amp;封面!G$12&amp;封面!H$12&amp;封面!I$12</f>
        <v>填表日期：2019年1月24日</v>
      </c>
      <c r="C30" s="55"/>
      <c r="E30" s="24" t="str">
        <f>"评估人员："&amp;封面!$P$22</f>
        <v>评估人员：</v>
      </c>
    </row>
    <row r="31" spans="1:8" s="2" customFormat="1" ht="15.75" customHeight="1">
      <c r="C31" s="55"/>
    </row>
  </sheetData>
  <mergeCells count="3">
    <mergeCell ref="A1:H1"/>
    <mergeCell ref="A2:H2"/>
    <mergeCell ref="A28:B28"/>
  </mergeCells>
  <phoneticPr fontId="205" type="noConversion"/>
  <hyperlinks>
    <hyperlink ref="A28:B28" location="'4-非流动资产汇总'!A1" display="合                    计"/>
  </hyperlinks>
  <printOptions horizontalCentered="1"/>
  <pageMargins left="0.43" right="0.45" top="0.87" bottom="0.87" header="1.25" footer="0.75"/>
  <pageSetup paperSize="9" fitToHeight="0" orientation="landscape" horizontalDpi="4294967292" r:id="rId1"/>
  <headerFooter scaleWithDoc="0">
    <oddHeader>&amp;R&amp;"宋体,常规"&amp;10表4-17
共&amp;N页第&amp;P页
金额单位:人民币元</oddHeader>
  </headerFooter>
  <legacyDrawing r:id="rId2"/>
</worksheet>
</file>

<file path=xl/worksheets/sheet69.xml><?xml version="1.0" encoding="utf-8"?>
<worksheet xmlns="http://schemas.openxmlformats.org/spreadsheetml/2006/main" xmlns:r="http://schemas.openxmlformats.org/officeDocument/2006/relationships">
  <sheetPr>
    <pageSetUpPr fitToPage="1"/>
  </sheetPr>
  <dimension ref="A1:F30"/>
  <sheetViews>
    <sheetView showGridLines="0" workbookViewId="0">
      <selection activeCell="W7" sqref="W7"/>
    </sheetView>
  </sheetViews>
  <sheetFormatPr defaultRowHeight="15.75" customHeight="1"/>
  <cols>
    <col min="1" max="1" width="9.5" style="4" customWidth="1"/>
    <col min="2" max="2" width="34.875" style="4" customWidth="1"/>
    <col min="3" max="3" width="19.125" style="4" customWidth="1"/>
    <col min="4" max="4" width="20.5" style="4" customWidth="1"/>
    <col min="5" max="5" width="19.125" style="4" customWidth="1"/>
    <col min="6" max="6" width="18.375" style="4" customWidth="1"/>
    <col min="7" max="16384" width="9" style="4"/>
  </cols>
  <sheetData>
    <row r="1" spans="1:6" s="1" customFormat="1" ht="30" customHeight="1">
      <c r="A1" s="675" t="s">
        <v>967</v>
      </c>
      <c r="B1" s="675"/>
      <c r="C1" s="675"/>
      <c r="D1" s="675"/>
      <c r="E1" s="675"/>
      <c r="F1" s="675"/>
    </row>
    <row r="2" spans="1:6" s="2" customFormat="1" ht="14.1" customHeight="1">
      <c r="A2" s="676" t="str">
        <f>'1-汇总表'!A2:F2</f>
        <v>评估基准日：2018年12月31日</v>
      </c>
      <c r="B2" s="676"/>
      <c r="C2" s="676"/>
      <c r="D2" s="676"/>
      <c r="E2" s="676"/>
      <c r="F2" s="676"/>
    </row>
    <row r="3" spans="1:6" s="2" customFormat="1" ht="14.1" customHeight="1">
      <c r="A3" s="7"/>
      <c r="B3" s="7"/>
      <c r="C3" s="7"/>
      <c r="D3" s="7"/>
      <c r="E3" s="7"/>
      <c r="F3" s="106"/>
    </row>
    <row r="4" spans="1:6" s="2" customFormat="1" ht="15.75" customHeight="1">
      <c r="A4" s="11" t="str">
        <f>'1-汇总表'!A4</f>
        <v>产权持有人名称：阳煤集团青岛恒源化工有限公司</v>
      </c>
      <c r="B4" s="11"/>
      <c r="C4" s="11"/>
      <c r="F4" s="107"/>
    </row>
    <row r="5" spans="1:6" s="3" customFormat="1" ht="15.75" customHeight="1">
      <c r="A5" s="76" t="s">
        <v>557</v>
      </c>
      <c r="B5" s="76" t="s">
        <v>558</v>
      </c>
      <c r="C5" s="76" t="s">
        <v>559</v>
      </c>
      <c r="D5" s="76" t="s">
        <v>560</v>
      </c>
      <c r="E5" s="76" t="s">
        <v>968</v>
      </c>
      <c r="F5" s="76" t="s">
        <v>561</v>
      </c>
    </row>
    <row r="6" spans="1:6" ht="15.75" customHeight="1">
      <c r="A6" s="76" t="s">
        <v>969</v>
      </c>
      <c r="B6" s="78" t="s">
        <v>517</v>
      </c>
      <c r="C6" s="19">
        <f>'5-1短期借款'!H28</f>
        <v>0</v>
      </c>
      <c r="D6" s="19">
        <f>'5-1短期借款'!J28</f>
        <v>0</v>
      </c>
      <c r="E6" s="19">
        <f>D6-C6</f>
        <v>0</v>
      </c>
      <c r="F6" s="79">
        <f>IF(C6&lt;&gt;0,ROUND(100*E6/ABS(C6),2),0)</f>
        <v>0</v>
      </c>
    </row>
    <row r="7" spans="1:6" ht="15.75" customHeight="1">
      <c r="A7" s="76" t="s">
        <v>970</v>
      </c>
      <c r="B7" s="78" t="s">
        <v>518</v>
      </c>
      <c r="C7" s="19">
        <f>'5-2交易性金融负债'!E28</f>
        <v>0</v>
      </c>
      <c r="D7" s="19">
        <f>'5-2交易性金融负债'!F28</f>
        <v>0</v>
      </c>
      <c r="E7" s="19">
        <f t="shared" ref="E7:E17" si="0">D7-C7</f>
        <v>0</v>
      </c>
      <c r="F7" s="79">
        <f t="shared" ref="F7:F17" si="1">IF(C7&lt;&gt;0,ROUND(100*E7/ABS(C7),2),0)</f>
        <v>0</v>
      </c>
    </row>
    <row r="8" spans="1:6" ht="15.75" customHeight="1">
      <c r="A8" s="76" t="s">
        <v>971</v>
      </c>
      <c r="B8" s="78" t="s">
        <v>519</v>
      </c>
      <c r="C8" s="19">
        <f>'5-3应付票据'!F28</f>
        <v>0</v>
      </c>
      <c r="D8" s="19">
        <f>'5-3应付票据'!G28</f>
        <v>0</v>
      </c>
      <c r="E8" s="19">
        <f t="shared" si="0"/>
        <v>0</v>
      </c>
      <c r="F8" s="79">
        <f t="shared" si="1"/>
        <v>0</v>
      </c>
    </row>
    <row r="9" spans="1:6" ht="15.75" customHeight="1">
      <c r="A9" s="76" t="s">
        <v>972</v>
      </c>
      <c r="B9" s="78" t="s">
        <v>520</v>
      </c>
      <c r="C9" s="19">
        <f>'5-4应付账款'!E28</f>
        <v>0</v>
      </c>
      <c r="D9" s="19">
        <f>'5-4应付账款'!F28</f>
        <v>0</v>
      </c>
      <c r="E9" s="19">
        <f t="shared" si="0"/>
        <v>0</v>
      </c>
      <c r="F9" s="79">
        <f t="shared" si="1"/>
        <v>0</v>
      </c>
    </row>
    <row r="10" spans="1:6" ht="15.75" customHeight="1">
      <c r="A10" s="76" t="s">
        <v>973</v>
      </c>
      <c r="B10" s="78" t="s">
        <v>521</v>
      </c>
      <c r="C10" s="19">
        <f>'5-5预收账款'!E28</f>
        <v>0</v>
      </c>
      <c r="D10" s="19">
        <f>'5-5预收账款'!F28</f>
        <v>0</v>
      </c>
      <c r="E10" s="19">
        <f t="shared" si="0"/>
        <v>0</v>
      </c>
      <c r="F10" s="79">
        <f t="shared" si="1"/>
        <v>0</v>
      </c>
    </row>
    <row r="11" spans="1:6" ht="15.75" customHeight="1">
      <c r="A11" s="76" t="s">
        <v>974</v>
      </c>
      <c r="B11" s="78" t="s">
        <v>522</v>
      </c>
      <c r="C11" s="19">
        <f>'5-6职工薪酬'!D28</f>
        <v>0</v>
      </c>
      <c r="D11" s="19">
        <f>'5-6职工薪酬'!E28</f>
        <v>0</v>
      </c>
      <c r="E11" s="19">
        <f t="shared" si="0"/>
        <v>0</v>
      </c>
      <c r="F11" s="79">
        <f t="shared" si="1"/>
        <v>0</v>
      </c>
    </row>
    <row r="12" spans="1:6" ht="15.75" customHeight="1">
      <c r="A12" s="76" t="s">
        <v>975</v>
      </c>
      <c r="B12" s="78" t="s">
        <v>523</v>
      </c>
      <c r="C12" s="19">
        <f>'5-7应交税费'!E28</f>
        <v>0</v>
      </c>
      <c r="D12" s="19">
        <f>'5-7应交税费'!F28</f>
        <v>0</v>
      </c>
      <c r="E12" s="19">
        <f t="shared" si="0"/>
        <v>0</v>
      </c>
      <c r="F12" s="79">
        <f t="shared" si="1"/>
        <v>0</v>
      </c>
    </row>
    <row r="13" spans="1:6" ht="15.75" customHeight="1">
      <c r="A13" s="76" t="s">
        <v>976</v>
      </c>
      <c r="B13" s="78" t="s">
        <v>524</v>
      </c>
      <c r="C13" s="19">
        <f>'5-8应付利息'!G28</f>
        <v>0</v>
      </c>
      <c r="D13" s="19">
        <f>'5-8应付利息'!H28</f>
        <v>0</v>
      </c>
      <c r="E13" s="19">
        <f t="shared" si="0"/>
        <v>0</v>
      </c>
      <c r="F13" s="79">
        <f t="shared" si="1"/>
        <v>0</v>
      </c>
    </row>
    <row r="14" spans="1:6" ht="15.75" customHeight="1">
      <c r="A14" s="76" t="s">
        <v>977</v>
      </c>
      <c r="B14" s="78" t="s">
        <v>978</v>
      </c>
      <c r="C14" s="19">
        <f>'5-9应付股利（利润）'!E28</f>
        <v>0</v>
      </c>
      <c r="D14" s="19">
        <f>'5-9应付股利（利润）'!F28</f>
        <v>0</v>
      </c>
      <c r="E14" s="19">
        <f t="shared" si="0"/>
        <v>0</v>
      </c>
      <c r="F14" s="79">
        <f t="shared" si="1"/>
        <v>0</v>
      </c>
    </row>
    <row r="15" spans="1:6" ht="15.75" customHeight="1">
      <c r="A15" s="76" t="s">
        <v>979</v>
      </c>
      <c r="B15" s="78" t="s">
        <v>525</v>
      </c>
      <c r="C15" s="19">
        <f>'5-10其他应付款'!E28</f>
        <v>0</v>
      </c>
      <c r="D15" s="19">
        <f>'5-10其他应付款'!F28</f>
        <v>0</v>
      </c>
      <c r="E15" s="19">
        <f t="shared" si="0"/>
        <v>0</v>
      </c>
      <c r="F15" s="79">
        <f t="shared" si="1"/>
        <v>0</v>
      </c>
    </row>
    <row r="16" spans="1:6" ht="15.75" customHeight="1">
      <c r="A16" s="76" t="s">
        <v>980</v>
      </c>
      <c r="B16" s="78" t="s">
        <v>526</v>
      </c>
      <c r="C16" s="19">
        <f>'5-11一年到期非流动负债'!F28</f>
        <v>0</v>
      </c>
      <c r="D16" s="19">
        <f>'5-11一年到期非流动负债'!G28</f>
        <v>0</v>
      </c>
      <c r="E16" s="19">
        <f t="shared" si="0"/>
        <v>0</v>
      </c>
      <c r="F16" s="79">
        <f t="shared" si="1"/>
        <v>0</v>
      </c>
    </row>
    <row r="17" spans="1:6" ht="15.75" customHeight="1">
      <c r="A17" s="76" t="s">
        <v>981</v>
      </c>
      <c r="B17" s="78" t="s">
        <v>527</v>
      </c>
      <c r="C17" s="19">
        <f>'5-12其他流动负债'!E28</f>
        <v>0</v>
      </c>
      <c r="D17" s="19">
        <f>'5-12其他流动负债'!F28</f>
        <v>0</v>
      </c>
      <c r="E17" s="19">
        <f t="shared" si="0"/>
        <v>0</v>
      </c>
      <c r="F17" s="79">
        <f t="shared" si="1"/>
        <v>0</v>
      </c>
    </row>
    <row r="18" spans="1:6" ht="15.75" customHeight="1">
      <c r="A18" s="13"/>
      <c r="B18" s="20"/>
      <c r="C18" s="19"/>
      <c r="D18" s="19"/>
      <c r="E18" s="19"/>
      <c r="F18" s="79" t="s">
        <v>554</v>
      </c>
    </row>
    <row r="19" spans="1:6" ht="15.75" customHeight="1">
      <c r="A19" s="13"/>
      <c r="B19" s="20"/>
      <c r="C19" s="19"/>
      <c r="D19" s="19"/>
      <c r="E19" s="19"/>
      <c r="F19" s="19"/>
    </row>
    <row r="20" spans="1:6" ht="15.75" customHeight="1">
      <c r="A20" s="13"/>
      <c r="B20" s="20"/>
      <c r="C20" s="19"/>
      <c r="D20" s="19"/>
      <c r="E20" s="19"/>
      <c r="F20" s="19"/>
    </row>
    <row r="21" spans="1:6" ht="15.75" customHeight="1">
      <c r="A21" s="13"/>
      <c r="B21" s="20"/>
      <c r="C21" s="19"/>
      <c r="D21" s="19"/>
      <c r="E21" s="19"/>
      <c r="F21" s="19" t="s">
        <v>554</v>
      </c>
    </row>
    <row r="22" spans="1:6" ht="15.75" customHeight="1">
      <c r="A22" s="13"/>
      <c r="B22" s="20"/>
      <c r="C22" s="19"/>
      <c r="D22" s="19"/>
      <c r="E22" s="19"/>
      <c r="F22" s="19"/>
    </row>
    <row r="23" spans="1:6" ht="15.75" customHeight="1">
      <c r="A23" s="13"/>
      <c r="B23" s="20"/>
      <c r="C23" s="19"/>
      <c r="D23" s="19"/>
      <c r="E23" s="19"/>
      <c r="F23" s="19" t="s">
        <v>554</v>
      </c>
    </row>
    <row r="24" spans="1:6" ht="15.75" customHeight="1">
      <c r="A24" s="13"/>
      <c r="B24" s="20"/>
      <c r="C24" s="19"/>
      <c r="D24" s="19"/>
      <c r="E24" s="19"/>
      <c r="F24" s="19" t="s">
        <v>554</v>
      </c>
    </row>
    <row r="25" spans="1:6" ht="15.75" customHeight="1">
      <c r="A25" s="13"/>
      <c r="B25" s="20"/>
      <c r="C25" s="19"/>
      <c r="D25" s="19"/>
      <c r="E25" s="19"/>
      <c r="F25" s="19" t="s">
        <v>554</v>
      </c>
    </row>
    <row r="26" spans="1:6" ht="15.75" customHeight="1">
      <c r="A26" s="76"/>
      <c r="B26" s="81"/>
      <c r="C26" s="19"/>
      <c r="D26" s="19"/>
      <c r="E26" s="19"/>
      <c r="F26" s="19" t="s">
        <v>554</v>
      </c>
    </row>
    <row r="27" spans="1:6" ht="15.75" customHeight="1">
      <c r="A27" s="76"/>
      <c r="B27" s="81"/>
      <c r="C27" s="19"/>
      <c r="D27" s="19"/>
      <c r="E27" s="19"/>
      <c r="F27" s="19" t="s">
        <v>554</v>
      </c>
    </row>
    <row r="28" spans="1:6" ht="15.75" customHeight="1">
      <c r="A28" s="781" t="s">
        <v>982</v>
      </c>
      <c r="B28" s="781"/>
      <c r="C28" s="19">
        <f>SUM(C6:C17)</f>
        <v>0</v>
      </c>
      <c r="D28" s="19">
        <f>SUM(D6:D17)</f>
        <v>0</v>
      </c>
      <c r="E28" s="19">
        <f>D28-C28</f>
        <v>0</v>
      </c>
      <c r="F28" s="79">
        <f>IF(C28&lt;&gt;0,ROUND(100*E28/ABS(C28),2),0)</f>
        <v>0</v>
      </c>
    </row>
    <row r="29" spans="1:6" ht="15.75" customHeight="1">
      <c r="C29" s="82"/>
      <c r="D29" s="82"/>
      <c r="E29" s="82"/>
    </row>
    <row r="30" spans="1:6" ht="15.75" customHeight="1">
      <c r="E30" s="24" t="str">
        <f>"评估人员："&amp;封面!$P$30</f>
        <v>评估人员：</v>
      </c>
    </row>
  </sheetData>
  <mergeCells count="3">
    <mergeCell ref="A1:F1"/>
    <mergeCell ref="A2:F2"/>
    <mergeCell ref="A28:B28"/>
  </mergeCells>
  <phoneticPr fontId="205" type="noConversion"/>
  <hyperlinks>
    <hyperlink ref="A28:B28" location="'2-分类汇总'!B39" display="流动负债合计"/>
    <hyperlink ref="B6" location="'5-1短期借款'!A1" display="短期借款"/>
    <hyperlink ref="B7" location="'5-2交易性金融负债'!A1" display="交易性金融负债"/>
    <hyperlink ref="B8" location="'5-3应付票据'!A1" display="应付票据"/>
    <hyperlink ref="B9" location="'5-4应付账款'!A1" display="应付账款"/>
    <hyperlink ref="B10" location="'5-5预收账款'!A1" display="预收款项"/>
    <hyperlink ref="B11" location="'5-6职工薪酬'!A1" display="应付职工薪酬"/>
    <hyperlink ref="B12" location="'5-7应交税费'!A1" display="应交税费"/>
    <hyperlink ref="B13" location="'5-8应付利息'!A1" display="应付利息"/>
    <hyperlink ref="B14" location="'5-9应付股利（利润）'!A1" display="应付股利（应付利润）"/>
    <hyperlink ref="B15" location="'5-10其他应付款'!A1" display="其他应付款"/>
    <hyperlink ref="B16" location="'5-11一年到期非流动负债'!A1" display="一年内到期的非流动负债"/>
    <hyperlink ref="B17" location="'5-12其他流动负债'!A1" display="其他流动负债"/>
  </hyperlinks>
  <printOptions horizontalCentered="1"/>
  <pageMargins left="0.4" right="0.39" top="0.87" bottom="0.87" header="1.27" footer="0.72"/>
  <pageSetup paperSize="9" fitToHeight="0" orientation="landscape" horizontalDpi="4294967292" r:id="rId1"/>
  <headerFooter scaleWithDoc="0">
    <oddHeader>&amp;R&amp;"宋体,常规"&amp;10表5
共&amp;N页第&amp;P页
金额单位:人民币元</oddHeader>
  </headerFooter>
</worksheet>
</file>

<file path=xl/worksheets/sheet70.xml><?xml version="1.0" encoding="utf-8"?>
<worksheet xmlns="http://schemas.openxmlformats.org/spreadsheetml/2006/main" xmlns:r="http://schemas.openxmlformats.org/officeDocument/2006/relationships">
  <sheetPr>
    <pageSetUpPr fitToPage="1"/>
  </sheetPr>
  <dimension ref="A1:K30"/>
  <sheetViews>
    <sheetView showGridLines="0" workbookViewId="0">
      <selection activeCell="W7" sqref="W7"/>
    </sheetView>
  </sheetViews>
  <sheetFormatPr defaultRowHeight="15.75" customHeight="1"/>
  <cols>
    <col min="1" max="1" width="5.5" style="4" customWidth="1"/>
    <col min="2" max="2" width="24" style="4" customWidth="1"/>
    <col min="3" max="3" width="7.5" style="49" customWidth="1"/>
    <col min="4" max="4" width="7.625" style="49" customWidth="1"/>
    <col min="5" max="6" width="7.25" style="4" customWidth="1"/>
    <col min="7" max="7" width="10.625" style="4" hidden="1" customWidth="1"/>
    <col min="8" max="8" width="15" style="4" customWidth="1"/>
    <col min="9" max="9" width="15.5" style="4" hidden="1" customWidth="1"/>
    <col min="10" max="10" width="15" style="4" customWidth="1"/>
    <col min="11" max="11" width="10.625" style="4" customWidth="1"/>
    <col min="12" max="16384" width="9" style="4"/>
  </cols>
  <sheetData>
    <row r="1" spans="1:11" s="1" customFormat="1" ht="30" customHeight="1">
      <c r="A1" s="675" t="s">
        <v>983</v>
      </c>
      <c r="B1" s="675"/>
      <c r="C1" s="675"/>
      <c r="D1" s="675"/>
      <c r="E1" s="675"/>
      <c r="F1" s="675"/>
      <c r="G1" s="675"/>
      <c r="H1" s="675"/>
      <c r="I1" s="675"/>
      <c r="J1" s="675"/>
      <c r="K1" s="675"/>
    </row>
    <row r="2" spans="1:11" s="2" customFormat="1" ht="14.1" customHeight="1">
      <c r="A2" s="676" t="str">
        <f>'1-汇总表'!A2:F2</f>
        <v>评估基准日：2018年12月31日</v>
      </c>
      <c r="B2" s="676"/>
      <c r="C2" s="676"/>
      <c r="D2" s="676"/>
      <c r="E2" s="676"/>
      <c r="F2" s="676"/>
      <c r="G2" s="676"/>
      <c r="H2" s="684"/>
      <c r="I2" s="684"/>
      <c r="J2" s="684"/>
      <c r="K2" s="684"/>
    </row>
    <row r="3" spans="1:11" s="2" customFormat="1" ht="14.1" customHeight="1">
      <c r="A3" s="7"/>
      <c r="B3" s="7"/>
      <c r="C3" s="62"/>
      <c r="D3" s="62"/>
      <c r="E3" s="7"/>
      <c r="F3" s="7"/>
      <c r="G3" s="7"/>
      <c r="H3" s="8"/>
      <c r="I3" s="8"/>
      <c r="J3" s="8"/>
      <c r="K3" s="10"/>
    </row>
    <row r="4" spans="1:11" s="2" customFormat="1" ht="15.75" customHeight="1">
      <c r="A4" s="54" t="str">
        <f>'1-汇总表'!A4</f>
        <v>产权持有人名称：阳煤集团青岛恒源化工有限公司</v>
      </c>
      <c r="C4" s="55"/>
      <c r="D4" s="55"/>
      <c r="K4" s="12"/>
    </row>
    <row r="5" spans="1:11" s="3" customFormat="1" ht="15.75" customHeight="1">
      <c r="A5" s="13" t="s">
        <v>487</v>
      </c>
      <c r="B5" s="13" t="s">
        <v>984</v>
      </c>
      <c r="C5" s="56" t="s">
        <v>627</v>
      </c>
      <c r="D5" s="56" t="s">
        <v>985</v>
      </c>
      <c r="E5" s="13" t="s">
        <v>986</v>
      </c>
      <c r="F5" s="13" t="s">
        <v>572</v>
      </c>
      <c r="G5" s="13" t="s">
        <v>987</v>
      </c>
      <c r="H5" s="16" t="s">
        <v>488</v>
      </c>
      <c r="I5" s="13" t="s">
        <v>988</v>
      </c>
      <c r="J5" s="13" t="s">
        <v>489</v>
      </c>
      <c r="K5" s="13" t="s">
        <v>562</v>
      </c>
    </row>
    <row r="6" spans="1:11" ht="15.75" customHeight="1">
      <c r="A6" s="13"/>
      <c r="B6" s="17"/>
      <c r="C6" s="56"/>
      <c r="D6" s="56"/>
      <c r="E6" s="71"/>
      <c r="F6" s="18"/>
      <c r="G6" s="19"/>
      <c r="H6" s="19"/>
      <c r="I6" s="72"/>
      <c r="J6" s="19">
        <f>H6</f>
        <v>0</v>
      </c>
      <c r="K6" s="20"/>
    </row>
    <row r="7" spans="1:11" ht="15.75" customHeight="1">
      <c r="A7" s="13"/>
      <c r="B7" s="17"/>
      <c r="C7" s="56"/>
      <c r="D7" s="56"/>
      <c r="E7" s="13"/>
      <c r="F7" s="18"/>
      <c r="G7" s="19"/>
      <c r="H7" s="19"/>
      <c r="I7" s="72"/>
      <c r="J7" s="19">
        <f t="shared" ref="J7:J24" si="0">H7</f>
        <v>0</v>
      </c>
      <c r="K7" s="20"/>
    </row>
    <row r="8" spans="1:11" ht="15.75" customHeight="1">
      <c r="A8" s="13"/>
      <c r="B8" s="17"/>
      <c r="C8" s="56"/>
      <c r="D8" s="56"/>
      <c r="E8" s="13"/>
      <c r="F8" s="18"/>
      <c r="G8" s="19"/>
      <c r="H8" s="19"/>
      <c r="I8" s="72"/>
      <c r="J8" s="19">
        <f t="shared" si="0"/>
        <v>0</v>
      </c>
      <c r="K8" s="20"/>
    </row>
    <row r="9" spans="1:11" ht="15.75" customHeight="1">
      <c r="A9" s="13"/>
      <c r="B9" s="17"/>
      <c r="C9" s="56"/>
      <c r="D9" s="56"/>
      <c r="E9" s="13"/>
      <c r="F9" s="18"/>
      <c r="G9" s="19"/>
      <c r="H9" s="19"/>
      <c r="I9" s="72"/>
      <c r="J9" s="19">
        <f t="shared" si="0"/>
        <v>0</v>
      </c>
      <c r="K9" s="20"/>
    </row>
    <row r="10" spans="1:11" ht="15.75" customHeight="1">
      <c r="A10" s="13"/>
      <c r="B10" s="17"/>
      <c r="C10" s="56"/>
      <c r="D10" s="56"/>
      <c r="E10" s="13"/>
      <c r="F10" s="18"/>
      <c r="G10" s="19"/>
      <c r="H10" s="19"/>
      <c r="I10" s="72"/>
      <c r="J10" s="19">
        <f t="shared" si="0"/>
        <v>0</v>
      </c>
      <c r="K10" s="20"/>
    </row>
    <row r="11" spans="1:11" ht="15.75" customHeight="1">
      <c r="A11" s="13"/>
      <c r="B11" s="17"/>
      <c r="C11" s="56"/>
      <c r="D11" s="56"/>
      <c r="E11" s="13"/>
      <c r="F11" s="18"/>
      <c r="G11" s="19"/>
      <c r="H11" s="19"/>
      <c r="I11" s="72"/>
      <c r="J11" s="19"/>
      <c r="K11" s="20"/>
    </row>
    <row r="12" spans="1:11" ht="15.75" customHeight="1">
      <c r="A12" s="13"/>
      <c r="B12" s="17"/>
      <c r="C12" s="56"/>
      <c r="D12" s="56"/>
      <c r="E12" s="13"/>
      <c r="F12" s="18"/>
      <c r="G12" s="19"/>
      <c r="H12" s="19"/>
      <c r="I12" s="72"/>
      <c r="J12" s="19"/>
      <c r="K12" s="20"/>
    </row>
    <row r="13" spans="1:11" ht="15.75" customHeight="1">
      <c r="A13" s="13"/>
      <c r="B13" s="17"/>
      <c r="C13" s="56"/>
      <c r="D13" s="56"/>
      <c r="E13" s="13"/>
      <c r="F13" s="18"/>
      <c r="G13" s="19"/>
      <c r="H13" s="19"/>
      <c r="I13" s="72"/>
      <c r="J13" s="19">
        <f t="shared" si="0"/>
        <v>0</v>
      </c>
      <c r="K13" s="20"/>
    </row>
    <row r="14" spans="1:11" ht="15.75" customHeight="1">
      <c r="A14" s="13"/>
      <c r="B14" s="17"/>
      <c r="C14" s="56"/>
      <c r="D14" s="56"/>
      <c r="E14" s="13"/>
      <c r="F14" s="18"/>
      <c r="G14" s="19"/>
      <c r="H14" s="19"/>
      <c r="I14" s="72"/>
      <c r="J14" s="19">
        <f t="shared" si="0"/>
        <v>0</v>
      </c>
      <c r="K14" s="20"/>
    </row>
    <row r="15" spans="1:11" ht="15.75" customHeight="1">
      <c r="A15" s="13"/>
      <c r="B15" s="17"/>
      <c r="C15" s="56"/>
      <c r="D15" s="56"/>
      <c r="E15" s="13"/>
      <c r="F15" s="18"/>
      <c r="G15" s="19"/>
      <c r="H15" s="19"/>
      <c r="I15" s="72"/>
      <c r="J15" s="19">
        <f t="shared" si="0"/>
        <v>0</v>
      </c>
      <c r="K15" s="20"/>
    </row>
    <row r="16" spans="1:11" ht="15.75" customHeight="1">
      <c r="A16" s="13"/>
      <c r="B16" s="17"/>
      <c r="C16" s="56"/>
      <c r="D16" s="56"/>
      <c r="E16" s="13"/>
      <c r="F16" s="18"/>
      <c r="G16" s="19"/>
      <c r="H16" s="19"/>
      <c r="I16" s="72"/>
      <c r="J16" s="19">
        <f t="shared" si="0"/>
        <v>0</v>
      </c>
      <c r="K16" s="20"/>
    </row>
    <row r="17" spans="1:11" ht="15.75" customHeight="1">
      <c r="A17" s="13"/>
      <c r="B17" s="17"/>
      <c r="C17" s="56"/>
      <c r="D17" s="56"/>
      <c r="E17" s="13"/>
      <c r="F17" s="18"/>
      <c r="G17" s="19"/>
      <c r="H17" s="19"/>
      <c r="I17" s="72"/>
      <c r="J17" s="19">
        <f t="shared" si="0"/>
        <v>0</v>
      </c>
      <c r="K17" s="20"/>
    </row>
    <row r="18" spans="1:11" ht="15.75" customHeight="1">
      <c r="A18" s="13"/>
      <c r="B18" s="17"/>
      <c r="C18" s="56"/>
      <c r="D18" s="56"/>
      <c r="E18" s="13"/>
      <c r="F18" s="18"/>
      <c r="G18" s="19"/>
      <c r="H18" s="19"/>
      <c r="I18" s="72"/>
      <c r="J18" s="19">
        <f t="shared" si="0"/>
        <v>0</v>
      </c>
      <c r="K18" s="20"/>
    </row>
    <row r="19" spans="1:11" ht="15.75" customHeight="1">
      <c r="A19" s="13"/>
      <c r="B19" s="17"/>
      <c r="C19" s="56"/>
      <c r="D19" s="56"/>
      <c r="E19" s="13"/>
      <c r="F19" s="18"/>
      <c r="G19" s="19"/>
      <c r="H19" s="19"/>
      <c r="I19" s="72"/>
      <c r="J19" s="19">
        <f t="shared" si="0"/>
        <v>0</v>
      </c>
      <c r="K19" s="20"/>
    </row>
    <row r="20" spans="1:11" ht="15.75" customHeight="1">
      <c r="A20" s="13"/>
      <c r="B20" s="17"/>
      <c r="C20" s="56"/>
      <c r="D20" s="56"/>
      <c r="E20" s="13"/>
      <c r="F20" s="18"/>
      <c r="G20" s="19"/>
      <c r="H20" s="19"/>
      <c r="I20" s="72"/>
      <c r="J20" s="19">
        <f t="shared" si="0"/>
        <v>0</v>
      </c>
      <c r="K20" s="20"/>
    </row>
    <row r="21" spans="1:11" ht="15.75" customHeight="1">
      <c r="A21" s="13"/>
      <c r="B21" s="17"/>
      <c r="C21" s="56"/>
      <c r="D21" s="56"/>
      <c r="E21" s="13"/>
      <c r="F21" s="18"/>
      <c r="G21" s="19"/>
      <c r="H21" s="19"/>
      <c r="I21" s="72"/>
      <c r="J21" s="19">
        <f t="shared" si="0"/>
        <v>0</v>
      </c>
      <c r="K21" s="20"/>
    </row>
    <row r="22" spans="1:11" ht="15.75" customHeight="1">
      <c r="A22" s="13"/>
      <c r="B22" s="17"/>
      <c r="C22" s="56"/>
      <c r="D22" s="56"/>
      <c r="E22" s="13"/>
      <c r="F22" s="18"/>
      <c r="G22" s="19"/>
      <c r="H22" s="19"/>
      <c r="I22" s="72"/>
      <c r="J22" s="19">
        <f t="shared" si="0"/>
        <v>0</v>
      </c>
      <c r="K22" s="20"/>
    </row>
    <row r="23" spans="1:11" ht="15.75" customHeight="1">
      <c r="A23" s="13"/>
      <c r="B23" s="17"/>
      <c r="C23" s="56"/>
      <c r="D23" s="56"/>
      <c r="E23" s="13"/>
      <c r="F23" s="18"/>
      <c r="G23" s="19"/>
      <c r="H23" s="19"/>
      <c r="I23" s="72"/>
      <c r="J23" s="19">
        <f t="shared" si="0"/>
        <v>0</v>
      </c>
      <c r="K23" s="20"/>
    </row>
    <row r="24" spans="1:11" ht="15.75" customHeight="1">
      <c r="A24" s="13"/>
      <c r="B24" s="17"/>
      <c r="C24" s="56"/>
      <c r="D24" s="56"/>
      <c r="E24" s="13"/>
      <c r="F24" s="18"/>
      <c r="G24" s="19"/>
      <c r="H24" s="19"/>
      <c r="I24" s="72"/>
      <c r="J24" s="19">
        <f t="shared" si="0"/>
        <v>0</v>
      </c>
      <c r="K24" s="20"/>
    </row>
    <row r="25" spans="1:11" ht="15.75" customHeight="1">
      <c r="A25" s="13"/>
      <c r="B25" s="17"/>
      <c r="C25" s="56"/>
      <c r="D25" s="56"/>
      <c r="E25" s="13"/>
      <c r="F25" s="18"/>
      <c r="G25" s="19"/>
      <c r="H25" s="19"/>
      <c r="I25" s="72"/>
      <c r="J25" s="19"/>
      <c r="K25" s="20"/>
    </row>
    <row r="26" spans="1:11" ht="15.75" customHeight="1">
      <c r="A26" s="13"/>
      <c r="B26" s="17"/>
      <c r="C26" s="56"/>
      <c r="D26" s="56"/>
      <c r="E26" s="13"/>
      <c r="F26" s="18"/>
      <c r="G26" s="19"/>
      <c r="H26" s="19"/>
      <c r="I26" s="72"/>
      <c r="J26" s="19"/>
      <c r="K26" s="20"/>
    </row>
    <row r="27" spans="1:11" ht="15.75" customHeight="1">
      <c r="A27" s="13"/>
      <c r="B27" s="17"/>
      <c r="C27" s="56"/>
      <c r="D27" s="56"/>
      <c r="E27" s="13"/>
      <c r="F27" s="18"/>
      <c r="G27" s="19"/>
      <c r="H27" s="19"/>
      <c r="I27" s="72"/>
      <c r="J27" s="19"/>
      <c r="K27" s="20"/>
    </row>
    <row r="28" spans="1:11" ht="15.75" customHeight="1">
      <c r="A28" s="677" t="s">
        <v>647</v>
      </c>
      <c r="B28" s="677"/>
      <c r="C28" s="56"/>
      <c r="D28" s="56"/>
      <c r="E28" s="13"/>
      <c r="F28" s="13"/>
      <c r="G28" s="19"/>
      <c r="H28" s="19">
        <f>SUM(H6:H27)</f>
        <v>0</v>
      </c>
      <c r="I28" s="72"/>
      <c r="J28" s="19">
        <f>SUM(J6:J27)</f>
        <v>0</v>
      </c>
      <c r="K28" s="20"/>
    </row>
    <row r="29" spans="1:11" s="2" customFormat="1" ht="15.75" customHeight="1">
      <c r="A29" s="2" t="str">
        <f>封面!B$10&amp;封面!D$10</f>
        <v>产权持有单位填表人：杨庆华</v>
      </c>
      <c r="C29" s="58"/>
      <c r="D29" s="58"/>
      <c r="E29" s="22"/>
    </row>
    <row r="30" spans="1:11" s="2" customFormat="1" ht="15.75" customHeight="1">
      <c r="A30" s="2" t="str">
        <f>封面!B$12&amp;封面!D$12&amp;封面!E$12&amp;封面!F$12&amp;封面!G$12&amp;封面!H$12&amp;封面!I$12</f>
        <v>填表日期：2019年1月24日</v>
      </c>
      <c r="C30" s="55"/>
      <c r="D30" s="55"/>
      <c r="J30" s="24" t="str">
        <f>"评估人员："&amp;封面!$P$30</f>
        <v>评估人员：</v>
      </c>
    </row>
  </sheetData>
  <mergeCells count="3">
    <mergeCell ref="A1:K1"/>
    <mergeCell ref="A2:K2"/>
    <mergeCell ref="A28:B28"/>
  </mergeCells>
  <phoneticPr fontId="205" type="noConversion"/>
  <hyperlinks>
    <hyperlink ref="A28:B28" location="'5-流动负债汇总'!A1" display="合            计"/>
  </hyperlinks>
  <printOptions horizontalCentered="1"/>
  <pageMargins left="0.71" right="0.67" top="0.87" bottom="0.87" header="1.23" footer="0.76"/>
  <pageSetup paperSize="9" fitToHeight="0" orientation="landscape" horizontalDpi="4294967292" r:id="rId1"/>
  <headerFooter scaleWithDoc="0">
    <oddHeader>&amp;R&amp;"宋体,常规"&amp;10表5-1
共&amp;N页第&amp;P页
金额单位:人民币元</oddHeader>
  </headerFooter>
  <legacyDrawing r:id="rId2"/>
</worksheet>
</file>

<file path=xl/worksheets/sheet71.xml><?xml version="1.0" encoding="utf-8"?>
<worksheet xmlns="http://schemas.openxmlformats.org/spreadsheetml/2006/main" xmlns:r="http://schemas.openxmlformats.org/officeDocument/2006/relationships">
  <sheetPr>
    <pageSetUpPr fitToPage="1"/>
  </sheetPr>
  <dimension ref="A1:G30"/>
  <sheetViews>
    <sheetView workbookViewId="0">
      <selection activeCell="F28" sqref="F28"/>
    </sheetView>
  </sheetViews>
  <sheetFormatPr defaultRowHeight="15.75" customHeight="1"/>
  <cols>
    <col min="1" max="1" width="10.75" style="90" customWidth="1"/>
    <col min="2" max="2" width="28.125" style="90" customWidth="1"/>
    <col min="3" max="3" width="12.25" style="91" customWidth="1"/>
    <col min="4" max="4" width="20" style="90" customWidth="1"/>
    <col min="5" max="5" width="16.5" style="90" customWidth="1"/>
    <col min="6" max="6" width="17.5" style="90" customWidth="1"/>
    <col min="7" max="7" width="16.875" style="90" customWidth="1"/>
    <col min="8" max="16384" width="9" style="90"/>
  </cols>
  <sheetData>
    <row r="1" spans="1:7" s="88" customFormat="1" ht="30" customHeight="1">
      <c r="A1" s="687" t="s">
        <v>989</v>
      </c>
      <c r="B1" s="688"/>
      <c r="C1" s="688"/>
      <c r="D1" s="688"/>
      <c r="E1" s="688"/>
      <c r="F1" s="688"/>
      <c r="G1" s="688"/>
    </row>
    <row r="2" spans="1:7" ht="14.1" customHeight="1">
      <c r="A2" s="689" t="str">
        <f>'1-汇总表'!A2:F2</f>
        <v>评估基准日：2018年12月31日</v>
      </c>
      <c r="B2" s="690"/>
      <c r="C2" s="690"/>
      <c r="D2" s="690"/>
      <c r="E2" s="690"/>
      <c r="F2" s="690"/>
      <c r="G2" s="696"/>
    </row>
    <row r="3" spans="1:7" ht="14.1" customHeight="1">
      <c r="A3" s="92"/>
      <c r="B3" s="92"/>
      <c r="C3" s="94"/>
      <c r="D3" s="92"/>
      <c r="E3" s="92"/>
      <c r="F3" s="92"/>
      <c r="G3" s="95"/>
    </row>
    <row r="4" spans="1:7" ht="15.75" customHeight="1">
      <c r="A4" s="790" t="str">
        <f>'1-汇总表'!A4</f>
        <v>产权持有人名称：阳煤集团青岛恒源化工有限公司</v>
      </c>
      <c r="B4" s="790"/>
      <c r="C4" s="790"/>
      <c r="D4" s="790"/>
      <c r="G4" s="96"/>
    </row>
    <row r="5" spans="1:7" s="89" customFormat="1" ht="15.75" customHeight="1">
      <c r="A5" s="46" t="s">
        <v>5</v>
      </c>
      <c r="B5" s="46" t="s">
        <v>990</v>
      </c>
      <c r="C5" s="97" t="s">
        <v>991</v>
      </c>
      <c r="D5" s="46" t="s">
        <v>992</v>
      </c>
      <c r="E5" s="98" t="s">
        <v>586</v>
      </c>
      <c r="F5" s="46" t="s">
        <v>587</v>
      </c>
      <c r="G5" s="46" t="s">
        <v>8</v>
      </c>
    </row>
    <row r="6" spans="1:7" ht="15.75" customHeight="1">
      <c r="A6" s="99"/>
      <c r="B6" s="100"/>
      <c r="C6" s="101"/>
      <c r="D6" s="99"/>
      <c r="E6" s="102"/>
      <c r="F6" s="48">
        <f>E6</f>
        <v>0</v>
      </c>
      <c r="G6" s="103"/>
    </row>
    <row r="7" spans="1:7" ht="15.75" customHeight="1">
      <c r="A7" s="99"/>
      <c r="B7" s="100"/>
      <c r="C7" s="101"/>
      <c r="D7" s="99"/>
      <c r="E7" s="102"/>
      <c r="F7" s="48">
        <f t="shared" ref="F7:F25" si="0">E7</f>
        <v>0</v>
      </c>
      <c r="G7" s="103"/>
    </row>
    <row r="8" spans="1:7" ht="15.75" customHeight="1">
      <c r="A8" s="99"/>
      <c r="B8" s="100"/>
      <c r="C8" s="101"/>
      <c r="D8" s="99"/>
      <c r="E8" s="102"/>
      <c r="F8" s="48">
        <f t="shared" si="0"/>
        <v>0</v>
      </c>
      <c r="G8" s="103"/>
    </row>
    <row r="9" spans="1:7" ht="15.75" customHeight="1">
      <c r="A9" s="99"/>
      <c r="B9" s="100"/>
      <c r="C9" s="101"/>
      <c r="D9" s="99"/>
      <c r="E9" s="102"/>
      <c r="F9" s="48">
        <f t="shared" si="0"/>
        <v>0</v>
      </c>
      <c r="G9" s="103"/>
    </row>
    <row r="10" spans="1:7" ht="15.75" customHeight="1">
      <c r="A10" s="99"/>
      <c r="B10" s="100"/>
      <c r="C10" s="101"/>
      <c r="D10" s="99"/>
      <c r="E10" s="102"/>
      <c r="F10" s="48">
        <f t="shared" si="0"/>
        <v>0</v>
      </c>
      <c r="G10" s="103"/>
    </row>
    <row r="11" spans="1:7" ht="15.75" customHeight="1">
      <c r="A11" s="99"/>
      <c r="B11" s="100"/>
      <c r="C11" s="101"/>
      <c r="D11" s="99"/>
      <c r="E11" s="102"/>
      <c r="F11" s="48">
        <f t="shared" si="0"/>
        <v>0</v>
      </c>
      <c r="G11" s="103"/>
    </row>
    <row r="12" spans="1:7" ht="15.75" customHeight="1">
      <c r="A12" s="99"/>
      <c r="B12" s="100"/>
      <c r="C12" s="101"/>
      <c r="D12" s="99"/>
      <c r="E12" s="102"/>
      <c r="F12" s="48"/>
      <c r="G12" s="103"/>
    </row>
    <row r="13" spans="1:7" ht="15.75" customHeight="1">
      <c r="A13" s="99"/>
      <c r="B13" s="100"/>
      <c r="C13" s="101"/>
      <c r="D13" s="99"/>
      <c r="E13" s="102"/>
      <c r="F13" s="48"/>
      <c r="G13" s="103"/>
    </row>
    <row r="14" spans="1:7" ht="15.75" customHeight="1">
      <c r="A14" s="99"/>
      <c r="B14" s="100"/>
      <c r="C14" s="101"/>
      <c r="D14" s="99"/>
      <c r="E14" s="102"/>
      <c r="F14" s="48">
        <f t="shared" si="0"/>
        <v>0</v>
      </c>
      <c r="G14" s="103"/>
    </row>
    <row r="15" spans="1:7" ht="15.75" customHeight="1">
      <c r="A15" s="99"/>
      <c r="B15" s="100"/>
      <c r="C15" s="101"/>
      <c r="D15" s="99"/>
      <c r="E15" s="102"/>
      <c r="F15" s="48">
        <f t="shared" si="0"/>
        <v>0</v>
      </c>
      <c r="G15" s="103"/>
    </row>
    <row r="16" spans="1:7" ht="15.75" customHeight="1">
      <c r="A16" s="99"/>
      <c r="B16" s="100"/>
      <c r="C16" s="101"/>
      <c r="D16" s="99"/>
      <c r="E16" s="102"/>
      <c r="F16" s="48">
        <f t="shared" si="0"/>
        <v>0</v>
      </c>
      <c r="G16" s="103"/>
    </row>
    <row r="17" spans="1:7" ht="15.75" customHeight="1">
      <c r="A17" s="99"/>
      <c r="B17" s="100"/>
      <c r="C17" s="101"/>
      <c r="D17" s="99"/>
      <c r="E17" s="102"/>
      <c r="F17" s="48">
        <f t="shared" si="0"/>
        <v>0</v>
      </c>
      <c r="G17" s="103"/>
    </row>
    <row r="18" spans="1:7" ht="15.75" customHeight="1">
      <c r="A18" s="99"/>
      <c r="B18" s="100"/>
      <c r="C18" s="101"/>
      <c r="D18" s="99"/>
      <c r="E18" s="102"/>
      <c r="F18" s="48">
        <f t="shared" si="0"/>
        <v>0</v>
      </c>
      <c r="G18" s="103"/>
    </row>
    <row r="19" spans="1:7" ht="15.75" customHeight="1">
      <c r="A19" s="99"/>
      <c r="B19" s="100"/>
      <c r="C19" s="101"/>
      <c r="D19" s="99"/>
      <c r="E19" s="102"/>
      <c r="F19" s="48">
        <f t="shared" si="0"/>
        <v>0</v>
      </c>
      <c r="G19" s="103"/>
    </row>
    <row r="20" spans="1:7" ht="15.75" customHeight="1">
      <c r="A20" s="99"/>
      <c r="B20" s="100"/>
      <c r="C20" s="101"/>
      <c r="D20" s="99"/>
      <c r="E20" s="102"/>
      <c r="F20" s="48">
        <f t="shared" si="0"/>
        <v>0</v>
      </c>
      <c r="G20" s="103"/>
    </row>
    <row r="21" spans="1:7" ht="15.75" customHeight="1">
      <c r="A21" s="99"/>
      <c r="B21" s="100"/>
      <c r="C21" s="101"/>
      <c r="D21" s="99"/>
      <c r="E21" s="102"/>
      <c r="F21" s="48">
        <f t="shared" si="0"/>
        <v>0</v>
      </c>
      <c r="G21" s="103"/>
    </row>
    <row r="22" spans="1:7" ht="15.75" customHeight="1">
      <c r="A22" s="99"/>
      <c r="B22" s="100"/>
      <c r="C22" s="101"/>
      <c r="D22" s="99"/>
      <c r="E22" s="102"/>
      <c r="F22" s="48">
        <f t="shared" si="0"/>
        <v>0</v>
      </c>
      <c r="G22" s="103"/>
    </row>
    <row r="23" spans="1:7" ht="15.75" customHeight="1">
      <c r="A23" s="99"/>
      <c r="B23" s="100"/>
      <c r="C23" s="101"/>
      <c r="D23" s="99"/>
      <c r="E23" s="102"/>
      <c r="F23" s="48">
        <f t="shared" si="0"/>
        <v>0</v>
      </c>
      <c r="G23" s="103"/>
    </row>
    <row r="24" spans="1:7" ht="15.75" customHeight="1">
      <c r="A24" s="99"/>
      <c r="B24" s="100"/>
      <c r="C24" s="101"/>
      <c r="D24" s="99"/>
      <c r="E24" s="102"/>
      <c r="F24" s="48">
        <f t="shared" si="0"/>
        <v>0</v>
      </c>
      <c r="G24" s="103"/>
    </row>
    <row r="25" spans="1:7" ht="15.75" customHeight="1">
      <c r="A25" s="99"/>
      <c r="B25" s="100"/>
      <c r="C25" s="101"/>
      <c r="D25" s="99"/>
      <c r="E25" s="102"/>
      <c r="F25" s="48">
        <f t="shared" si="0"/>
        <v>0</v>
      </c>
      <c r="G25" s="103"/>
    </row>
    <row r="26" spans="1:7" ht="15.75" customHeight="1">
      <c r="A26" s="99"/>
      <c r="B26" s="100"/>
      <c r="C26" s="101"/>
      <c r="D26" s="99"/>
      <c r="E26" s="102"/>
      <c r="F26" s="102"/>
      <c r="G26" s="103"/>
    </row>
    <row r="27" spans="1:7" ht="15.75" customHeight="1">
      <c r="A27" s="99"/>
      <c r="B27" s="100"/>
      <c r="C27" s="101"/>
      <c r="D27" s="99"/>
      <c r="E27" s="102"/>
      <c r="F27" s="102"/>
      <c r="G27" s="103"/>
    </row>
    <row r="28" spans="1:7" ht="15.75" customHeight="1">
      <c r="A28" s="695" t="s">
        <v>710</v>
      </c>
      <c r="B28" s="695"/>
      <c r="C28" s="101"/>
      <c r="D28" s="99"/>
      <c r="E28" s="48">
        <f>SUM(E6:E27)</f>
        <v>0</v>
      </c>
      <c r="F28" s="48">
        <f>SUM(F6:F27)</f>
        <v>0</v>
      </c>
      <c r="G28" s="103"/>
    </row>
    <row r="29" spans="1:7" ht="15.75" customHeight="1">
      <c r="A29" s="90" t="str">
        <f>封面!B$10&amp;封面!D$10</f>
        <v>产权持有单位填表人：杨庆华</v>
      </c>
      <c r="C29" s="104"/>
      <c r="D29" s="105"/>
      <c r="E29" s="105"/>
    </row>
    <row r="30" spans="1:7" ht="15.75" customHeight="1">
      <c r="A30" s="90" t="str">
        <f>封面!B$12&amp;封面!D$12&amp;封面!E$12&amp;封面!F$12&amp;封面!G$12&amp;封面!H$12&amp;封面!I$12</f>
        <v>填表日期：2019年1月24日</v>
      </c>
      <c r="F30" s="89" t="str">
        <f>"评估人员："&amp;封面!$P$30</f>
        <v>评估人员：</v>
      </c>
    </row>
  </sheetData>
  <mergeCells count="4">
    <mergeCell ref="A1:G1"/>
    <mergeCell ref="A2:G2"/>
    <mergeCell ref="A4:D4"/>
    <mergeCell ref="A28:B28"/>
  </mergeCells>
  <phoneticPr fontId="205" type="noConversion"/>
  <hyperlinks>
    <hyperlink ref="A28:B28" location="'5-流动负债汇总'!A1" display="合            计"/>
  </hyperlinks>
  <printOptions horizontalCentered="1"/>
  <pageMargins left="0.4" right="0.39" top="0.87" bottom="0.87" header="1.24" footer="0.75"/>
  <pageSetup paperSize="9" fitToHeight="0" orientation="landscape" horizontalDpi="4294967292" r:id="rId1"/>
  <headerFooter scaleWithDoc="0">
    <oddHeader>&amp;R&amp;"宋体,常规"&amp;10表5-2
共&amp;N页第&amp;P页
金额单位:人民币元</oddHeader>
  </headerFooter>
  <legacyDrawing r:id="rId2"/>
</worksheet>
</file>

<file path=xl/worksheets/sheet72.xml><?xml version="1.0" encoding="utf-8"?>
<worksheet xmlns="http://schemas.openxmlformats.org/spreadsheetml/2006/main" xmlns:r="http://schemas.openxmlformats.org/officeDocument/2006/relationships">
  <sheetPr>
    <pageSetUpPr fitToPage="1"/>
  </sheetPr>
  <dimension ref="A1:H31"/>
  <sheetViews>
    <sheetView showGridLines="0" workbookViewId="0">
      <selection activeCell="W7" sqref="W7"/>
    </sheetView>
  </sheetViews>
  <sheetFormatPr defaultRowHeight="15.75" customHeight="1"/>
  <cols>
    <col min="1" max="1" width="7.75" style="4" customWidth="1"/>
    <col min="2" max="2" width="29.25" style="4" customWidth="1"/>
    <col min="3" max="3" width="12.5" style="49" customWidth="1"/>
    <col min="4" max="4" width="11.75" style="49" customWidth="1"/>
    <col min="5" max="5" width="10" style="4" customWidth="1"/>
    <col min="6" max="6" width="16.625" style="4" customWidth="1"/>
    <col min="7" max="7" width="17.875" style="4" customWidth="1"/>
    <col min="8" max="8" width="16.375" style="4" customWidth="1"/>
    <col min="9" max="16384" width="9" style="4"/>
  </cols>
  <sheetData>
    <row r="1" spans="1:8" s="1" customFormat="1" ht="30" customHeight="1">
      <c r="A1" s="675" t="s">
        <v>993</v>
      </c>
      <c r="B1" s="675"/>
      <c r="C1" s="675"/>
      <c r="D1" s="675"/>
      <c r="E1" s="675"/>
      <c r="F1" s="675"/>
      <c r="G1" s="675"/>
      <c r="H1" s="675"/>
    </row>
    <row r="2" spans="1:8" s="2" customFormat="1" ht="14.1" customHeight="1">
      <c r="A2" s="676" t="str">
        <f>'1-汇总表'!A2:F2</f>
        <v>评估基准日：2018年12月31日</v>
      </c>
      <c r="B2" s="676"/>
      <c r="C2" s="676"/>
      <c r="D2" s="676"/>
      <c r="E2" s="676"/>
      <c r="F2" s="676"/>
      <c r="G2" s="684"/>
      <c r="H2" s="684"/>
    </row>
    <row r="3" spans="1:8" s="2" customFormat="1" ht="14.1" customHeight="1">
      <c r="A3" s="7"/>
      <c r="B3" s="7"/>
      <c r="C3" s="62"/>
      <c r="D3" s="62"/>
      <c r="E3" s="7"/>
      <c r="F3" s="7"/>
      <c r="G3" s="8"/>
      <c r="H3" s="10"/>
    </row>
    <row r="4" spans="1:8" s="2" customFormat="1" ht="15.75" customHeight="1">
      <c r="A4" s="11" t="str">
        <f>'1-汇总表'!A4</f>
        <v>产权持有人名称：阳煤集团青岛恒源化工有限公司</v>
      </c>
      <c r="B4" s="11"/>
      <c r="C4" s="11"/>
      <c r="D4" s="55"/>
      <c r="H4" s="12"/>
    </row>
    <row r="5" spans="1:8" s="3" customFormat="1" ht="15.75" customHeight="1">
      <c r="A5" s="13" t="s">
        <v>487</v>
      </c>
      <c r="B5" s="14" t="s">
        <v>617</v>
      </c>
      <c r="C5" s="56" t="s">
        <v>627</v>
      </c>
      <c r="D5" s="56" t="s">
        <v>985</v>
      </c>
      <c r="E5" s="13" t="s">
        <v>620</v>
      </c>
      <c r="F5" s="16" t="s">
        <v>488</v>
      </c>
      <c r="G5" s="13" t="s">
        <v>489</v>
      </c>
      <c r="H5" s="13" t="s">
        <v>562</v>
      </c>
    </row>
    <row r="6" spans="1:8" ht="15.75" customHeight="1">
      <c r="A6" s="13"/>
      <c r="B6" s="17"/>
      <c r="C6" s="56"/>
      <c r="D6" s="56"/>
      <c r="E6" s="13"/>
      <c r="F6" s="19"/>
      <c r="G6" s="19">
        <f>F6</f>
        <v>0</v>
      </c>
      <c r="H6" s="20"/>
    </row>
    <row r="7" spans="1:8" ht="15.75" customHeight="1">
      <c r="A7" s="13"/>
      <c r="B7" s="17"/>
      <c r="C7" s="56"/>
      <c r="D7" s="56"/>
      <c r="E7" s="13"/>
      <c r="F7" s="19"/>
      <c r="G7" s="19">
        <f t="shared" ref="G7:G23" si="0">F7</f>
        <v>0</v>
      </c>
      <c r="H7" s="20"/>
    </row>
    <row r="8" spans="1:8" ht="15.75" customHeight="1">
      <c r="A8" s="13"/>
      <c r="B8" s="17"/>
      <c r="C8" s="56"/>
      <c r="D8" s="56"/>
      <c r="E8" s="13"/>
      <c r="F8" s="19"/>
      <c r="G8" s="19">
        <f t="shared" si="0"/>
        <v>0</v>
      </c>
      <c r="H8" s="20"/>
    </row>
    <row r="9" spans="1:8" ht="15.75" customHeight="1">
      <c r="A9" s="13"/>
      <c r="B9" s="17"/>
      <c r="C9" s="56"/>
      <c r="D9" s="56"/>
      <c r="E9" s="13"/>
      <c r="F9" s="19"/>
      <c r="G9" s="19">
        <f t="shared" si="0"/>
        <v>0</v>
      </c>
      <c r="H9" s="20"/>
    </row>
    <row r="10" spans="1:8" ht="15.75" customHeight="1">
      <c r="A10" s="13"/>
      <c r="B10" s="17"/>
      <c r="C10" s="56"/>
      <c r="D10" s="56"/>
      <c r="E10" s="13"/>
      <c r="F10" s="19"/>
      <c r="G10" s="19">
        <f t="shared" si="0"/>
        <v>0</v>
      </c>
      <c r="H10" s="20"/>
    </row>
    <row r="11" spans="1:8" ht="15.75" customHeight="1">
      <c r="A11" s="13"/>
      <c r="B11" s="17"/>
      <c r="C11" s="56"/>
      <c r="D11" s="56"/>
      <c r="E11" s="13"/>
      <c r="F11" s="19"/>
      <c r="G11" s="19">
        <f t="shared" si="0"/>
        <v>0</v>
      </c>
      <c r="H11" s="20"/>
    </row>
    <row r="12" spans="1:8" ht="15.75" customHeight="1">
      <c r="A12" s="13"/>
      <c r="B12" s="17"/>
      <c r="C12" s="56"/>
      <c r="D12" s="56"/>
      <c r="E12" s="13"/>
      <c r="F12" s="19"/>
      <c r="G12" s="19">
        <f t="shared" si="0"/>
        <v>0</v>
      </c>
      <c r="H12" s="20"/>
    </row>
    <row r="13" spans="1:8" ht="15.75" customHeight="1">
      <c r="A13" s="13"/>
      <c r="B13" s="17"/>
      <c r="C13" s="56"/>
      <c r="D13" s="56"/>
      <c r="E13" s="13"/>
      <c r="F13" s="19"/>
      <c r="G13" s="19"/>
      <c r="H13" s="20"/>
    </row>
    <row r="14" spans="1:8" ht="15.75" customHeight="1">
      <c r="A14" s="13"/>
      <c r="B14" s="17"/>
      <c r="C14" s="56"/>
      <c r="D14" s="56"/>
      <c r="E14" s="13"/>
      <c r="F14" s="19"/>
      <c r="G14" s="19">
        <f t="shared" si="0"/>
        <v>0</v>
      </c>
      <c r="H14" s="20"/>
    </row>
    <row r="15" spans="1:8" ht="15.75" customHeight="1">
      <c r="A15" s="13"/>
      <c r="B15" s="17"/>
      <c r="C15" s="56"/>
      <c r="D15" s="56"/>
      <c r="E15" s="13"/>
      <c r="F15" s="19"/>
      <c r="G15" s="19">
        <f t="shared" si="0"/>
        <v>0</v>
      </c>
      <c r="H15" s="20"/>
    </row>
    <row r="16" spans="1:8" ht="15.75" customHeight="1">
      <c r="A16" s="13"/>
      <c r="B16" s="17"/>
      <c r="C16" s="56"/>
      <c r="D16" s="56"/>
      <c r="E16" s="13"/>
      <c r="F16" s="19"/>
      <c r="G16" s="19">
        <f t="shared" si="0"/>
        <v>0</v>
      </c>
      <c r="H16" s="20"/>
    </row>
    <row r="17" spans="1:8" ht="15.75" customHeight="1">
      <c r="A17" s="13"/>
      <c r="B17" s="17"/>
      <c r="C17" s="56"/>
      <c r="D17" s="56"/>
      <c r="E17" s="13"/>
      <c r="F17" s="19"/>
      <c r="G17" s="19">
        <f t="shared" si="0"/>
        <v>0</v>
      </c>
      <c r="H17" s="20"/>
    </row>
    <row r="18" spans="1:8" ht="15.75" customHeight="1">
      <c r="A18" s="13"/>
      <c r="B18" s="17"/>
      <c r="C18" s="56"/>
      <c r="D18" s="56"/>
      <c r="E18" s="13"/>
      <c r="F18" s="19"/>
      <c r="G18" s="19">
        <f t="shared" si="0"/>
        <v>0</v>
      </c>
      <c r="H18" s="20"/>
    </row>
    <row r="19" spans="1:8" ht="15.75" customHeight="1">
      <c r="A19" s="13"/>
      <c r="B19" s="17"/>
      <c r="C19" s="56"/>
      <c r="D19" s="56"/>
      <c r="E19" s="13"/>
      <c r="F19" s="19"/>
      <c r="G19" s="19">
        <f t="shared" si="0"/>
        <v>0</v>
      </c>
      <c r="H19" s="20"/>
    </row>
    <row r="20" spans="1:8" ht="15.75" customHeight="1">
      <c r="A20" s="13"/>
      <c r="B20" s="17"/>
      <c r="C20" s="56"/>
      <c r="D20" s="56"/>
      <c r="E20" s="13"/>
      <c r="F20" s="19"/>
      <c r="G20" s="19">
        <f t="shared" si="0"/>
        <v>0</v>
      </c>
      <c r="H20" s="20"/>
    </row>
    <row r="21" spans="1:8" ht="15.75" customHeight="1">
      <c r="A21" s="13"/>
      <c r="B21" s="17"/>
      <c r="C21" s="56"/>
      <c r="D21" s="56"/>
      <c r="E21" s="13"/>
      <c r="F21" s="19"/>
      <c r="G21" s="19">
        <f t="shared" si="0"/>
        <v>0</v>
      </c>
      <c r="H21" s="20"/>
    </row>
    <row r="22" spans="1:8" ht="15.75" customHeight="1">
      <c r="A22" s="13"/>
      <c r="B22" s="17"/>
      <c r="C22" s="56"/>
      <c r="D22" s="56"/>
      <c r="E22" s="13"/>
      <c r="F22" s="19"/>
      <c r="G22" s="19">
        <f t="shared" si="0"/>
        <v>0</v>
      </c>
      <c r="H22" s="20"/>
    </row>
    <row r="23" spans="1:8" ht="15.75" customHeight="1">
      <c r="A23" s="13"/>
      <c r="B23" s="17"/>
      <c r="C23" s="56"/>
      <c r="D23" s="56"/>
      <c r="E23" s="13"/>
      <c r="F23" s="19"/>
      <c r="G23" s="19">
        <f t="shared" si="0"/>
        <v>0</v>
      </c>
      <c r="H23" s="20"/>
    </row>
    <row r="24" spans="1:8" ht="15.75" customHeight="1">
      <c r="A24" s="13"/>
      <c r="B24" s="17"/>
      <c r="C24" s="56"/>
      <c r="D24" s="56"/>
      <c r="E24" s="13"/>
      <c r="F24" s="19"/>
      <c r="G24" s="19"/>
      <c r="H24" s="20"/>
    </row>
    <row r="25" spans="1:8" ht="15.75" customHeight="1">
      <c r="A25" s="13"/>
      <c r="B25" s="17"/>
      <c r="C25" s="56"/>
      <c r="D25" s="56"/>
      <c r="E25" s="13"/>
      <c r="F25" s="19"/>
      <c r="G25" s="19"/>
      <c r="H25" s="20"/>
    </row>
    <row r="26" spans="1:8" ht="15.75" customHeight="1">
      <c r="A26" s="13"/>
      <c r="B26" s="17"/>
      <c r="C26" s="56"/>
      <c r="D26" s="56"/>
      <c r="E26" s="13"/>
      <c r="F26" s="19"/>
      <c r="G26" s="19"/>
      <c r="H26" s="20"/>
    </row>
    <row r="27" spans="1:8" ht="15.75" customHeight="1">
      <c r="A27" s="13"/>
      <c r="B27" s="17"/>
      <c r="C27" s="56"/>
      <c r="D27" s="56"/>
      <c r="E27" s="13"/>
      <c r="F27" s="19"/>
      <c r="G27" s="19"/>
      <c r="H27" s="20"/>
    </row>
    <row r="28" spans="1:8" ht="15.75" customHeight="1">
      <c r="A28" s="677" t="s">
        <v>647</v>
      </c>
      <c r="B28" s="677"/>
      <c r="C28" s="56"/>
      <c r="D28" s="56"/>
      <c r="E28" s="13"/>
      <c r="F28" s="19">
        <f>SUM(F6:F27)</f>
        <v>0</v>
      </c>
      <c r="G28" s="19">
        <f>SUM(G6:G27)</f>
        <v>0</v>
      </c>
      <c r="H28" s="20"/>
    </row>
    <row r="29" spans="1:8" s="2" customFormat="1" ht="15.75" customHeight="1">
      <c r="A29" s="2" t="str">
        <f>封面!B$10&amp;封面!D$10</f>
        <v>产权持有单位填表人：杨庆华</v>
      </c>
      <c r="C29" s="58"/>
      <c r="D29" s="58"/>
      <c r="E29" s="22"/>
    </row>
    <row r="30" spans="1:8" s="2" customFormat="1" ht="15.75" customHeight="1">
      <c r="A30" s="2" t="str">
        <f>封面!B$12&amp;封面!D$12&amp;封面!E$12&amp;封面!F$12&amp;封面!G$12&amp;封面!H$12&amp;封面!I$12</f>
        <v>填表日期：2019年1月24日</v>
      </c>
      <c r="C30" s="55"/>
      <c r="D30" s="55"/>
      <c r="G30" s="24" t="str">
        <f>"评估人员："&amp;封面!$P$30</f>
        <v>评估人员：</v>
      </c>
    </row>
    <row r="31" spans="1:8" s="2" customFormat="1" ht="15.75" customHeight="1">
      <c r="C31" s="55"/>
      <c r="D31" s="55"/>
    </row>
  </sheetData>
  <mergeCells count="3">
    <mergeCell ref="A1:H1"/>
    <mergeCell ref="A2:H2"/>
    <mergeCell ref="A28:B28"/>
  </mergeCells>
  <phoneticPr fontId="205" type="noConversion"/>
  <hyperlinks>
    <hyperlink ref="A28:B28" location="'5-流动负债汇总'!A1" display="合            计"/>
  </hyperlinks>
  <printOptions horizontalCentered="1"/>
  <pageMargins left="0.51" right="0.55000000000000004" top="0.87" bottom="0.87" header="1.22" footer="0.94"/>
  <pageSetup paperSize="9" fitToHeight="0" orientation="landscape" horizontalDpi="4294967292" r:id="rId1"/>
  <headerFooter scaleWithDoc="0">
    <oddHeader>&amp;R&amp;"宋体,常规"&amp;10表5-3
共&amp;N页第&amp;P页
金额单位:人民币元</oddHeader>
  </headerFooter>
  <legacyDrawing r:id="rId2"/>
</worksheet>
</file>

<file path=xl/worksheets/sheet73.xml><?xml version="1.0" encoding="utf-8"?>
<worksheet xmlns="http://schemas.openxmlformats.org/spreadsheetml/2006/main" xmlns:r="http://schemas.openxmlformats.org/officeDocument/2006/relationships">
  <sheetPr>
    <pageSetUpPr fitToPage="1"/>
  </sheetPr>
  <dimension ref="A1:G30"/>
  <sheetViews>
    <sheetView showGridLines="0" workbookViewId="0">
      <selection activeCell="W7" sqref="W7"/>
    </sheetView>
  </sheetViews>
  <sheetFormatPr defaultRowHeight="15.75" customHeight="1"/>
  <cols>
    <col min="1" max="1" width="4.25" style="4" customWidth="1"/>
    <col min="2" max="2" width="37" style="4" customWidth="1"/>
    <col min="3" max="3" width="12" style="49" customWidth="1"/>
    <col min="4" max="4" width="18.5" style="4" customWidth="1"/>
    <col min="5" max="5" width="18.125" style="4" customWidth="1"/>
    <col min="6" max="6" width="16.5" style="4" customWidth="1"/>
    <col min="7" max="7" width="15.5" style="4" customWidth="1"/>
    <col min="8" max="16384" width="9" style="4"/>
  </cols>
  <sheetData>
    <row r="1" spans="1:7" s="1" customFormat="1" ht="30" customHeight="1">
      <c r="A1" s="675" t="s">
        <v>994</v>
      </c>
      <c r="B1" s="675"/>
      <c r="C1" s="675"/>
      <c r="D1" s="675"/>
      <c r="E1" s="675"/>
      <c r="F1" s="675"/>
      <c r="G1" s="675"/>
    </row>
    <row r="2" spans="1:7" s="2" customFormat="1" ht="14.1" customHeight="1">
      <c r="A2" s="676" t="str">
        <f>'1-汇总表'!A2:F2</f>
        <v>评估基准日：2018年12月31日</v>
      </c>
      <c r="B2" s="676"/>
      <c r="C2" s="676"/>
      <c r="D2" s="676"/>
      <c r="E2" s="676"/>
      <c r="F2" s="676"/>
      <c r="G2" s="684"/>
    </row>
    <row r="3" spans="1:7" s="2" customFormat="1" ht="14.1" customHeight="1">
      <c r="A3" s="7"/>
      <c r="B3" s="7"/>
      <c r="C3" s="62"/>
      <c r="D3" s="7"/>
      <c r="E3" s="7"/>
      <c r="F3" s="7"/>
      <c r="G3" s="10"/>
    </row>
    <row r="4" spans="1:7" s="2" customFormat="1" ht="15.75" customHeight="1">
      <c r="A4" s="11" t="str">
        <f>'1-汇总表'!A4</f>
        <v>产权持有人名称：阳煤集团青岛恒源化工有限公司</v>
      </c>
      <c r="B4" s="11"/>
      <c r="C4" s="11"/>
      <c r="D4" s="11"/>
      <c r="G4" s="12"/>
    </row>
    <row r="5" spans="1:7" s="3" customFormat="1" ht="15.75" customHeight="1">
      <c r="A5" s="13" t="s">
        <v>487</v>
      </c>
      <c r="B5" s="14" t="s">
        <v>617</v>
      </c>
      <c r="C5" s="56" t="s">
        <v>627</v>
      </c>
      <c r="D5" s="13" t="s">
        <v>626</v>
      </c>
      <c r="E5" s="16" t="s">
        <v>488</v>
      </c>
      <c r="F5" s="13" t="s">
        <v>489</v>
      </c>
      <c r="G5" s="13" t="s">
        <v>562</v>
      </c>
    </row>
    <row r="6" spans="1:7" ht="15.75" customHeight="1">
      <c r="A6" s="13"/>
      <c r="B6" s="17"/>
      <c r="C6" s="56"/>
      <c r="D6" s="18"/>
      <c r="E6" s="83"/>
      <c r="F6" s="19">
        <f>E6</f>
        <v>0</v>
      </c>
      <c r="G6" s="20"/>
    </row>
    <row r="7" spans="1:7" ht="15.75" customHeight="1">
      <c r="A7" s="13"/>
      <c r="B7" s="17"/>
      <c r="C7" s="56"/>
      <c r="D7" s="18"/>
      <c r="E7" s="83"/>
      <c r="F7" s="19">
        <f t="shared" ref="F7:F27" si="0">E7</f>
        <v>0</v>
      </c>
      <c r="G7" s="20"/>
    </row>
    <row r="8" spans="1:7" ht="15.75" customHeight="1">
      <c r="A8" s="13"/>
      <c r="B8" s="17"/>
      <c r="C8" s="56"/>
      <c r="D8" s="18"/>
      <c r="E8" s="83"/>
      <c r="F8" s="19">
        <f t="shared" si="0"/>
        <v>0</v>
      </c>
      <c r="G8" s="20"/>
    </row>
    <row r="9" spans="1:7" ht="15.75" customHeight="1">
      <c r="A9" s="13"/>
      <c r="B9" s="17"/>
      <c r="C9" s="56"/>
      <c r="D9" s="18"/>
      <c r="E9" s="83"/>
      <c r="F9" s="19">
        <f t="shared" si="0"/>
        <v>0</v>
      </c>
      <c r="G9" s="20"/>
    </row>
    <row r="10" spans="1:7" ht="15.75" customHeight="1">
      <c r="A10" s="13"/>
      <c r="B10" s="17"/>
      <c r="C10" s="56"/>
      <c r="D10" s="18"/>
      <c r="E10" s="83"/>
      <c r="F10" s="19">
        <f t="shared" si="0"/>
        <v>0</v>
      </c>
      <c r="G10" s="20"/>
    </row>
    <row r="11" spans="1:7" ht="15.75" customHeight="1">
      <c r="A11" s="13"/>
      <c r="B11" s="17"/>
      <c r="C11" s="56"/>
      <c r="D11" s="18"/>
      <c r="E11" s="83"/>
      <c r="F11" s="19">
        <f t="shared" si="0"/>
        <v>0</v>
      </c>
      <c r="G11" s="20"/>
    </row>
    <row r="12" spans="1:7" ht="15.75" customHeight="1">
      <c r="A12" s="13"/>
      <c r="B12" s="17"/>
      <c r="C12" s="56"/>
      <c r="D12" s="18"/>
      <c r="E12" s="83"/>
      <c r="F12" s="19">
        <f t="shared" si="0"/>
        <v>0</v>
      </c>
      <c r="G12" s="20"/>
    </row>
    <row r="13" spans="1:7" ht="15.75" customHeight="1">
      <c r="A13" s="13"/>
      <c r="B13" s="17"/>
      <c r="C13" s="56"/>
      <c r="D13" s="18"/>
      <c r="E13" s="83"/>
      <c r="F13" s="19">
        <f t="shared" si="0"/>
        <v>0</v>
      </c>
      <c r="G13" s="20"/>
    </row>
    <row r="14" spans="1:7" ht="15.75" customHeight="1">
      <c r="A14" s="13"/>
      <c r="B14" s="17"/>
      <c r="C14" s="56"/>
      <c r="D14" s="18"/>
      <c r="E14" s="83"/>
      <c r="F14" s="19">
        <f t="shared" si="0"/>
        <v>0</v>
      </c>
      <c r="G14" s="20"/>
    </row>
    <row r="15" spans="1:7" ht="15.75" customHeight="1">
      <c r="A15" s="13"/>
      <c r="B15" s="17"/>
      <c r="C15" s="56"/>
      <c r="D15" s="18"/>
      <c r="E15" s="83"/>
      <c r="F15" s="19">
        <f t="shared" si="0"/>
        <v>0</v>
      </c>
      <c r="G15" s="20"/>
    </row>
    <row r="16" spans="1:7" ht="15.75" customHeight="1">
      <c r="A16" s="13"/>
      <c r="B16" s="17"/>
      <c r="C16" s="56"/>
      <c r="D16" s="18"/>
      <c r="E16" s="83"/>
      <c r="F16" s="19">
        <f t="shared" si="0"/>
        <v>0</v>
      </c>
      <c r="G16" s="20"/>
    </row>
    <row r="17" spans="1:7" ht="15.75" customHeight="1">
      <c r="A17" s="13"/>
      <c r="B17" s="17"/>
      <c r="C17" s="56"/>
      <c r="D17" s="18"/>
      <c r="E17" s="83"/>
      <c r="F17" s="19">
        <f t="shared" si="0"/>
        <v>0</v>
      </c>
      <c r="G17" s="20"/>
    </row>
    <row r="18" spans="1:7" ht="15.75" customHeight="1">
      <c r="A18" s="13"/>
      <c r="B18" s="17"/>
      <c r="C18" s="56"/>
      <c r="D18" s="18"/>
      <c r="E18" s="83"/>
      <c r="F18" s="19">
        <f t="shared" si="0"/>
        <v>0</v>
      </c>
      <c r="G18" s="20"/>
    </row>
    <row r="19" spans="1:7" ht="15.75" customHeight="1">
      <c r="A19" s="13"/>
      <c r="B19" s="17"/>
      <c r="C19" s="56"/>
      <c r="D19" s="18"/>
      <c r="E19" s="83"/>
      <c r="F19" s="19">
        <f t="shared" si="0"/>
        <v>0</v>
      </c>
      <c r="G19" s="20"/>
    </row>
    <row r="20" spans="1:7" ht="15.75" customHeight="1">
      <c r="A20" s="13"/>
      <c r="B20" s="17"/>
      <c r="C20" s="56"/>
      <c r="D20" s="18"/>
      <c r="E20" s="83"/>
      <c r="F20" s="19">
        <f t="shared" si="0"/>
        <v>0</v>
      </c>
      <c r="G20" s="20"/>
    </row>
    <row r="21" spans="1:7" ht="15.75" customHeight="1">
      <c r="A21" s="13"/>
      <c r="B21" s="17"/>
      <c r="C21" s="56"/>
      <c r="D21" s="18"/>
      <c r="E21" s="83"/>
      <c r="F21" s="19">
        <f t="shared" si="0"/>
        <v>0</v>
      </c>
      <c r="G21" s="20"/>
    </row>
    <row r="22" spans="1:7" ht="15.75" customHeight="1">
      <c r="A22" s="13"/>
      <c r="B22" s="17"/>
      <c r="C22" s="56"/>
      <c r="D22" s="18"/>
      <c r="E22" s="83"/>
      <c r="F22" s="19">
        <f t="shared" si="0"/>
        <v>0</v>
      </c>
      <c r="G22" s="20"/>
    </row>
    <row r="23" spans="1:7" ht="15.75" customHeight="1">
      <c r="A23" s="13"/>
      <c r="B23" s="17"/>
      <c r="C23" s="56"/>
      <c r="D23" s="18"/>
      <c r="E23" s="83"/>
      <c r="F23" s="19">
        <f t="shared" si="0"/>
        <v>0</v>
      </c>
      <c r="G23" s="20"/>
    </row>
    <row r="24" spans="1:7" ht="15.75" customHeight="1">
      <c r="A24" s="13"/>
      <c r="B24" s="17"/>
      <c r="C24" s="56"/>
      <c r="D24" s="18"/>
      <c r="E24" s="83"/>
      <c r="F24" s="19">
        <f t="shared" si="0"/>
        <v>0</v>
      </c>
      <c r="G24" s="20"/>
    </row>
    <row r="25" spans="1:7" ht="15.75" customHeight="1">
      <c r="A25" s="13"/>
      <c r="B25" s="17"/>
      <c r="C25" s="56"/>
      <c r="D25" s="18"/>
      <c r="E25" s="83"/>
      <c r="F25" s="19">
        <f t="shared" si="0"/>
        <v>0</v>
      </c>
      <c r="G25" s="20"/>
    </row>
    <row r="26" spans="1:7" ht="15.75" customHeight="1">
      <c r="A26" s="13"/>
      <c r="B26" s="17"/>
      <c r="C26" s="56"/>
      <c r="D26" s="18"/>
      <c r="E26" s="83"/>
      <c r="F26" s="19">
        <f t="shared" si="0"/>
        <v>0</v>
      </c>
      <c r="G26" s="20"/>
    </row>
    <row r="27" spans="1:7" ht="15.75" customHeight="1">
      <c r="A27" s="13"/>
      <c r="B27" s="17"/>
      <c r="C27" s="56"/>
      <c r="D27" s="18"/>
      <c r="E27" s="83"/>
      <c r="F27" s="19">
        <f t="shared" si="0"/>
        <v>0</v>
      </c>
      <c r="G27" s="20"/>
    </row>
    <row r="28" spans="1:7" ht="15.75" customHeight="1">
      <c r="A28" s="677" t="s">
        <v>647</v>
      </c>
      <c r="B28" s="677"/>
      <c r="C28" s="56"/>
      <c r="D28" s="18"/>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sheetData>
  <mergeCells count="3">
    <mergeCell ref="A1:G1"/>
    <mergeCell ref="A2:G2"/>
    <mergeCell ref="A28:B28"/>
  </mergeCells>
  <phoneticPr fontId="205" type="noConversion"/>
  <hyperlinks>
    <hyperlink ref="A28:B28" location="'5-流动负债汇总'!A1" display="合            计"/>
  </hyperlinks>
  <printOptions horizontalCentered="1"/>
  <pageMargins left="0.51" right="0.55000000000000004" top="0.87" bottom="0.87" header="1.26" footer="0.51"/>
  <pageSetup paperSize="9" fitToHeight="0" orientation="landscape" horizontalDpi="4294967292" r:id="rId1"/>
  <headerFooter scaleWithDoc="0">
    <oddHeader>&amp;R&amp;"宋体,常规"&amp;10表5-4
共&amp;N页第&amp;P页
金额单位:人民币元</oddHeader>
  </headerFooter>
  <legacyDrawing r:id="rId2"/>
</worksheet>
</file>

<file path=xl/worksheets/sheet74.xml><?xml version="1.0" encoding="utf-8"?>
<worksheet xmlns="http://schemas.openxmlformats.org/spreadsheetml/2006/main" xmlns:r="http://schemas.openxmlformats.org/officeDocument/2006/relationships">
  <sheetPr>
    <pageSetUpPr fitToPage="1"/>
  </sheetPr>
  <dimension ref="A1:G31"/>
  <sheetViews>
    <sheetView showGridLines="0" workbookViewId="0">
      <selection activeCell="W7" sqref="W7"/>
    </sheetView>
  </sheetViews>
  <sheetFormatPr defaultRowHeight="15.75" customHeight="1"/>
  <cols>
    <col min="1" max="1" width="8" style="4" customWidth="1"/>
    <col min="2" max="2" width="30" style="4" customWidth="1"/>
    <col min="3" max="3" width="14" style="49" customWidth="1"/>
    <col min="4" max="4" width="20.375" style="4" customWidth="1"/>
    <col min="5" max="5" width="18.25" style="4" customWidth="1"/>
    <col min="6" max="6" width="16.75" style="4" customWidth="1"/>
    <col min="7" max="7" width="16.375" style="4" customWidth="1"/>
    <col min="8" max="16384" width="9" style="4"/>
  </cols>
  <sheetData>
    <row r="1" spans="1:7" s="1" customFormat="1" ht="30" customHeight="1">
      <c r="A1" s="675" t="s">
        <v>995</v>
      </c>
      <c r="B1" s="675"/>
      <c r="C1" s="675"/>
      <c r="D1" s="675"/>
      <c r="E1" s="675"/>
      <c r="F1" s="675"/>
      <c r="G1" s="675"/>
    </row>
    <row r="2" spans="1:7" s="2" customFormat="1" ht="14.1" customHeight="1">
      <c r="A2" s="676" t="str">
        <f>'1-汇总表'!A2:F2</f>
        <v>评估基准日：2018年12月31日</v>
      </c>
      <c r="B2" s="676"/>
      <c r="C2" s="676"/>
      <c r="D2" s="676"/>
      <c r="E2" s="676"/>
      <c r="F2" s="676"/>
      <c r="G2" s="684"/>
    </row>
    <row r="3" spans="1:7" s="2" customFormat="1" ht="14.1" customHeight="1">
      <c r="A3" s="7"/>
      <c r="B3" s="7"/>
      <c r="C3" s="62"/>
      <c r="D3" s="7"/>
      <c r="E3" s="7"/>
      <c r="F3" s="7"/>
      <c r="G3" s="10"/>
    </row>
    <row r="4" spans="1:7" s="2" customFormat="1" ht="15.75" customHeight="1">
      <c r="A4" s="11" t="str">
        <f>'1-汇总表'!A4</f>
        <v>产权持有人名称：阳煤集团青岛恒源化工有限公司</v>
      </c>
      <c r="B4" s="11"/>
      <c r="C4" s="11"/>
      <c r="D4" s="11"/>
      <c r="G4" s="12"/>
    </row>
    <row r="5" spans="1:7" s="3" customFormat="1" ht="15.75" customHeight="1">
      <c r="A5" s="13" t="s">
        <v>487</v>
      </c>
      <c r="B5" s="14" t="s">
        <v>617</v>
      </c>
      <c r="C5" s="56" t="s">
        <v>627</v>
      </c>
      <c r="D5" s="13" t="s">
        <v>626</v>
      </c>
      <c r="E5" s="16" t="s">
        <v>488</v>
      </c>
      <c r="F5" s="13" t="s">
        <v>489</v>
      </c>
      <c r="G5" s="13" t="s">
        <v>562</v>
      </c>
    </row>
    <row r="6" spans="1:7" ht="15.75" customHeight="1">
      <c r="A6" s="13"/>
      <c r="B6" s="17"/>
      <c r="C6" s="56"/>
      <c r="D6" s="18"/>
      <c r="E6" s="19"/>
      <c r="F6" s="19">
        <f>E6</f>
        <v>0</v>
      </c>
      <c r="G6" s="20"/>
    </row>
    <row r="7" spans="1:7" ht="15.75" customHeight="1">
      <c r="A7" s="13"/>
      <c r="B7" s="17"/>
      <c r="C7" s="56"/>
      <c r="D7" s="18"/>
      <c r="E7" s="19"/>
      <c r="F7" s="19">
        <f t="shared" ref="F7:F24" si="0">E7</f>
        <v>0</v>
      </c>
      <c r="G7" s="20"/>
    </row>
    <row r="8" spans="1:7" ht="15.75" customHeight="1">
      <c r="A8" s="13"/>
      <c r="B8" s="17"/>
      <c r="C8" s="56"/>
      <c r="D8" s="18"/>
      <c r="E8" s="19"/>
      <c r="F8" s="19">
        <f t="shared" si="0"/>
        <v>0</v>
      </c>
      <c r="G8" s="20"/>
    </row>
    <row r="9" spans="1:7" ht="15.75" customHeight="1">
      <c r="A9" s="13"/>
      <c r="B9" s="17"/>
      <c r="C9" s="56"/>
      <c r="D9" s="18"/>
      <c r="E9" s="19"/>
      <c r="F9" s="19">
        <f t="shared" si="0"/>
        <v>0</v>
      </c>
      <c r="G9" s="20"/>
    </row>
    <row r="10" spans="1:7" ht="15.75" customHeight="1">
      <c r="A10" s="13"/>
      <c r="B10" s="17"/>
      <c r="C10" s="56"/>
      <c r="D10" s="18"/>
      <c r="E10" s="19"/>
      <c r="F10" s="19">
        <f t="shared" si="0"/>
        <v>0</v>
      </c>
      <c r="G10" s="20"/>
    </row>
    <row r="11" spans="1:7" ht="15.75" customHeight="1">
      <c r="A11" s="13"/>
      <c r="B11" s="17"/>
      <c r="C11" s="56"/>
      <c r="D11" s="18"/>
      <c r="E11" s="19"/>
      <c r="F11" s="19">
        <f t="shared" si="0"/>
        <v>0</v>
      </c>
      <c r="G11" s="20"/>
    </row>
    <row r="12" spans="1:7" ht="15.75" customHeight="1">
      <c r="A12" s="13"/>
      <c r="B12" s="17"/>
      <c r="C12" s="56"/>
      <c r="D12" s="18"/>
      <c r="E12" s="19"/>
      <c r="F12" s="19">
        <f t="shared" si="0"/>
        <v>0</v>
      </c>
      <c r="G12" s="20"/>
    </row>
    <row r="13" spans="1:7" ht="15.75" customHeight="1">
      <c r="A13" s="13"/>
      <c r="B13" s="17"/>
      <c r="C13" s="56"/>
      <c r="D13" s="18"/>
      <c r="E13" s="19"/>
      <c r="F13" s="19">
        <f t="shared" si="0"/>
        <v>0</v>
      </c>
      <c r="G13" s="20"/>
    </row>
    <row r="14" spans="1:7" ht="15.75" customHeight="1">
      <c r="A14" s="13"/>
      <c r="B14" s="17"/>
      <c r="C14" s="56"/>
      <c r="D14" s="18"/>
      <c r="E14" s="19"/>
      <c r="F14" s="19"/>
      <c r="G14" s="20"/>
    </row>
    <row r="15" spans="1:7" ht="15.75" customHeight="1">
      <c r="A15" s="13"/>
      <c r="B15" s="17"/>
      <c r="C15" s="56"/>
      <c r="D15" s="18"/>
      <c r="E15" s="19"/>
      <c r="F15" s="19">
        <f t="shared" si="0"/>
        <v>0</v>
      </c>
      <c r="G15" s="20"/>
    </row>
    <row r="16" spans="1:7" ht="15.75" customHeight="1">
      <c r="A16" s="13"/>
      <c r="B16" s="17"/>
      <c r="C16" s="56"/>
      <c r="D16" s="18"/>
      <c r="E16" s="19"/>
      <c r="F16" s="19">
        <f t="shared" si="0"/>
        <v>0</v>
      </c>
      <c r="G16" s="20"/>
    </row>
    <row r="17" spans="1:7" ht="15.75" customHeight="1">
      <c r="A17" s="13"/>
      <c r="B17" s="17"/>
      <c r="C17" s="56"/>
      <c r="D17" s="18"/>
      <c r="E17" s="19"/>
      <c r="F17" s="19">
        <f t="shared" si="0"/>
        <v>0</v>
      </c>
      <c r="G17" s="20"/>
    </row>
    <row r="18" spans="1:7" ht="15.75" customHeight="1">
      <c r="A18" s="13"/>
      <c r="B18" s="17"/>
      <c r="C18" s="56"/>
      <c r="D18" s="18"/>
      <c r="E18" s="19"/>
      <c r="F18" s="19">
        <f t="shared" si="0"/>
        <v>0</v>
      </c>
      <c r="G18" s="20"/>
    </row>
    <row r="19" spans="1:7" ht="15.75" customHeight="1">
      <c r="A19" s="13"/>
      <c r="B19" s="17"/>
      <c r="C19" s="56"/>
      <c r="D19" s="18"/>
      <c r="E19" s="19"/>
      <c r="F19" s="19">
        <f t="shared" si="0"/>
        <v>0</v>
      </c>
      <c r="G19" s="20"/>
    </row>
    <row r="20" spans="1:7" ht="15.75" customHeight="1">
      <c r="A20" s="13"/>
      <c r="B20" s="17"/>
      <c r="C20" s="56"/>
      <c r="D20" s="18"/>
      <c r="E20" s="19"/>
      <c r="F20" s="19">
        <f t="shared" si="0"/>
        <v>0</v>
      </c>
      <c r="G20" s="20"/>
    </row>
    <row r="21" spans="1:7" ht="15.75" customHeight="1">
      <c r="A21" s="13"/>
      <c r="B21" s="17"/>
      <c r="C21" s="56"/>
      <c r="D21" s="18"/>
      <c r="E21" s="19"/>
      <c r="F21" s="19">
        <f t="shared" si="0"/>
        <v>0</v>
      </c>
      <c r="G21" s="20"/>
    </row>
    <row r="22" spans="1:7" ht="15.75" customHeight="1">
      <c r="A22" s="13"/>
      <c r="B22" s="17"/>
      <c r="C22" s="56"/>
      <c r="D22" s="18"/>
      <c r="E22" s="19"/>
      <c r="F22" s="19">
        <f t="shared" si="0"/>
        <v>0</v>
      </c>
      <c r="G22" s="20"/>
    </row>
    <row r="23" spans="1:7" ht="15.75" customHeight="1">
      <c r="A23" s="13"/>
      <c r="B23" s="17"/>
      <c r="C23" s="56"/>
      <c r="D23" s="18"/>
      <c r="E23" s="19"/>
      <c r="F23" s="19">
        <f t="shared" si="0"/>
        <v>0</v>
      </c>
      <c r="G23" s="20"/>
    </row>
    <row r="24" spans="1:7" ht="15.75" customHeight="1">
      <c r="A24" s="13"/>
      <c r="B24" s="17"/>
      <c r="C24" s="56"/>
      <c r="D24" s="18"/>
      <c r="E24" s="19"/>
      <c r="F24" s="19">
        <f t="shared" si="0"/>
        <v>0</v>
      </c>
      <c r="G24" s="20"/>
    </row>
    <row r="25" spans="1:7" ht="15.75" customHeight="1">
      <c r="A25" s="13"/>
      <c r="B25" s="17"/>
      <c r="C25" s="56"/>
      <c r="D25" s="18"/>
      <c r="E25" s="19"/>
      <c r="F25" s="19"/>
      <c r="G25" s="20"/>
    </row>
    <row r="26" spans="1:7" ht="15.75" customHeight="1">
      <c r="A26" s="13"/>
      <c r="B26" s="17"/>
      <c r="C26" s="56"/>
      <c r="D26" s="18"/>
      <c r="E26" s="19"/>
      <c r="F26" s="19"/>
      <c r="G26" s="20"/>
    </row>
    <row r="27" spans="1:7" ht="15.75" customHeight="1">
      <c r="A27" s="13"/>
      <c r="B27" s="17"/>
      <c r="C27" s="56"/>
      <c r="D27" s="18"/>
      <c r="E27" s="19"/>
      <c r="F27" s="19"/>
      <c r="G27" s="20"/>
    </row>
    <row r="28" spans="1:7" ht="15.75" customHeight="1">
      <c r="A28" s="677" t="s">
        <v>647</v>
      </c>
      <c r="B28" s="677"/>
      <c r="C28" s="56"/>
      <c r="D28" s="13"/>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row r="31" spans="1:7" s="2" customFormat="1" ht="15.75" customHeight="1">
      <c r="C31" s="55"/>
    </row>
  </sheetData>
  <mergeCells count="3">
    <mergeCell ref="A1:G1"/>
    <mergeCell ref="A2:G2"/>
    <mergeCell ref="A28:B28"/>
  </mergeCells>
  <phoneticPr fontId="205" type="noConversion"/>
  <hyperlinks>
    <hyperlink ref="A28:B28" location="'5-流动负债汇总'!A1" display="合            计"/>
  </hyperlinks>
  <printOptions horizontalCentered="1"/>
  <pageMargins left="0.47" right="0.51" top="0.87" bottom="0.87" header="1.22" footer="0.94"/>
  <pageSetup paperSize="9" fitToHeight="0" orientation="landscape" horizontalDpi="4294967292" r:id="rId1"/>
  <headerFooter scaleWithDoc="0">
    <oddHeader>&amp;R&amp;"宋体,常规"&amp;10表5-5
共&amp;N页第&amp;P页
金额单位:人民币元</oddHeader>
  </headerFooter>
  <legacyDrawing r:id="rId2"/>
</worksheet>
</file>

<file path=xl/worksheets/sheet75.xml><?xml version="1.0" encoding="utf-8"?>
<worksheet xmlns="http://schemas.openxmlformats.org/spreadsheetml/2006/main" xmlns:r="http://schemas.openxmlformats.org/officeDocument/2006/relationships">
  <sheetPr>
    <pageSetUpPr fitToPage="1"/>
  </sheetPr>
  <dimension ref="A1:F30"/>
  <sheetViews>
    <sheetView showGridLines="0" workbookViewId="0">
      <selection activeCell="W7" sqref="W7"/>
    </sheetView>
  </sheetViews>
  <sheetFormatPr defaultRowHeight="15.75" customHeight="1"/>
  <cols>
    <col min="1" max="1" width="13.125" style="4" customWidth="1"/>
    <col min="2" max="2" width="35.125" style="4" customWidth="1"/>
    <col min="3" max="3" width="15.375" style="49" customWidth="1"/>
    <col min="4" max="4" width="20.375" style="4" customWidth="1"/>
    <col min="5" max="5" width="20.25" style="4" customWidth="1"/>
    <col min="6" max="6" width="18.125" style="4" customWidth="1"/>
    <col min="7" max="16384" width="9" style="4"/>
  </cols>
  <sheetData>
    <row r="1" spans="1:6" s="1" customFormat="1" ht="30" customHeight="1">
      <c r="A1" s="675" t="s">
        <v>996</v>
      </c>
      <c r="B1" s="675"/>
      <c r="C1" s="675"/>
      <c r="D1" s="675"/>
      <c r="E1" s="675"/>
      <c r="F1" s="675"/>
    </row>
    <row r="2" spans="1:6" s="2" customFormat="1" ht="14.1" customHeight="1">
      <c r="A2" s="676" t="str">
        <f>'1-汇总表'!A2:F2</f>
        <v>评估基准日：2018年12月31日</v>
      </c>
      <c r="B2" s="676"/>
      <c r="C2" s="676"/>
      <c r="D2" s="676"/>
      <c r="E2" s="676"/>
      <c r="F2" s="676"/>
    </row>
    <row r="3" spans="1:6" s="2" customFormat="1" ht="14.1" customHeight="1">
      <c r="A3" s="7"/>
      <c r="B3" s="7"/>
      <c r="C3" s="62"/>
      <c r="D3" s="7"/>
      <c r="E3" s="7"/>
      <c r="F3" s="10"/>
    </row>
    <row r="4" spans="1:6" s="2" customFormat="1" ht="15.75" customHeight="1">
      <c r="A4" s="54" t="str">
        <f>'1-汇总表'!A4</f>
        <v>产权持有人名称：阳煤集团青岛恒源化工有限公司</v>
      </c>
      <c r="C4" s="55"/>
      <c r="F4" s="12"/>
    </row>
    <row r="5" spans="1:6" s="3" customFormat="1" ht="15.75" customHeight="1">
      <c r="A5" s="13" t="s">
        <v>487</v>
      </c>
      <c r="B5" s="13" t="s">
        <v>682</v>
      </c>
      <c r="C5" s="56" t="s">
        <v>627</v>
      </c>
      <c r="D5" s="16" t="s">
        <v>488</v>
      </c>
      <c r="E5" s="13" t="s">
        <v>489</v>
      </c>
      <c r="F5" s="13" t="s">
        <v>562</v>
      </c>
    </row>
    <row r="6" spans="1:6" ht="15.75" customHeight="1">
      <c r="A6" s="13">
        <v>1</v>
      </c>
      <c r="B6" s="87" t="s">
        <v>997</v>
      </c>
      <c r="C6" s="56"/>
      <c r="D6" s="19"/>
      <c r="E6" s="19">
        <f>D6</f>
        <v>0</v>
      </c>
      <c r="F6" s="20"/>
    </row>
    <row r="7" spans="1:6" ht="15.75" customHeight="1">
      <c r="A7" s="13">
        <v>2</v>
      </c>
      <c r="B7" s="87" t="s">
        <v>998</v>
      </c>
      <c r="C7" s="56"/>
      <c r="D7" s="83"/>
      <c r="E7" s="19">
        <f t="shared" ref="E7:E20" si="0">D7</f>
        <v>0</v>
      </c>
      <c r="F7" s="20"/>
    </row>
    <row r="8" spans="1:6" ht="15.75" customHeight="1">
      <c r="A8" s="13">
        <v>3</v>
      </c>
      <c r="B8" s="87" t="s">
        <v>999</v>
      </c>
      <c r="C8" s="56"/>
      <c r="D8" s="19"/>
      <c r="E8" s="19">
        <f t="shared" si="0"/>
        <v>0</v>
      </c>
      <c r="F8" s="20"/>
    </row>
    <row r="9" spans="1:6" ht="15.75" customHeight="1">
      <c r="A9" s="13">
        <v>4</v>
      </c>
      <c r="B9" s="87" t="s">
        <v>1000</v>
      </c>
      <c r="C9" s="56"/>
      <c r="D9" s="19"/>
      <c r="E9" s="19">
        <f t="shared" si="0"/>
        <v>0</v>
      </c>
      <c r="F9" s="20"/>
    </row>
    <row r="10" spans="1:6" ht="15.75" customHeight="1">
      <c r="A10" s="13">
        <v>5</v>
      </c>
      <c r="B10" s="87" t="s">
        <v>1001</v>
      </c>
      <c r="C10" s="56"/>
      <c r="D10" s="19"/>
      <c r="E10" s="19">
        <f t="shared" si="0"/>
        <v>0</v>
      </c>
      <c r="F10" s="20"/>
    </row>
    <row r="11" spans="1:6" ht="15.75" customHeight="1">
      <c r="A11" s="13">
        <v>6</v>
      </c>
      <c r="B11" s="87" t="s">
        <v>1002</v>
      </c>
      <c r="C11" s="56"/>
      <c r="D11" s="19"/>
      <c r="E11" s="19">
        <f t="shared" si="0"/>
        <v>0</v>
      </c>
      <c r="F11" s="20"/>
    </row>
    <row r="12" spans="1:6" ht="15.75" customHeight="1">
      <c r="A12" s="13">
        <v>7</v>
      </c>
      <c r="B12" s="87" t="s">
        <v>1003</v>
      </c>
      <c r="C12" s="56"/>
      <c r="D12" s="19"/>
      <c r="E12" s="19">
        <f t="shared" si="0"/>
        <v>0</v>
      </c>
      <c r="F12" s="20"/>
    </row>
    <row r="13" spans="1:6" ht="15.75" customHeight="1">
      <c r="A13" s="13">
        <v>8</v>
      </c>
      <c r="B13" s="87" t="s">
        <v>1004</v>
      </c>
      <c r="C13" s="56"/>
      <c r="D13" s="19"/>
      <c r="E13" s="19">
        <f t="shared" si="0"/>
        <v>0</v>
      </c>
      <c r="F13" s="20"/>
    </row>
    <row r="14" spans="1:6" ht="15.75" customHeight="1">
      <c r="A14" s="13">
        <v>9</v>
      </c>
      <c r="B14" s="87" t="s">
        <v>1005</v>
      </c>
      <c r="C14" s="56"/>
      <c r="D14" s="19"/>
      <c r="E14" s="19">
        <f t="shared" si="0"/>
        <v>0</v>
      </c>
      <c r="F14" s="20"/>
    </row>
    <row r="15" spans="1:6" ht="15.75" customHeight="1">
      <c r="A15" s="13">
        <v>10</v>
      </c>
      <c r="B15" s="87" t="s">
        <v>1006</v>
      </c>
      <c r="C15" s="56"/>
      <c r="D15" s="19"/>
      <c r="E15" s="19">
        <f t="shared" si="0"/>
        <v>0</v>
      </c>
      <c r="F15" s="20"/>
    </row>
    <row r="16" spans="1:6" ht="15.75" customHeight="1">
      <c r="A16" s="13">
        <v>11</v>
      </c>
      <c r="B16" s="87" t="s">
        <v>1007</v>
      </c>
      <c r="C16" s="56"/>
      <c r="D16" s="19"/>
      <c r="E16" s="19">
        <f t="shared" si="0"/>
        <v>0</v>
      </c>
      <c r="F16" s="20"/>
    </row>
    <row r="17" spans="1:6" ht="15.75" customHeight="1">
      <c r="A17" s="13">
        <v>12</v>
      </c>
      <c r="B17" s="87" t="s">
        <v>1008</v>
      </c>
      <c r="C17" s="56"/>
      <c r="D17" s="19"/>
      <c r="E17" s="19">
        <f t="shared" si="0"/>
        <v>0</v>
      </c>
      <c r="F17" s="20"/>
    </row>
    <row r="18" spans="1:6" ht="15.75" customHeight="1">
      <c r="A18" s="13">
        <v>13</v>
      </c>
      <c r="B18" s="87" t="s">
        <v>1009</v>
      </c>
      <c r="C18" s="56"/>
      <c r="D18" s="19"/>
      <c r="E18" s="19">
        <f t="shared" si="0"/>
        <v>0</v>
      </c>
      <c r="F18" s="20"/>
    </row>
    <row r="19" spans="1:6" ht="15.75" customHeight="1">
      <c r="A19" s="13">
        <v>14</v>
      </c>
      <c r="B19" s="87" t="s">
        <v>1010</v>
      </c>
      <c r="C19" s="56"/>
      <c r="D19" s="19"/>
      <c r="E19" s="19">
        <f t="shared" si="0"/>
        <v>0</v>
      </c>
      <c r="F19" s="20"/>
    </row>
    <row r="20" spans="1:6" ht="15.75" customHeight="1">
      <c r="A20" s="13">
        <v>15</v>
      </c>
      <c r="B20" s="87" t="s">
        <v>1011</v>
      </c>
      <c r="C20" s="56"/>
      <c r="D20" s="19"/>
      <c r="E20" s="19">
        <f t="shared" si="0"/>
        <v>0</v>
      </c>
      <c r="F20" s="20"/>
    </row>
    <row r="21" spans="1:6" ht="15.75" customHeight="1">
      <c r="A21" s="13"/>
      <c r="B21" s="87"/>
      <c r="C21" s="56"/>
      <c r="D21" s="19"/>
      <c r="E21" s="19"/>
      <c r="F21" s="20"/>
    </row>
    <row r="22" spans="1:6" ht="15.75" customHeight="1">
      <c r="A22" s="13"/>
      <c r="B22" s="87"/>
      <c r="C22" s="56"/>
      <c r="D22" s="19"/>
      <c r="E22" s="19"/>
      <c r="F22" s="20"/>
    </row>
    <row r="23" spans="1:6" ht="15.75" customHeight="1">
      <c r="A23" s="13"/>
      <c r="B23" s="87"/>
      <c r="C23" s="56"/>
      <c r="D23" s="19"/>
      <c r="E23" s="19"/>
      <c r="F23" s="20"/>
    </row>
    <row r="24" spans="1:6" ht="15.75" customHeight="1">
      <c r="A24" s="13"/>
      <c r="B24" s="87"/>
      <c r="C24" s="56"/>
      <c r="D24" s="19"/>
      <c r="E24" s="19"/>
      <c r="F24" s="20"/>
    </row>
    <row r="25" spans="1:6" ht="15.75" customHeight="1">
      <c r="A25" s="13"/>
      <c r="B25" s="87"/>
      <c r="C25" s="56"/>
      <c r="D25" s="19"/>
      <c r="E25" s="19"/>
      <c r="F25" s="20"/>
    </row>
    <row r="26" spans="1:6" ht="15.75" customHeight="1">
      <c r="A26" s="13"/>
      <c r="B26" s="87"/>
      <c r="C26" s="56"/>
      <c r="D26" s="19"/>
      <c r="E26" s="19"/>
      <c r="F26" s="20"/>
    </row>
    <row r="27" spans="1:6" ht="15.75" customHeight="1">
      <c r="A27" s="13"/>
      <c r="B27" s="87"/>
      <c r="C27" s="56"/>
      <c r="D27" s="19"/>
      <c r="E27" s="19"/>
      <c r="F27" s="20"/>
    </row>
    <row r="28" spans="1:6" ht="15.75" customHeight="1">
      <c r="A28" s="677" t="s">
        <v>647</v>
      </c>
      <c r="B28" s="677"/>
      <c r="C28" s="56"/>
      <c r="D28" s="19">
        <f>SUM(D6:D27)</f>
        <v>0</v>
      </c>
      <c r="E28" s="19">
        <f>SUM(E6:E27)</f>
        <v>0</v>
      </c>
      <c r="F28" s="20"/>
    </row>
    <row r="29" spans="1:6" s="2" customFormat="1" ht="15.75" customHeight="1">
      <c r="A29" s="2" t="str">
        <f>封面!B$10&amp;封面!D$10</f>
        <v>产权持有单位填表人：杨庆华</v>
      </c>
      <c r="C29" s="58"/>
      <c r="D29" s="22"/>
      <c r="E29" s="22"/>
    </row>
    <row r="30" spans="1:6" s="2" customFormat="1" ht="15.75" customHeight="1">
      <c r="A30" s="2" t="str">
        <f>封面!B$12&amp;封面!D$12&amp;封面!E$12&amp;封面!F$12&amp;封面!G$12&amp;封面!H$12&amp;封面!I$12</f>
        <v>填表日期：2019年1月24日</v>
      </c>
      <c r="C30" s="55"/>
      <c r="E30" s="24" t="str">
        <f>"评估人员："&amp;封面!$P$30</f>
        <v>评估人员：</v>
      </c>
    </row>
  </sheetData>
  <mergeCells count="3">
    <mergeCell ref="A1:F1"/>
    <mergeCell ref="A2:F2"/>
    <mergeCell ref="A28:B28"/>
  </mergeCells>
  <phoneticPr fontId="205" type="noConversion"/>
  <hyperlinks>
    <hyperlink ref="A28:B28" location="'5-流动负债汇总'!A1" display="合            计"/>
  </hyperlinks>
  <printOptions horizontalCentered="1"/>
  <pageMargins left="0.45" right="0.47" top="0.87" bottom="0.87" header="1.23" footer="0.97"/>
  <pageSetup paperSize="9" fitToHeight="0" orientation="landscape" horizontalDpi="4294967292" r:id="rId1"/>
  <headerFooter scaleWithDoc="0">
    <oddHeader>&amp;R&amp;"宋体,常规"&amp;10表5-6
共&amp;N页第&amp;P页
金额单位:人民币元</oddHeader>
  </headerFooter>
  <legacyDrawing r:id="rId2"/>
</worksheet>
</file>

<file path=xl/worksheets/sheet76.xml><?xml version="1.0" encoding="utf-8"?>
<worksheet xmlns="http://schemas.openxmlformats.org/spreadsheetml/2006/main" xmlns:r="http://schemas.openxmlformats.org/officeDocument/2006/relationships">
  <sheetPr>
    <pageSetUpPr fitToPage="1"/>
  </sheetPr>
  <dimension ref="A1:G30"/>
  <sheetViews>
    <sheetView showGridLines="0" workbookViewId="0">
      <selection activeCell="W7" sqref="W7"/>
    </sheetView>
  </sheetViews>
  <sheetFormatPr defaultRowHeight="15.75" customHeight="1"/>
  <cols>
    <col min="1" max="1" width="8.375" style="4" customWidth="1"/>
    <col min="2" max="2" width="33.25" style="4" customWidth="1"/>
    <col min="3" max="3" width="14" style="49" customWidth="1"/>
    <col min="4" max="4" width="14.125" style="4" customWidth="1"/>
    <col min="5" max="6" width="18.125" style="4" customWidth="1"/>
    <col min="7" max="7" width="15.5" style="4" customWidth="1"/>
    <col min="8" max="16384" width="9" style="4"/>
  </cols>
  <sheetData>
    <row r="1" spans="1:7" s="1" customFormat="1" ht="30" customHeight="1">
      <c r="A1" s="675" t="s">
        <v>1012</v>
      </c>
      <c r="B1" s="675"/>
      <c r="C1" s="675"/>
      <c r="D1" s="675"/>
      <c r="E1" s="675"/>
      <c r="F1" s="675"/>
      <c r="G1" s="675"/>
    </row>
    <row r="2" spans="1:7" s="2" customFormat="1" ht="14.1" customHeight="1">
      <c r="A2" s="676" t="str">
        <f>'1-汇总表'!A2:F2</f>
        <v>评估基准日：2018年12月31日</v>
      </c>
      <c r="B2" s="676"/>
      <c r="C2" s="676"/>
      <c r="D2" s="676"/>
      <c r="E2" s="676"/>
      <c r="F2" s="676"/>
      <c r="G2" s="684"/>
    </row>
    <row r="3" spans="1:7" s="2" customFormat="1" ht="14.1" customHeight="1">
      <c r="A3" s="7"/>
      <c r="B3" s="7"/>
      <c r="C3" s="62"/>
      <c r="D3" s="7"/>
      <c r="E3" s="7"/>
      <c r="F3" s="7"/>
      <c r="G3" s="10"/>
    </row>
    <row r="4" spans="1:7" s="2" customFormat="1" ht="15.75" customHeight="1">
      <c r="A4" s="54" t="str">
        <f>'1-汇总表'!A4</f>
        <v>产权持有人名称：阳煤集团青岛恒源化工有限公司</v>
      </c>
      <c r="C4" s="55"/>
      <c r="G4" s="12"/>
    </row>
    <row r="5" spans="1:7" s="3" customFormat="1" ht="15.75" customHeight="1">
      <c r="A5" s="13" t="s">
        <v>487</v>
      </c>
      <c r="B5" s="13" t="s">
        <v>1013</v>
      </c>
      <c r="C5" s="56" t="s">
        <v>627</v>
      </c>
      <c r="D5" s="13" t="s">
        <v>1014</v>
      </c>
      <c r="E5" s="16" t="s">
        <v>488</v>
      </c>
      <c r="F5" s="13" t="s">
        <v>489</v>
      </c>
      <c r="G5" s="13" t="s">
        <v>562</v>
      </c>
    </row>
    <row r="6" spans="1:7" ht="15.75" customHeight="1">
      <c r="A6" s="13"/>
      <c r="B6" s="84"/>
      <c r="C6" s="85"/>
      <c r="D6" s="86"/>
      <c r="E6" s="83"/>
      <c r="F6" s="19">
        <f>E6</f>
        <v>0</v>
      </c>
      <c r="G6" s="20"/>
    </row>
    <row r="7" spans="1:7" ht="15.75" customHeight="1">
      <c r="A7" s="13"/>
      <c r="B7" s="84"/>
      <c r="C7" s="85"/>
      <c r="D7" s="86"/>
      <c r="E7" s="83"/>
      <c r="F7" s="19">
        <f t="shared" ref="F7:F24" si="0">E7</f>
        <v>0</v>
      </c>
      <c r="G7" s="20"/>
    </row>
    <row r="8" spans="1:7" ht="15.75" customHeight="1">
      <c r="A8" s="13"/>
      <c r="B8" s="84"/>
      <c r="C8" s="85"/>
      <c r="D8" s="86"/>
      <c r="E8" s="83"/>
      <c r="F8" s="19">
        <f t="shared" si="0"/>
        <v>0</v>
      </c>
      <c r="G8" s="20"/>
    </row>
    <row r="9" spans="1:7" ht="15.75" customHeight="1">
      <c r="A9" s="13"/>
      <c r="B9" s="84"/>
      <c r="C9" s="85"/>
      <c r="D9" s="86"/>
      <c r="E9" s="83"/>
      <c r="F9" s="19">
        <f t="shared" si="0"/>
        <v>0</v>
      </c>
      <c r="G9" s="20"/>
    </row>
    <row r="10" spans="1:7" ht="15.75" customHeight="1">
      <c r="A10" s="13"/>
      <c r="B10" s="84"/>
      <c r="C10" s="85"/>
      <c r="D10" s="86"/>
      <c r="E10" s="83"/>
      <c r="F10" s="19">
        <f t="shared" si="0"/>
        <v>0</v>
      </c>
      <c r="G10" s="20"/>
    </row>
    <row r="11" spans="1:7" ht="15.75" customHeight="1">
      <c r="A11" s="13"/>
      <c r="B11" s="17"/>
      <c r="C11" s="56"/>
      <c r="D11" s="18"/>
      <c r="E11" s="19"/>
      <c r="F11" s="19">
        <f t="shared" si="0"/>
        <v>0</v>
      </c>
      <c r="G11" s="20"/>
    </row>
    <row r="12" spans="1:7" ht="15.75" customHeight="1">
      <c r="A12" s="13"/>
      <c r="B12" s="17"/>
      <c r="C12" s="56"/>
      <c r="D12" s="18"/>
      <c r="E12" s="19"/>
      <c r="F12" s="19">
        <f t="shared" si="0"/>
        <v>0</v>
      </c>
      <c r="G12" s="20"/>
    </row>
    <row r="13" spans="1:7" ht="15.75" customHeight="1">
      <c r="A13" s="13"/>
      <c r="B13" s="17"/>
      <c r="C13" s="56"/>
      <c r="D13" s="18"/>
      <c r="E13" s="19"/>
      <c r="F13" s="19">
        <f t="shared" si="0"/>
        <v>0</v>
      </c>
      <c r="G13" s="20"/>
    </row>
    <row r="14" spans="1:7" ht="15.75" customHeight="1">
      <c r="A14" s="13"/>
      <c r="B14" s="17"/>
      <c r="C14" s="56"/>
      <c r="D14" s="18"/>
      <c r="E14" s="19"/>
      <c r="F14" s="19">
        <f t="shared" si="0"/>
        <v>0</v>
      </c>
      <c r="G14" s="20"/>
    </row>
    <row r="15" spans="1:7" ht="15.75" customHeight="1">
      <c r="A15" s="13"/>
      <c r="B15" s="17"/>
      <c r="C15" s="56"/>
      <c r="D15" s="18"/>
      <c r="E15" s="19"/>
      <c r="F15" s="19">
        <f t="shared" si="0"/>
        <v>0</v>
      </c>
      <c r="G15" s="20"/>
    </row>
    <row r="16" spans="1:7" ht="15.75" customHeight="1">
      <c r="A16" s="13"/>
      <c r="B16" s="17"/>
      <c r="C16" s="56"/>
      <c r="D16" s="18"/>
      <c r="E16" s="19"/>
      <c r="F16" s="19">
        <f t="shared" si="0"/>
        <v>0</v>
      </c>
      <c r="G16" s="20"/>
    </row>
    <row r="17" spans="1:7" ht="15.75" customHeight="1">
      <c r="A17" s="13"/>
      <c r="B17" s="17"/>
      <c r="C17" s="56"/>
      <c r="D17" s="18"/>
      <c r="E17" s="19"/>
      <c r="F17" s="19"/>
      <c r="G17" s="20"/>
    </row>
    <row r="18" spans="1:7" ht="15.75" customHeight="1">
      <c r="A18" s="13"/>
      <c r="B18" s="17"/>
      <c r="C18" s="56"/>
      <c r="D18" s="18"/>
      <c r="E18" s="19"/>
      <c r="F18" s="19">
        <f t="shared" si="0"/>
        <v>0</v>
      </c>
      <c r="G18" s="20"/>
    </row>
    <row r="19" spans="1:7" ht="15.75" customHeight="1">
      <c r="A19" s="13"/>
      <c r="B19" s="17"/>
      <c r="C19" s="56"/>
      <c r="D19" s="18"/>
      <c r="E19" s="19"/>
      <c r="F19" s="19">
        <f t="shared" si="0"/>
        <v>0</v>
      </c>
      <c r="G19" s="20"/>
    </row>
    <row r="20" spans="1:7" ht="15.75" customHeight="1">
      <c r="A20" s="13"/>
      <c r="B20" s="17"/>
      <c r="C20" s="56"/>
      <c r="D20" s="18"/>
      <c r="E20" s="19"/>
      <c r="F20" s="19">
        <f t="shared" si="0"/>
        <v>0</v>
      </c>
      <c r="G20" s="20"/>
    </row>
    <row r="21" spans="1:7" ht="15.75" customHeight="1">
      <c r="A21" s="13"/>
      <c r="B21" s="17"/>
      <c r="C21" s="56"/>
      <c r="D21" s="18"/>
      <c r="E21" s="19"/>
      <c r="F21" s="19">
        <f t="shared" si="0"/>
        <v>0</v>
      </c>
      <c r="G21" s="20"/>
    </row>
    <row r="22" spans="1:7" ht="15.75" customHeight="1">
      <c r="A22" s="13"/>
      <c r="B22" s="17"/>
      <c r="C22" s="56"/>
      <c r="D22" s="18"/>
      <c r="E22" s="19"/>
      <c r="F22" s="19">
        <f t="shared" si="0"/>
        <v>0</v>
      </c>
      <c r="G22" s="20"/>
    </row>
    <row r="23" spans="1:7" ht="15.75" customHeight="1">
      <c r="A23" s="13"/>
      <c r="B23" s="17"/>
      <c r="C23" s="56"/>
      <c r="D23" s="18"/>
      <c r="E23" s="19"/>
      <c r="F23" s="19">
        <f t="shared" si="0"/>
        <v>0</v>
      </c>
      <c r="G23" s="20"/>
    </row>
    <row r="24" spans="1:7" ht="15.75" customHeight="1">
      <c r="A24" s="13"/>
      <c r="B24" s="17"/>
      <c r="C24" s="56"/>
      <c r="D24" s="18"/>
      <c r="E24" s="19"/>
      <c r="F24" s="19">
        <f t="shared" si="0"/>
        <v>0</v>
      </c>
      <c r="G24" s="20"/>
    </row>
    <row r="25" spans="1:7" ht="15.75" customHeight="1">
      <c r="A25" s="13"/>
      <c r="B25" s="17"/>
      <c r="C25" s="56"/>
      <c r="D25" s="18"/>
      <c r="E25" s="19"/>
      <c r="F25" s="19"/>
      <c r="G25" s="20"/>
    </row>
    <row r="26" spans="1:7" ht="15.75" customHeight="1">
      <c r="A26" s="13"/>
      <c r="B26" s="17"/>
      <c r="C26" s="56"/>
      <c r="D26" s="18"/>
      <c r="E26" s="19"/>
      <c r="F26" s="19"/>
      <c r="G26" s="20"/>
    </row>
    <row r="27" spans="1:7" ht="15.75" customHeight="1">
      <c r="A27" s="13"/>
      <c r="B27" s="17"/>
      <c r="C27" s="56"/>
      <c r="D27" s="18"/>
      <c r="E27" s="19"/>
      <c r="F27" s="19"/>
      <c r="G27" s="20"/>
    </row>
    <row r="28" spans="1:7" ht="15.75" customHeight="1">
      <c r="A28" s="677" t="s">
        <v>647</v>
      </c>
      <c r="B28" s="677"/>
      <c r="C28" s="56"/>
      <c r="D28" s="18"/>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sheetData>
  <mergeCells count="3">
    <mergeCell ref="A1:G1"/>
    <mergeCell ref="A2:G2"/>
    <mergeCell ref="A28:B28"/>
  </mergeCells>
  <phoneticPr fontId="205" type="noConversion"/>
  <hyperlinks>
    <hyperlink ref="A28:B28" location="'5-流动负债汇总'!A1" display="合            计"/>
  </hyperlinks>
  <printOptions horizontalCentered="1"/>
  <pageMargins left="0.34" right="0.34" top="0.87" bottom="0.87" header="1.25" footer="0.97"/>
  <pageSetup paperSize="9" fitToHeight="0" orientation="landscape" horizontalDpi="4294967292" r:id="rId1"/>
  <headerFooter scaleWithDoc="0">
    <oddHeader>&amp;R&amp;"宋体,常规"&amp;10表5-7
共&amp;N页第&amp;P页
金额单位:人民币元</oddHeader>
  </headerFooter>
  <legacyDrawing r:id="rId2"/>
</worksheet>
</file>

<file path=xl/worksheets/sheet77.xml><?xml version="1.0" encoding="utf-8"?>
<worksheet xmlns="http://schemas.openxmlformats.org/spreadsheetml/2006/main" xmlns:r="http://schemas.openxmlformats.org/officeDocument/2006/relationships">
  <sheetPr>
    <pageSetUpPr fitToPage="1"/>
  </sheetPr>
  <dimension ref="A1:I30"/>
  <sheetViews>
    <sheetView showGridLines="0" workbookViewId="0">
      <selection activeCell="W7" sqref="W7"/>
    </sheetView>
  </sheetViews>
  <sheetFormatPr defaultRowHeight="15.75" customHeight="1"/>
  <cols>
    <col min="1" max="1" width="9" style="4"/>
    <col min="2" max="2" width="28.5" style="4" customWidth="1"/>
    <col min="3" max="3" width="11" style="49" customWidth="1"/>
    <col min="4" max="4" width="14.375" style="4" customWidth="1"/>
    <col min="5" max="5" width="12.875" style="4" customWidth="1"/>
    <col min="6" max="6" width="8.75" style="4" customWidth="1"/>
    <col min="7" max="7" width="13.25" style="4" customWidth="1"/>
    <col min="8" max="8" width="12.875" style="4" customWidth="1"/>
    <col min="9" max="9" width="11.375" style="4" customWidth="1"/>
    <col min="10" max="16384" width="9" style="4"/>
  </cols>
  <sheetData>
    <row r="1" spans="1:9" s="1" customFormat="1" ht="30" customHeight="1">
      <c r="A1" s="675" t="s">
        <v>1015</v>
      </c>
      <c r="B1" s="675"/>
      <c r="C1" s="675"/>
      <c r="D1" s="675"/>
      <c r="E1" s="675"/>
      <c r="F1" s="675"/>
      <c r="G1" s="675"/>
      <c r="H1" s="675"/>
      <c r="I1" s="675"/>
    </row>
    <row r="2" spans="1:9" s="2" customFormat="1" ht="14.1" customHeight="1">
      <c r="A2" s="676" t="str">
        <f>'1-汇总表'!A2:F2</f>
        <v>评估基准日：2018年12月31日</v>
      </c>
      <c r="B2" s="676"/>
      <c r="C2" s="676"/>
      <c r="D2" s="676"/>
      <c r="E2" s="676"/>
      <c r="F2" s="676"/>
      <c r="G2" s="676"/>
      <c r="H2" s="684"/>
      <c r="I2" s="684"/>
    </row>
    <row r="3" spans="1:9" s="2" customFormat="1" ht="14.1" customHeight="1">
      <c r="A3" s="7"/>
      <c r="B3" s="7"/>
      <c r="C3" s="62"/>
      <c r="D3" s="7"/>
      <c r="E3" s="7"/>
      <c r="F3" s="7"/>
      <c r="G3" s="7"/>
      <c r="H3" s="8"/>
      <c r="I3" s="10"/>
    </row>
    <row r="4" spans="1:9" s="2" customFormat="1" ht="15.75" customHeight="1">
      <c r="A4" s="11" t="str">
        <f>'1-汇总表'!A4</f>
        <v>产权持有人名称：阳煤集团青岛恒源化工有限公司</v>
      </c>
      <c r="B4" s="11"/>
      <c r="C4" s="11"/>
      <c r="D4" s="11"/>
      <c r="I4" s="12"/>
    </row>
    <row r="5" spans="1:9" s="3" customFormat="1" ht="15.75" customHeight="1">
      <c r="A5" s="13" t="s">
        <v>487</v>
      </c>
      <c r="B5" s="14" t="s">
        <v>617</v>
      </c>
      <c r="C5" s="56" t="s">
        <v>627</v>
      </c>
      <c r="D5" s="13" t="s">
        <v>644</v>
      </c>
      <c r="E5" s="13" t="s">
        <v>645</v>
      </c>
      <c r="F5" s="13" t="s">
        <v>646</v>
      </c>
      <c r="G5" s="13" t="s">
        <v>488</v>
      </c>
      <c r="H5" s="13" t="s">
        <v>489</v>
      </c>
      <c r="I5" s="13" t="s">
        <v>562</v>
      </c>
    </row>
    <row r="6" spans="1:9" ht="15.75" customHeight="1">
      <c r="A6" s="13"/>
      <c r="B6" s="17"/>
      <c r="C6" s="56"/>
      <c r="D6" s="19"/>
      <c r="E6" s="13"/>
      <c r="F6" s="13"/>
      <c r="G6" s="19"/>
      <c r="H6" s="19">
        <f>G6</f>
        <v>0</v>
      </c>
      <c r="I6" s="20"/>
    </row>
    <row r="7" spans="1:9" ht="15.75" customHeight="1">
      <c r="A7" s="13"/>
      <c r="B7" s="17"/>
      <c r="C7" s="56"/>
      <c r="D7" s="19"/>
      <c r="E7" s="13"/>
      <c r="F7" s="13"/>
      <c r="G7" s="19"/>
      <c r="H7" s="19">
        <f t="shared" ref="H7:H23" si="0">G7</f>
        <v>0</v>
      </c>
      <c r="I7" s="20"/>
    </row>
    <row r="8" spans="1:9" ht="15.75" customHeight="1">
      <c r="A8" s="13"/>
      <c r="B8" s="17"/>
      <c r="C8" s="56"/>
      <c r="D8" s="19"/>
      <c r="E8" s="13"/>
      <c r="F8" s="13"/>
      <c r="G8" s="19"/>
      <c r="H8" s="19">
        <f t="shared" si="0"/>
        <v>0</v>
      </c>
      <c r="I8" s="20"/>
    </row>
    <row r="9" spans="1:9" ht="15.75" customHeight="1">
      <c r="A9" s="13"/>
      <c r="B9" s="17"/>
      <c r="C9" s="56"/>
      <c r="D9" s="19"/>
      <c r="E9" s="13"/>
      <c r="F9" s="13"/>
      <c r="G9" s="19"/>
      <c r="H9" s="19">
        <f t="shared" si="0"/>
        <v>0</v>
      </c>
      <c r="I9" s="20"/>
    </row>
    <row r="10" spans="1:9" ht="15.75" customHeight="1">
      <c r="A10" s="13"/>
      <c r="B10" s="17"/>
      <c r="C10" s="56"/>
      <c r="D10" s="19"/>
      <c r="E10" s="13"/>
      <c r="F10" s="13"/>
      <c r="G10" s="19"/>
      <c r="H10" s="19">
        <f t="shared" si="0"/>
        <v>0</v>
      </c>
      <c r="I10" s="20"/>
    </row>
    <row r="11" spans="1:9" ht="15.75" customHeight="1">
      <c r="A11" s="13"/>
      <c r="B11" s="17"/>
      <c r="C11" s="56"/>
      <c r="D11" s="19"/>
      <c r="E11" s="13"/>
      <c r="F11" s="13"/>
      <c r="G11" s="19"/>
      <c r="H11" s="19">
        <f t="shared" si="0"/>
        <v>0</v>
      </c>
      <c r="I11" s="20"/>
    </row>
    <row r="12" spans="1:9" ht="15.75" customHeight="1">
      <c r="A12" s="13"/>
      <c r="B12" s="17"/>
      <c r="C12" s="56"/>
      <c r="D12" s="19"/>
      <c r="E12" s="13"/>
      <c r="F12" s="13"/>
      <c r="G12" s="19"/>
      <c r="H12" s="19">
        <f t="shared" si="0"/>
        <v>0</v>
      </c>
      <c r="I12" s="20"/>
    </row>
    <row r="13" spans="1:9" ht="15.75" customHeight="1">
      <c r="A13" s="13"/>
      <c r="B13" s="17"/>
      <c r="C13" s="56"/>
      <c r="D13" s="19"/>
      <c r="E13" s="13"/>
      <c r="F13" s="13"/>
      <c r="G13" s="19"/>
      <c r="H13" s="19">
        <f t="shared" si="0"/>
        <v>0</v>
      </c>
      <c r="I13" s="20"/>
    </row>
    <row r="14" spans="1:9" ht="15.75" customHeight="1">
      <c r="A14" s="13"/>
      <c r="B14" s="17"/>
      <c r="C14" s="56"/>
      <c r="D14" s="19"/>
      <c r="E14" s="13"/>
      <c r="F14" s="13"/>
      <c r="G14" s="19"/>
      <c r="H14" s="19">
        <f t="shared" si="0"/>
        <v>0</v>
      </c>
      <c r="I14" s="20"/>
    </row>
    <row r="15" spans="1:9" ht="15.75" customHeight="1">
      <c r="A15" s="13"/>
      <c r="B15" s="17"/>
      <c r="C15" s="56"/>
      <c r="D15" s="19"/>
      <c r="E15" s="13"/>
      <c r="F15" s="13"/>
      <c r="G15" s="19"/>
      <c r="H15" s="19">
        <f t="shared" si="0"/>
        <v>0</v>
      </c>
      <c r="I15" s="20"/>
    </row>
    <row r="16" spans="1:9" ht="15.75" customHeight="1">
      <c r="A16" s="13"/>
      <c r="B16" s="17"/>
      <c r="C16" s="56"/>
      <c r="D16" s="19"/>
      <c r="E16" s="13"/>
      <c r="F16" s="13"/>
      <c r="G16" s="19"/>
      <c r="H16" s="19">
        <f t="shared" si="0"/>
        <v>0</v>
      </c>
      <c r="I16" s="20"/>
    </row>
    <row r="17" spans="1:9" ht="15.75" customHeight="1">
      <c r="A17" s="13"/>
      <c r="B17" s="17"/>
      <c r="C17" s="56"/>
      <c r="D17" s="19"/>
      <c r="E17" s="13"/>
      <c r="F17" s="13"/>
      <c r="G17" s="19"/>
      <c r="H17" s="19">
        <f t="shared" si="0"/>
        <v>0</v>
      </c>
      <c r="I17" s="20"/>
    </row>
    <row r="18" spans="1:9" ht="15.75" customHeight="1">
      <c r="A18" s="13"/>
      <c r="B18" s="17"/>
      <c r="C18" s="56"/>
      <c r="D18" s="19"/>
      <c r="E18" s="13"/>
      <c r="F18" s="13"/>
      <c r="G18" s="19"/>
      <c r="H18" s="19"/>
      <c r="I18" s="20"/>
    </row>
    <row r="19" spans="1:9" ht="15.75" customHeight="1">
      <c r="A19" s="13"/>
      <c r="B19" s="17"/>
      <c r="C19" s="56"/>
      <c r="D19" s="19"/>
      <c r="E19" s="13"/>
      <c r="F19" s="13"/>
      <c r="G19" s="19"/>
      <c r="H19" s="19"/>
      <c r="I19" s="20"/>
    </row>
    <row r="20" spans="1:9" ht="15.75" customHeight="1">
      <c r="A20" s="13"/>
      <c r="B20" s="17"/>
      <c r="C20" s="56"/>
      <c r="D20" s="19"/>
      <c r="E20" s="13"/>
      <c r="F20" s="13"/>
      <c r="G20" s="19"/>
      <c r="H20" s="19">
        <f t="shared" si="0"/>
        <v>0</v>
      </c>
      <c r="I20" s="20"/>
    </row>
    <row r="21" spans="1:9" ht="15.75" customHeight="1">
      <c r="A21" s="13"/>
      <c r="B21" s="17"/>
      <c r="C21" s="56"/>
      <c r="D21" s="19"/>
      <c r="E21" s="13"/>
      <c r="F21" s="13"/>
      <c r="G21" s="19"/>
      <c r="H21" s="19">
        <f t="shared" si="0"/>
        <v>0</v>
      </c>
      <c r="I21" s="20"/>
    </row>
    <row r="22" spans="1:9" ht="15.75" customHeight="1">
      <c r="A22" s="13"/>
      <c r="B22" s="17"/>
      <c r="C22" s="56"/>
      <c r="D22" s="19"/>
      <c r="E22" s="13"/>
      <c r="F22" s="13"/>
      <c r="G22" s="19"/>
      <c r="H22" s="19">
        <f t="shared" si="0"/>
        <v>0</v>
      </c>
      <c r="I22" s="20"/>
    </row>
    <row r="23" spans="1:9" ht="15.75" customHeight="1">
      <c r="A23" s="13"/>
      <c r="B23" s="17"/>
      <c r="C23" s="56"/>
      <c r="D23" s="19"/>
      <c r="E23" s="13"/>
      <c r="F23" s="13"/>
      <c r="G23" s="19"/>
      <c r="H23" s="19">
        <f t="shared" si="0"/>
        <v>0</v>
      </c>
      <c r="I23" s="20"/>
    </row>
    <row r="24" spans="1:9" ht="15.75" customHeight="1">
      <c r="A24" s="13"/>
      <c r="B24" s="17"/>
      <c r="C24" s="56"/>
      <c r="D24" s="19"/>
      <c r="E24" s="13"/>
      <c r="F24" s="13"/>
      <c r="G24" s="19"/>
      <c r="H24" s="19"/>
      <c r="I24" s="20"/>
    </row>
    <row r="25" spans="1:9" ht="15.75" customHeight="1">
      <c r="A25" s="13"/>
      <c r="B25" s="17"/>
      <c r="C25" s="56"/>
      <c r="D25" s="19"/>
      <c r="E25" s="13"/>
      <c r="F25" s="13"/>
      <c r="G25" s="19"/>
      <c r="H25" s="19"/>
      <c r="I25" s="20"/>
    </row>
    <row r="26" spans="1:9" ht="15.75" customHeight="1">
      <c r="A26" s="13"/>
      <c r="B26" s="17"/>
      <c r="C26" s="56"/>
      <c r="D26" s="19"/>
      <c r="E26" s="13"/>
      <c r="F26" s="13"/>
      <c r="G26" s="19"/>
      <c r="H26" s="19"/>
      <c r="I26" s="20"/>
    </row>
    <row r="27" spans="1:9" ht="15.75" customHeight="1">
      <c r="A27" s="13"/>
      <c r="B27" s="17"/>
      <c r="C27" s="56"/>
      <c r="D27" s="19"/>
      <c r="E27" s="13"/>
      <c r="F27" s="13"/>
      <c r="G27" s="19"/>
      <c r="H27" s="19"/>
      <c r="I27" s="20"/>
    </row>
    <row r="28" spans="1:9" ht="15.75" customHeight="1">
      <c r="A28" s="677" t="s">
        <v>647</v>
      </c>
      <c r="B28" s="677"/>
      <c r="C28" s="57"/>
      <c r="D28" s="19"/>
      <c r="E28" s="20"/>
      <c r="F28" s="20"/>
      <c r="G28" s="19">
        <f>SUM(G6:G27)</f>
        <v>0</v>
      </c>
      <c r="H28" s="19">
        <f>SUM(H6:H27)</f>
        <v>0</v>
      </c>
      <c r="I28" s="20"/>
    </row>
    <row r="29" spans="1:9" s="2" customFormat="1" ht="15.75" customHeight="1">
      <c r="A29" s="2" t="str">
        <f>封面!B$10&amp;封面!D$10</f>
        <v>产权持有单位填表人：杨庆华</v>
      </c>
      <c r="C29" s="58"/>
      <c r="D29" s="22"/>
      <c r="E29" s="22"/>
    </row>
    <row r="30" spans="1:9" s="2" customFormat="1" ht="15.75" customHeight="1">
      <c r="A30" s="2" t="str">
        <f>封面!B$12&amp;封面!D$12&amp;封面!E$12&amp;封面!F$12&amp;封面!G$12&amp;封面!H$12&amp;封面!I$12</f>
        <v>填表日期：2019年1月24日</v>
      </c>
      <c r="C30" s="55"/>
      <c r="H30" s="24" t="str">
        <f>"评估人员："&amp;封面!$P$30</f>
        <v>评估人员：</v>
      </c>
    </row>
  </sheetData>
  <mergeCells count="3">
    <mergeCell ref="A1:I1"/>
    <mergeCell ref="A2:I2"/>
    <mergeCell ref="A28:B28"/>
  </mergeCells>
  <phoneticPr fontId="205" type="noConversion"/>
  <hyperlinks>
    <hyperlink ref="A28:B28" location="'5-流动负债汇总'!A1" display="合            计"/>
  </hyperlinks>
  <printOptions horizontalCentered="1"/>
  <pageMargins left="0.42" right="0.47" top="0.87" bottom="0.87" header="1.25" footer="0.96"/>
  <pageSetup paperSize="9" fitToHeight="0" orientation="landscape" horizontalDpi="4294967292" r:id="rId1"/>
  <headerFooter scaleWithDoc="0">
    <oddHeader>&amp;R&amp;"宋体,常规"&amp;10表5-8
共&amp;N页第&amp;P页
金额单位:人民币元</oddHeader>
  </headerFooter>
  <legacyDrawing r:id="rId2"/>
</worksheet>
</file>

<file path=xl/worksheets/sheet78.xml><?xml version="1.0" encoding="utf-8"?>
<worksheet xmlns="http://schemas.openxmlformats.org/spreadsheetml/2006/main" xmlns:r="http://schemas.openxmlformats.org/officeDocument/2006/relationships">
  <sheetPr>
    <pageSetUpPr fitToPage="1"/>
  </sheetPr>
  <dimension ref="A1:G30"/>
  <sheetViews>
    <sheetView showGridLines="0" workbookViewId="0">
      <selection activeCell="W7" sqref="W7"/>
    </sheetView>
  </sheetViews>
  <sheetFormatPr defaultRowHeight="15.75" customHeight="1"/>
  <cols>
    <col min="1" max="1" width="6.875" style="4" customWidth="1"/>
    <col min="2" max="2" width="31.25" style="4" customWidth="1"/>
    <col min="3" max="3" width="13.75" style="49" customWidth="1"/>
    <col min="4" max="4" width="14.25" style="4" customWidth="1"/>
    <col min="5" max="5" width="17.875" style="4" customWidth="1"/>
    <col min="6" max="6" width="18.25" style="4" customWidth="1"/>
    <col min="7" max="7" width="19.25" style="4" customWidth="1"/>
    <col min="8" max="16384" width="9" style="4"/>
  </cols>
  <sheetData>
    <row r="1" spans="1:7" s="1" customFormat="1" ht="30" customHeight="1">
      <c r="A1" s="675" t="s">
        <v>1016</v>
      </c>
      <c r="B1" s="675"/>
      <c r="C1" s="675"/>
      <c r="D1" s="675"/>
      <c r="E1" s="675"/>
      <c r="F1" s="675"/>
      <c r="G1" s="675"/>
    </row>
    <row r="2" spans="1:7" s="2" customFormat="1" ht="14.1" customHeight="1">
      <c r="A2" s="676" t="str">
        <f>'1-汇总表'!A2:F2</f>
        <v>评估基准日：2018年12月31日</v>
      </c>
      <c r="B2" s="676"/>
      <c r="C2" s="676"/>
      <c r="D2" s="676"/>
      <c r="E2" s="676"/>
      <c r="F2" s="676"/>
      <c r="G2" s="684"/>
    </row>
    <row r="3" spans="1:7" s="2" customFormat="1" ht="14.1" customHeight="1">
      <c r="A3" s="7"/>
      <c r="B3" s="7"/>
      <c r="C3" s="62"/>
      <c r="D3" s="7"/>
      <c r="E3" s="7"/>
      <c r="F3" s="7"/>
      <c r="G3" s="10"/>
    </row>
    <row r="4" spans="1:7" s="2" customFormat="1" ht="15.75" customHeight="1">
      <c r="A4" s="11" t="str">
        <f>'1-汇总表'!A4</f>
        <v>产权持有人名称：阳煤集团青岛恒源化工有限公司</v>
      </c>
      <c r="B4" s="11"/>
      <c r="C4" s="11"/>
      <c r="D4" s="11"/>
      <c r="G4" s="12"/>
    </row>
    <row r="5" spans="1:7" s="3" customFormat="1" ht="15.75" customHeight="1">
      <c r="A5" s="13" t="s">
        <v>487</v>
      </c>
      <c r="B5" s="13" t="s">
        <v>1017</v>
      </c>
      <c r="C5" s="56" t="s">
        <v>627</v>
      </c>
      <c r="D5" s="13" t="s">
        <v>1018</v>
      </c>
      <c r="E5" s="16" t="s">
        <v>488</v>
      </c>
      <c r="F5" s="13" t="s">
        <v>489</v>
      </c>
      <c r="G5" s="13" t="s">
        <v>562</v>
      </c>
    </row>
    <row r="6" spans="1:7" ht="15.75" customHeight="1">
      <c r="A6" s="13"/>
      <c r="B6" s="17"/>
      <c r="C6" s="56"/>
      <c r="D6" s="13"/>
      <c r="E6" s="19"/>
      <c r="F6" s="19">
        <f>E6</f>
        <v>0</v>
      </c>
      <c r="G6" s="20"/>
    </row>
    <row r="7" spans="1:7" ht="15.75" customHeight="1">
      <c r="A7" s="13"/>
      <c r="B7" s="17"/>
      <c r="C7" s="56"/>
      <c r="D7" s="13"/>
      <c r="E7" s="19"/>
      <c r="F7" s="19">
        <f t="shared" ref="F7:F23" si="0">E7</f>
        <v>0</v>
      </c>
      <c r="G7" s="20"/>
    </row>
    <row r="8" spans="1:7" ht="15.75" customHeight="1">
      <c r="A8" s="13"/>
      <c r="B8" s="17"/>
      <c r="C8" s="56"/>
      <c r="D8" s="13"/>
      <c r="E8" s="19"/>
      <c r="F8" s="19">
        <f t="shared" si="0"/>
        <v>0</v>
      </c>
      <c r="G8" s="20"/>
    </row>
    <row r="9" spans="1:7" ht="15.75" customHeight="1">
      <c r="A9" s="13"/>
      <c r="B9" s="17"/>
      <c r="C9" s="56"/>
      <c r="D9" s="13"/>
      <c r="E9" s="19"/>
      <c r="F9" s="19">
        <f t="shared" si="0"/>
        <v>0</v>
      </c>
      <c r="G9" s="20"/>
    </row>
    <row r="10" spans="1:7" ht="15.75" customHeight="1">
      <c r="A10" s="13"/>
      <c r="B10" s="17"/>
      <c r="C10" s="56"/>
      <c r="D10" s="13"/>
      <c r="E10" s="19"/>
      <c r="F10" s="19">
        <f t="shared" si="0"/>
        <v>0</v>
      </c>
      <c r="G10" s="20"/>
    </row>
    <row r="11" spans="1:7" ht="15.75" customHeight="1">
      <c r="A11" s="13"/>
      <c r="B11" s="17"/>
      <c r="C11" s="56"/>
      <c r="D11" s="13"/>
      <c r="E11" s="19"/>
      <c r="F11" s="19">
        <f t="shared" si="0"/>
        <v>0</v>
      </c>
      <c r="G11" s="20"/>
    </row>
    <row r="12" spans="1:7" ht="15.75" customHeight="1">
      <c r="A12" s="13"/>
      <c r="B12" s="17"/>
      <c r="C12" s="56"/>
      <c r="D12" s="13"/>
      <c r="E12" s="19"/>
      <c r="F12" s="19">
        <f t="shared" si="0"/>
        <v>0</v>
      </c>
      <c r="G12" s="20"/>
    </row>
    <row r="13" spans="1:7" ht="15.75" customHeight="1">
      <c r="A13" s="13"/>
      <c r="B13" s="17"/>
      <c r="C13" s="56"/>
      <c r="D13" s="13"/>
      <c r="E13" s="19"/>
      <c r="F13" s="19">
        <f t="shared" si="0"/>
        <v>0</v>
      </c>
      <c r="G13" s="20"/>
    </row>
    <row r="14" spans="1:7" ht="15.75" customHeight="1">
      <c r="A14" s="13"/>
      <c r="B14" s="17"/>
      <c r="C14" s="56"/>
      <c r="D14" s="13"/>
      <c r="E14" s="19"/>
      <c r="F14" s="19">
        <f t="shared" si="0"/>
        <v>0</v>
      </c>
      <c r="G14" s="20"/>
    </row>
    <row r="15" spans="1:7" ht="15.75" customHeight="1">
      <c r="A15" s="13"/>
      <c r="B15" s="17"/>
      <c r="C15" s="56"/>
      <c r="D15" s="13"/>
      <c r="E15" s="19"/>
      <c r="F15" s="19">
        <f t="shared" si="0"/>
        <v>0</v>
      </c>
      <c r="G15" s="20"/>
    </row>
    <row r="16" spans="1:7" ht="15.75" customHeight="1">
      <c r="A16" s="13"/>
      <c r="B16" s="17"/>
      <c r="C16" s="56"/>
      <c r="D16" s="13"/>
      <c r="E16" s="19"/>
      <c r="F16" s="19">
        <f t="shared" si="0"/>
        <v>0</v>
      </c>
      <c r="G16" s="20"/>
    </row>
    <row r="17" spans="1:7" ht="15.75" customHeight="1">
      <c r="A17" s="13"/>
      <c r="B17" s="17"/>
      <c r="C17" s="56"/>
      <c r="D17" s="13"/>
      <c r="E17" s="19"/>
      <c r="F17" s="19">
        <f t="shared" si="0"/>
        <v>0</v>
      </c>
      <c r="G17" s="20"/>
    </row>
    <row r="18" spans="1:7" ht="15.75" customHeight="1">
      <c r="A18" s="13"/>
      <c r="B18" s="17"/>
      <c r="C18" s="56"/>
      <c r="D18" s="13"/>
      <c r="E18" s="19"/>
      <c r="F18" s="19">
        <f t="shared" si="0"/>
        <v>0</v>
      </c>
      <c r="G18" s="20"/>
    </row>
    <row r="19" spans="1:7" ht="15.75" customHeight="1">
      <c r="A19" s="13"/>
      <c r="B19" s="17"/>
      <c r="C19" s="56"/>
      <c r="D19" s="13"/>
      <c r="E19" s="19"/>
      <c r="F19" s="19"/>
      <c r="G19" s="20"/>
    </row>
    <row r="20" spans="1:7" ht="15.75" customHeight="1">
      <c r="A20" s="13"/>
      <c r="B20" s="17"/>
      <c r="C20" s="56"/>
      <c r="D20" s="13"/>
      <c r="E20" s="19"/>
      <c r="F20" s="19">
        <f t="shared" si="0"/>
        <v>0</v>
      </c>
      <c r="G20" s="20"/>
    </row>
    <row r="21" spans="1:7" ht="15.75" customHeight="1">
      <c r="A21" s="13"/>
      <c r="B21" s="17"/>
      <c r="C21" s="56"/>
      <c r="D21" s="13"/>
      <c r="E21" s="19"/>
      <c r="F21" s="19">
        <f t="shared" si="0"/>
        <v>0</v>
      </c>
      <c r="G21" s="20"/>
    </row>
    <row r="22" spans="1:7" ht="15.75" customHeight="1">
      <c r="A22" s="13"/>
      <c r="B22" s="17"/>
      <c r="C22" s="56"/>
      <c r="D22" s="13"/>
      <c r="E22" s="19"/>
      <c r="F22" s="19">
        <f t="shared" si="0"/>
        <v>0</v>
      </c>
      <c r="G22" s="20"/>
    </row>
    <row r="23" spans="1:7" ht="15.75" customHeight="1">
      <c r="A23" s="13"/>
      <c r="B23" s="17"/>
      <c r="C23" s="56"/>
      <c r="D23" s="13"/>
      <c r="E23" s="19"/>
      <c r="F23" s="19">
        <f t="shared" si="0"/>
        <v>0</v>
      </c>
      <c r="G23" s="20"/>
    </row>
    <row r="24" spans="1:7" ht="15.75" customHeight="1">
      <c r="A24" s="13"/>
      <c r="B24" s="17"/>
      <c r="C24" s="56"/>
      <c r="D24" s="13"/>
      <c r="E24" s="19"/>
      <c r="F24" s="19"/>
      <c r="G24" s="20"/>
    </row>
    <row r="25" spans="1:7" ht="15.75" customHeight="1">
      <c r="A25" s="13"/>
      <c r="B25" s="17"/>
      <c r="C25" s="56"/>
      <c r="D25" s="13"/>
      <c r="E25" s="19"/>
      <c r="F25" s="19"/>
      <c r="G25" s="20"/>
    </row>
    <row r="26" spans="1:7" ht="15.75" customHeight="1">
      <c r="A26" s="13"/>
      <c r="B26" s="17"/>
      <c r="C26" s="56"/>
      <c r="D26" s="13"/>
      <c r="E26" s="19"/>
      <c r="F26" s="19"/>
      <c r="G26" s="20"/>
    </row>
    <row r="27" spans="1:7" ht="15.75" customHeight="1">
      <c r="A27" s="13"/>
      <c r="B27" s="17"/>
      <c r="C27" s="56"/>
      <c r="D27" s="13"/>
      <c r="E27" s="19"/>
      <c r="F27" s="19"/>
      <c r="G27" s="20"/>
    </row>
    <row r="28" spans="1:7" ht="15.75" customHeight="1">
      <c r="A28" s="677" t="s">
        <v>647</v>
      </c>
      <c r="B28" s="677"/>
      <c r="C28" s="56"/>
      <c r="D28" s="13"/>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sheetData>
  <mergeCells count="3">
    <mergeCell ref="A1:G1"/>
    <mergeCell ref="A2:G2"/>
    <mergeCell ref="A28:B28"/>
  </mergeCells>
  <phoneticPr fontId="205" type="noConversion"/>
  <hyperlinks>
    <hyperlink ref="A28:B28" location="'5-流动负债汇总'!A1" display="合            计"/>
  </hyperlinks>
  <printOptions horizontalCentered="1"/>
  <pageMargins left="0.4" right="0.34" top="0.87" bottom="0.87" header="1.23" footer="0.94"/>
  <pageSetup paperSize="9" fitToHeight="0" orientation="landscape" horizontalDpi="4294967292" r:id="rId1"/>
  <headerFooter scaleWithDoc="0">
    <oddHeader>&amp;R&amp;"宋体,常规"&amp;10表5-9
共&amp;N页第&amp;P页
金额单位:人民币元</oddHeader>
  </headerFooter>
  <legacyDrawing r:id="rId2"/>
</worksheet>
</file>

<file path=xl/worksheets/sheet79.xml><?xml version="1.0" encoding="utf-8"?>
<worksheet xmlns="http://schemas.openxmlformats.org/spreadsheetml/2006/main" xmlns:r="http://schemas.openxmlformats.org/officeDocument/2006/relationships">
  <sheetPr>
    <pageSetUpPr fitToPage="1"/>
  </sheetPr>
  <dimension ref="A1:G31"/>
  <sheetViews>
    <sheetView showGridLines="0" workbookViewId="0">
      <selection activeCell="W7" sqref="W7"/>
    </sheetView>
  </sheetViews>
  <sheetFormatPr defaultRowHeight="15.75" customHeight="1"/>
  <cols>
    <col min="1" max="1" width="6" style="4" customWidth="1"/>
    <col min="2" max="2" width="23" style="4" customWidth="1"/>
    <col min="3" max="3" width="11.875" style="49" customWidth="1"/>
    <col min="4" max="4" width="29.125" style="4" customWidth="1"/>
    <col min="5" max="5" width="17.375" style="4" customWidth="1"/>
    <col min="6" max="6" width="17.75" style="4" customWidth="1"/>
    <col min="7" max="7" width="16.75" style="4" customWidth="1"/>
    <col min="8" max="16384" width="9" style="4"/>
  </cols>
  <sheetData>
    <row r="1" spans="1:7" s="1" customFormat="1" ht="30" customHeight="1">
      <c r="A1" s="675" t="s">
        <v>1019</v>
      </c>
      <c r="B1" s="675"/>
      <c r="C1" s="675"/>
      <c r="D1" s="675"/>
      <c r="E1" s="675"/>
      <c r="F1" s="675"/>
      <c r="G1" s="675"/>
    </row>
    <row r="2" spans="1:7" s="2" customFormat="1" ht="14.1" customHeight="1">
      <c r="A2" s="676" t="str">
        <f>'1-汇总表'!A2:F2</f>
        <v>评估基准日：2018年12月31日</v>
      </c>
      <c r="B2" s="676"/>
      <c r="C2" s="676"/>
      <c r="D2" s="676"/>
      <c r="E2" s="676"/>
      <c r="F2" s="676"/>
      <c r="G2" s="684"/>
    </row>
    <row r="3" spans="1:7" s="2" customFormat="1" ht="14.1" customHeight="1">
      <c r="A3" s="7"/>
      <c r="B3" s="7"/>
      <c r="C3" s="62"/>
      <c r="D3" s="7"/>
      <c r="E3" s="7"/>
      <c r="F3" s="7"/>
      <c r="G3" s="10"/>
    </row>
    <row r="4" spans="1:7" s="2" customFormat="1" ht="15.75" customHeight="1">
      <c r="A4" s="773" t="str">
        <f>'1-汇总表'!A4</f>
        <v>产权持有人名称：阳煤集团青岛恒源化工有限公司</v>
      </c>
      <c r="B4" s="773"/>
      <c r="C4" s="773"/>
      <c r="D4" s="773"/>
      <c r="G4" s="12"/>
    </row>
    <row r="5" spans="1:7" s="3" customFormat="1" ht="15.75" customHeight="1">
      <c r="A5" s="13" t="s">
        <v>487</v>
      </c>
      <c r="B5" s="14" t="s">
        <v>617</v>
      </c>
      <c r="C5" s="56" t="s">
        <v>627</v>
      </c>
      <c r="D5" s="13" t="s">
        <v>626</v>
      </c>
      <c r="E5" s="16" t="s">
        <v>488</v>
      </c>
      <c r="F5" s="13" t="s">
        <v>489</v>
      </c>
      <c r="G5" s="13" t="s">
        <v>562</v>
      </c>
    </row>
    <row r="6" spans="1:7" ht="15.75" customHeight="1">
      <c r="A6" s="13"/>
      <c r="B6" s="17"/>
      <c r="C6" s="56"/>
      <c r="D6" s="17"/>
      <c r="E6" s="83"/>
      <c r="F6" s="19">
        <f>E6</f>
        <v>0</v>
      </c>
      <c r="G6" s="20"/>
    </row>
    <row r="7" spans="1:7" ht="15.75" customHeight="1">
      <c r="A7" s="13"/>
      <c r="B7" s="17"/>
      <c r="C7" s="56"/>
      <c r="D7" s="17"/>
      <c r="E7" s="83"/>
      <c r="F7" s="19">
        <f t="shared" ref="F7:F27" si="0">E7</f>
        <v>0</v>
      </c>
      <c r="G7" s="20"/>
    </row>
    <row r="8" spans="1:7" ht="15.75" customHeight="1">
      <c r="A8" s="13"/>
      <c r="B8" s="17"/>
      <c r="C8" s="56"/>
      <c r="D8" s="17"/>
      <c r="E8" s="83"/>
      <c r="F8" s="19">
        <f t="shared" si="0"/>
        <v>0</v>
      </c>
      <c r="G8" s="20"/>
    </row>
    <row r="9" spans="1:7" ht="15.75" customHeight="1">
      <c r="A9" s="13"/>
      <c r="B9" s="17"/>
      <c r="C9" s="56"/>
      <c r="D9" s="17"/>
      <c r="E9" s="83"/>
      <c r="F9" s="19">
        <f t="shared" si="0"/>
        <v>0</v>
      </c>
      <c r="G9" s="20"/>
    </row>
    <row r="10" spans="1:7" ht="15.75" customHeight="1">
      <c r="A10" s="13"/>
      <c r="B10" s="17"/>
      <c r="C10" s="56"/>
      <c r="D10" s="17"/>
      <c r="E10" s="83"/>
      <c r="F10" s="19">
        <f t="shared" si="0"/>
        <v>0</v>
      </c>
      <c r="G10" s="20"/>
    </row>
    <row r="11" spans="1:7" ht="15.75" customHeight="1">
      <c r="A11" s="13"/>
      <c r="B11" s="17"/>
      <c r="C11" s="56"/>
      <c r="D11" s="17"/>
      <c r="E11" s="83"/>
      <c r="F11" s="19">
        <f t="shared" si="0"/>
        <v>0</v>
      </c>
      <c r="G11" s="20"/>
    </row>
    <row r="12" spans="1:7" ht="15.75" customHeight="1">
      <c r="A12" s="13"/>
      <c r="B12" s="17"/>
      <c r="C12" s="56"/>
      <c r="D12" s="17"/>
      <c r="E12" s="83"/>
      <c r="F12" s="19">
        <f t="shared" si="0"/>
        <v>0</v>
      </c>
      <c r="G12" s="20"/>
    </row>
    <row r="13" spans="1:7" ht="15.75" customHeight="1">
      <c r="A13" s="13"/>
      <c r="B13" s="17"/>
      <c r="C13" s="56"/>
      <c r="D13" s="17"/>
      <c r="E13" s="83"/>
      <c r="F13" s="19">
        <f t="shared" si="0"/>
        <v>0</v>
      </c>
      <c r="G13" s="20"/>
    </row>
    <row r="14" spans="1:7" ht="15.75" customHeight="1">
      <c r="A14" s="13"/>
      <c r="B14" s="17"/>
      <c r="C14" s="56"/>
      <c r="D14" s="17"/>
      <c r="E14" s="83"/>
      <c r="F14" s="19">
        <f t="shared" si="0"/>
        <v>0</v>
      </c>
      <c r="G14" s="20"/>
    </row>
    <row r="15" spans="1:7" ht="15.75" customHeight="1">
      <c r="A15" s="13"/>
      <c r="B15" s="17"/>
      <c r="C15" s="56"/>
      <c r="D15" s="17"/>
      <c r="E15" s="83"/>
      <c r="F15" s="19">
        <f t="shared" si="0"/>
        <v>0</v>
      </c>
      <c r="G15" s="20"/>
    </row>
    <row r="16" spans="1:7" ht="15.75" customHeight="1">
      <c r="A16" s="13"/>
      <c r="B16" s="17"/>
      <c r="C16" s="56"/>
      <c r="D16" s="17"/>
      <c r="E16" s="83"/>
      <c r="F16" s="19">
        <f t="shared" si="0"/>
        <v>0</v>
      </c>
      <c r="G16" s="20"/>
    </row>
    <row r="17" spans="1:7" ht="15.75" customHeight="1">
      <c r="A17" s="13"/>
      <c r="B17" s="17"/>
      <c r="C17" s="56"/>
      <c r="D17" s="17"/>
      <c r="E17" s="83"/>
      <c r="F17" s="19">
        <f t="shared" si="0"/>
        <v>0</v>
      </c>
      <c r="G17" s="20"/>
    </row>
    <row r="18" spans="1:7" ht="15.75" customHeight="1">
      <c r="A18" s="13"/>
      <c r="B18" s="17"/>
      <c r="C18" s="56"/>
      <c r="D18" s="17"/>
      <c r="E18" s="83"/>
      <c r="F18" s="19">
        <f t="shared" si="0"/>
        <v>0</v>
      </c>
      <c r="G18" s="20"/>
    </row>
    <row r="19" spans="1:7" ht="15.75" customHeight="1">
      <c r="A19" s="13"/>
      <c r="B19" s="17"/>
      <c r="C19" s="56"/>
      <c r="D19" s="17"/>
      <c r="E19" s="83"/>
      <c r="F19" s="19">
        <f t="shared" si="0"/>
        <v>0</v>
      </c>
      <c r="G19" s="20"/>
    </row>
    <row r="20" spans="1:7" ht="15.75" customHeight="1">
      <c r="A20" s="13"/>
      <c r="B20" s="17"/>
      <c r="C20" s="56"/>
      <c r="D20" s="17"/>
      <c r="E20" s="83"/>
      <c r="F20" s="19">
        <f t="shared" si="0"/>
        <v>0</v>
      </c>
      <c r="G20" s="20"/>
    </row>
    <row r="21" spans="1:7" ht="15.75" customHeight="1">
      <c r="A21" s="13"/>
      <c r="B21" s="17"/>
      <c r="C21" s="56"/>
      <c r="D21" s="17"/>
      <c r="E21" s="83"/>
      <c r="F21" s="19">
        <f t="shared" si="0"/>
        <v>0</v>
      </c>
      <c r="G21" s="20"/>
    </row>
    <row r="22" spans="1:7" ht="15.75" customHeight="1">
      <c r="A22" s="13"/>
      <c r="B22" s="17"/>
      <c r="C22" s="56"/>
      <c r="D22" s="17"/>
      <c r="E22" s="83"/>
      <c r="F22" s="19">
        <f t="shared" si="0"/>
        <v>0</v>
      </c>
      <c r="G22" s="20"/>
    </row>
    <row r="23" spans="1:7" ht="15.75" customHeight="1">
      <c r="A23" s="13"/>
      <c r="B23" s="17"/>
      <c r="C23" s="56"/>
      <c r="D23" s="17"/>
      <c r="E23" s="83"/>
      <c r="F23" s="19">
        <f t="shared" si="0"/>
        <v>0</v>
      </c>
      <c r="G23" s="20"/>
    </row>
    <row r="24" spans="1:7" ht="15.75" customHeight="1">
      <c r="A24" s="13"/>
      <c r="B24" s="17"/>
      <c r="C24" s="56"/>
      <c r="D24" s="17"/>
      <c r="E24" s="83"/>
      <c r="F24" s="19">
        <f t="shared" si="0"/>
        <v>0</v>
      </c>
      <c r="G24" s="20"/>
    </row>
    <row r="25" spans="1:7" ht="15.75" customHeight="1">
      <c r="A25" s="13"/>
      <c r="B25" s="17"/>
      <c r="C25" s="56"/>
      <c r="D25" s="17"/>
      <c r="E25" s="83"/>
      <c r="F25" s="19">
        <f t="shared" si="0"/>
        <v>0</v>
      </c>
      <c r="G25" s="20"/>
    </row>
    <row r="26" spans="1:7" ht="15.75" customHeight="1">
      <c r="A26" s="13"/>
      <c r="B26" s="17"/>
      <c r="C26" s="56"/>
      <c r="D26" s="17"/>
      <c r="E26" s="83"/>
      <c r="F26" s="19">
        <f t="shared" si="0"/>
        <v>0</v>
      </c>
      <c r="G26" s="20"/>
    </row>
    <row r="27" spans="1:7" ht="15.75" customHeight="1">
      <c r="A27" s="13"/>
      <c r="B27" s="17"/>
      <c r="C27" s="56"/>
      <c r="D27" s="17"/>
      <c r="E27" s="83"/>
      <c r="F27" s="19">
        <f t="shared" si="0"/>
        <v>0</v>
      </c>
      <c r="G27" s="20"/>
    </row>
    <row r="28" spans="1:7" ht="15.75" customHeight="1">
      <c r="A28" s="677" t="s">
        <v>647</v>
      </c>
      <c r="B28" s="677"/>
      <c r="C28" s="56"/>
      <c r="D28" s="18"/>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row r="31" spans="1:7" s="2" customFormat="1" ht="15.75" customHeight="1">
      <c r="C31" s="55"/>
    </row>
  </sheetData>
  <mergeCells count="4">
    <mergeCell ref="A1:G1"/>
    <mergeCell ref="A2:G2"/>
    <mergeCell ref="A4:D4"/>
    <mergeCell ref="A28:B28"/>
  </mergeCells>
  <phoneticPr fontId="205" type="noConversion"/>
  <hyperlinks>
    <hyperlink ref="A28:B28" location="'5-流动负债汇总'!A1" display="合            计"/>
  </hyperlinks>
  <printOptions horizontalCentered="1"/>
  <pageMargins left="0.39" right="0.39" top="0.87" bottom="0.87" header="1.26" footer="0.55000000000000004"/>
  <pageSetup paperSize="9" fitToHeight="0" orientation="landscape" horizontalDpi="4294967292" r:id="rId1"/>
  <headerFooter scaleWithDoc="0">
    <oddHeader>&amp;R&amp;"宋体,常规"&amp;10表5-10
共&amp;N页第&amp;P页
金额单位:人民币元</oddHeader>
  </headerFooter>
  <legacyDrawing r:id="rId2"/>
</worksheet>
</file>

<file path=xl/worksheets/sheet80.xml><?xml version="1.0" encoding="utf-8"?>
<worksheet xmlns="http://schemas.openxmlformats.org/spreadsheetml/2006/main" xmlns:r="http://schemas.openxmlformats.org/officeDocument/2006/relationships">
  <sheetPr>
    <pageSetUpPr fitToPage="1"/>
  </sheetPr>
  <dimension ref="A1:H30"/>
  <sheetViews>
    <sheetView showGridLines="0" workbookViewId="0">
      <selection activeCell="W7" sqref="W7"/>
    </sheetView>
  </sheetViews>
  <sheetFormatPr defaultRowHeight="15.75" customHeight="1"/>
  <cols>
    <col min="1" max="1" width="7.75" style="28" customWidth="1"/>
    <col min="2" max="2" width="26.375" style="28" customWidth="1"/>
    <col min="3" max="3" width="12.875" style="29" customWidth="1"/>
    <col min="4" max="4" width="15" style="29" customWidth="1"/>
    <col min="5" max="5" width="12.375" style="28" customWidth="1"/>
    <col min="6" max="6" width="18.375" style="28" customWidth="1"/>
    <col min="7" max="7" width="16.5" style="28" customWidth="1"/>
    <col min="8" max="8" width="14.625" style="28" customWidth="1"/>
    <col min="9" max="16384" width="9" style="28"/>
  </cols>
  <sheetData>
    <row r="1" spans="1:8" s="25" customFormat="1" ht="30" customHeight="1">
      <c r="A1" s="707" t="s">
        <v>1020</v>
      </c>
      <c r="B1" s="707"/>
      <c r="C1" s="707"/>
      <c r="D1" s="707"/>
      <c r="E1" s="707"/>
      <c r="F1" s="707"/>
      <c r="G1" s="707"/>
      <c r="H1" s="707"/>
    </row>
    <row r="2" spans="1:8" s="26" customFormat="1" ht="14.1" customHeight="1">
      <c r="A2" s="708" t="str">
        <f>'1-汇总表'!A2:F2</f>
        <v>评估基准日：2018年12月31日</v>
      </c>
      <c r="B2" s="708"/>
      <c r="C2" s="708"/>
      <c r="D2" s="708"/>
      <c r="E2" s="708"/>
      <c r="F2" s="708"/>
      <c r="G2" s="709"/>
      <c r="H2" s="709"/>
    </row>
    <row r="3" spans="1:8" s="26" customFormat="1" ht="14.1" customHeight="1">
      <c r="A3" s="30"/>
      <c r="B3" s="30"/>
      <c r="C3" s="31"/>
      <c r="D3" s="31"/>
      <c r="E3" s="30"/>
      <c r="F3" s="30"/>
      <c r="G3" s="45"/>
      <c r="H3" s="32"/>
    </row>
    <row r="4" spans="1:8" s="26" customFormat="1" ht="15.75" customHeight="1">
      <c r="A4" s="33" t="str">
        <f>'1-汇总表'!A4</f>
        <v>产权持有人名称：阳煤集团青岛恒源化工有限公司</v>
      </c>
      <c r="B4" s="33"/>
      <c r="C4" s="33"/>
      <c r="D4" s="43"/>
      <c r="H4" s="34"/>
    </row>
    <row r="5" spans="1:8" s="27" customFormat="1" ht="15.75" customHeight="1">
      <c r="A5" s="35" t="s">
        <v>487</v>
      </c>
      <c r="B5" s="35" t="s">
        <v>1021</v>
      </c>
      <c r="C5" s="36" t="s">
        <v>627</v>
      </c>
      <c r="D5" s="36" t="s">
        <v>985</v>
      </c>
      <c r="E5" s="35" t="s">
        <v>1022</v>
      </c>
      <c r="F5" s="37" t="s">
        <v>488</v>
      </c>
      <c r="G5" s="35" t="s">
        <v>489</v>
      </c>
      <c r="H5" s="35" t="s">
        <v>562</v>
      </c>
    </row>
    <row r="6" spans="1:8" ht="15.75" customHeight="1">
      <c r="A6" s="35"/>
      <c r="B6" s="38"/>
      <c r="C6" s="36"/>
      <c r="D6" s="36"/>
      <c r="E6" s="35"/>
      <c r="F6" s="48"/>
      <c r="G6" s="48">
        <f>F6</f>
        <v>0</v>
      </c>
      <c r="H6" s="40"/>
    </row>
    <row r="7" spans="1:8" ht="15.75" customHeight="1">
      <c r="A7" s="35"/>
      <c r="B7" s="38"/>
      <c r="C7" s="36"/>
      <c r="D7" s="36"/>
      <c r="E7" s="35"/>
      <c r="F7" s="48"/>
      <c r="G7" s="48">
        <f t="shared" ref="G7:G27" si="0">F7</f>
        <v>0</v>
      </c>
      <c r="H7" s="40"/>
    </row>
    <row r="8" spans="1:8" ht="15.75" customHeight="1">
      <c r="A8" s="35"/>
      <c r="B8" s="38"/>
      <c r="C8" s="36"/>
      <c r="D8" s="36"/>
      <c r="E8" s="35"/>
      <c r="F8" s="48"/>
      <c r="G8" s="48">
        <f t="shared" si="0"/>
        <v>0</v>
      </c>
      <c r="H8" s="40"/>
    </row>
    <row r="9" spans="1:8" ht="15.75" customHeight="1">
      <c r="A9" s="35"/>
      <c r="B9" s="38"/>
      <c r="C9" s="36"/>
      <c r="D9" s="36"/>
      <c r="E9" s="35"/>
      <c r="F9" s="48"/>
      <c r="G9" s="48">
        <f t="shared" si="0"/>
        <v>0</v>
      </c>
      <c r="H9" s="40"/>
    </row>
    <row r="10" spans="1:8" ht="15.75" customHeight="1">
      <c r="A10" s="35"/>
      <c r="B10" s="38"/>
      <c r="C10" s="36"/>
      <c r="D10" s="36"/>
      <c r="E10" s="35"/>
      <c r="F10" s="48"/>
      <c r="G10" s="48">
        <f t="shared" si="0"/>
        <v>0</v>
      </c>
      <c r="H10" s="40"/>
    </row>
    <row r="11" spans="1:8" ht="15.75" customHeight="1">
      <c r="A11" s="35"/>
      <c r="B11" s="38"/>
      <c r="C11" s="36"/>
      <c r="D11" s="36"/>
      <c r="E11" s="35"/>
      <c r="F11" s="48"/>
      <c r="G11" s="48">
        <f t="shared" si="0"/>
        <v>0</v>
      </c>
      <c r="H11" s="40"/>
    </row>
    <row r="12" spans="1:8" ht="15.75" customHeight="1">
      <c r="A12" s="35"/>
      <c r="B12" s="38"/>
      <c r="C12" s="36"/>
      <c r="D12" s="36"/>
      <c r="E12" s="35"/>
      <c r="F12" s="48"/>
      <c r="G12" s="48">
        <f t="shared" si="0"/>
        <v>0</v>
      </c>
      <c r="H12" s="40"/>
    </row>
    <row r="13" spans="1:8" ht="15.75" customHeight="1">
      <c r="A13" s="35"/>
      <c r="B13" s="38"/>
      <c r="C13" s="36"/>
      <c r="D13" s="36"/>
      <c r="E13" s="35"/>
      <c r="F13" s="48"/>
      <c r="G13" s="48">
        <f t="shared" si="0"/>
        <v>0</v>
      </c>
      <c r="H13" s="40"/>
    </row>
    <row r="14" spans="1:8" ht="15.75" customHeight="1">
      <c r="A14" s="35"/>
      <c r="B14" s="38"/>
      <c r="C14" s="36"/>
      <c r="D14" s="36"/>
      <c r="E14" s="35"/>
      <c r="F14" s="48"/>
      <c r="G14" s="48">
        <f t="shared" si="0"/>
        <v>0</v>
      </c>
      <c r="H14" s="40"/>
    </row>
    <row r="15" spans="1:8" ht="15.75" customHeight="1">
      <c r="A15" s="35"/>
      <c r="B15" s="38"/>
      <c r="C15" s="36"/>
      <c r="D15" s="36"/>
      <c r="E15" s="35"/>
      <c r="F15" s="48"/>
      <c r="G15" s="48">
        <f t="shared" si="0"/>
        <v>0</v>
      </c>
      <c r="H15" s="40"/>
    </row>
    <row r="16" spans="1:8" ht="15.75" customHeight="1">
      <c r="A16" s="35"/>
      <c r="B16" s="38"/>
      <c r="C16" s="36"/>
      <c r="D16" s="36"/>
      <c r="E16" s="35"/>
      <c r="F16" s="48"/>
      <c r="G16" s="48">
        <f t="shared" si="0"/>
        <v>0</v>
      </c>
      <c r="H16" s="40"/>
    </row>
    <row r="17" spans="1:8" ht="15.75" customHeight="1">
      <c r="A17" s="35"/>
      <c r="B17" s="38"/>
      <c r="C17" s="36"/>
      <c r="D17" s="36"/>
      <c r="E17" s="35"/>
      <c r="F17" s="48"/>
      <c r="G17" s="48">
        <f t="shared" si="0"/>
        <v>0</v>
      </c>
      <c r="H17" s="40"/>
    </row>
    <row r="18" spans="1:8" ht="15.75" customHeight="1">
      <c r="A18" s="35"/>
      <c r="B18" s="38"/>
      <c r="C18" s="36"/>
      <c r="D18" s="36"/>
      <c r="E18" s="35"/>
      <c r="F18" s="48"/>
      <c r="G18" s="48">
        <f t="shared" si="0"/>
        <v>0</v>
      </c>
      <c r="H18" s="40"/>
    </row>
    <row r="19" spans="1:8" ht="15.75" customHeight="1">
      <c r="A19" s="35"/>
      <c r="B19" s="38"/>
      <c r="C19" s="36"/>
      <c r="D19" s="36"/>
      <c r="E19" s="35"/>
      <c r="F19" s="48"/>
      <c r="G19" s="48">
        <f t="shared" si="0"/>
        <v>0</v>
      </c>
      <c r="H19" s="40"/>
    </row>
    <row r="20" spans="1:8" ht="15.75" customHeight="1">
      <c r="A20" s="35"/>
      <c r="B20" s="38"/>
      <c r="C20" s="36"/>
      <c r="D20" s="36"/>
      <c r="E20" s="35"/>
      <c r="F20" s="48"/>
      <c r="G20" s="48">
        <f t="shared" si="0"/>
        <v>0</v>
      </c>
      <c r="H20" s="40"/>
    </row>
    <row r="21" spans="1:8" ht="15.75" customHeight="1">
      <c r="A21" s="35"/>
      <c r="B21" s="38"/>
      <c r="C21" s="36"/>
      <c r="D21" s="36"/>
      <c r="E21" s="35"/>
      <c r="F21" s="48"/>
      <c r="G21" s="48">
        <f t="shared" si="0"/>
        <v>0</v>
      </c>
      <c r="H21" s="40"/>
    </row>
    <row r="22" spans="1:8" ht="15.75" customHeight="1">
      <c r="A22" s="35"/>
      <c r="B22" s="38"/>
      <c r="C22" s="36"/>
      <c r="D22" s="36"/>
      <c r="E22" s="35"/>
      <c r="F22" s="48"/>
      <c r="G22" s="48">
        <f t="shared" si="0"/>
        <v>0</v>
      </c>
      <c r="H22" s="40"/>
    </row>
    <row r="23" spans="1:8" ht="15.75" customHeight="1">
      <c r="A23" s="35"/>
      <c r="B23" s="38"/>
      <c r="C23" s="36"/>
      <c r="D23" s="36"/>
      <c r="E23" s="35"/>
      <c r="F23" s="48"/>
      <c r="G23" s="48">
        <f t="shared" si="0"/>
        <v>0</v>
      </c>
      <c r="H23" s="40"/>
    </row>
    <row r="24" spans="1:8" ht="15.75" customHeight="1">
      <c r="A24" s="35"/>
      <c r="B24" s="38"/>
      <c r="C24" s="36"/>
      <c r="D24" s="36"/>
      <c r="E24" s="35"/>
      <c r="F24" s="48"/>
      <c r="G24" s="48">
        <f t="shared" si="0"/>
        <v>0</v>
      </c>
      <c r="H24" s="40"/>
    </row>
    <row r="25" spans="1:8" ht="15.75" customHeight="1">
      <c r="A25" s="35"/>
      <c r="B25" s="38"/>
      <c r="C25" s="36"/>
      <c r="D25" s="36"/>
      <c r="E25" s="35"/>
      <c r="F25" s="48"/>
      <c r="G25" s="48">
        <f t="shared" si="0"/>
        <v>0</v>
      </c>
      <c r="H25" s="40"/>
    </row>
    <row r="26" spans="1:8" ht="15.75" customHeight="1">
      <c r="A26" s="35"/>
      <c r="B26" s="38"/>
      <c r="C26" s="36"/>
      <c r="D26" s="36"/>
      <c r="E26" s="35"/>
      <c r="F26" s="48"/>
      <c r="G26" s="48">
        <f t="shared" si="0"/>
        <v>0</v>
      </c>
      <c r="H26" s="40"/>
    </row>
    <row r="27" spans="1:8" ht="15.75" customHeight="1">
      <c r="A27" s="35"/>
      <c r="B27" s="38"/>
      <c r="C27" s="36"/>
      <c r="D27" s="36"/>
      <c r="E27" s="35"/>
      <c r="F27" s="48"/>
      <c r="G27" s="48">
        <f t="shared" si="0"/>
        <v>0</v>
      </c>
      <c r="H27" s="40"/>
    </row>
    <row r="28" spans="1:8" ht="15.75" customHeight="1">
      <c r="A28" s="704" t="s">
        <v>647</v>
      </c>
      <c r="B28" s="704"/>
      <c r="C28" s="36"/>
      <c r="D28" s="36"/>
      <c r="E28" s="40"/>
      <c r="F28" s="48">
        <f>SUM(F6:F27)</f>
        <v>0</v>
      </c>
      <c r="G28" s="48">
        <f>SUM(G6:G27)</f>
        <v>0</v>
      </c>
      <c r="H28" s="40"/>
    </row>
    <row r="29" spans="1:8" s="26" customFormat="1" ht="15.75" customHeight="1">
      <c r="A29" s="26" t="str">
        <f>封面!B$10&amp;封面!D$10</f>
        <v>产权持有单位填表人：杨庆华</v>
      </c>
      <c r="C29" s="41"/>
      <c r="D29" s="41"/>
      <c r="E29" s="42"/>
    </row>
    <row r="30" spans="1:8" s="26" customFormat="1" ht="15.75" customHeight="1">
      <c r="A30" s="26" t="str">
        <f>封面!B$12&amp;封面!D$12&amp;封面!E$12&amp;封面!F$12&amp;封面!G$12&amp;封面!H$12&amp;封面!I$12</f>
        <v>填表日期：2019年1月24日</v>
      </c>
      <c r="C30" s="43"/>
      <c r="D30" s="43"/>
      <c r="G30" s="44" t="str">
        <f>"评估人员："&amp;封面!$P$18</f>
        <v>评估人员：</v>
      </c>
    </row>
  </sheetData>
  <mergeCells count="3">
    <mergeCell ref="A1:H1"/>
    <mergeCell ref="A2:H2"/>
    <mergeCell ref="A28:B28"/>
  </mergeCells>
  <phoneticPr fontId="205" type="noConversion"/>
  <hyperlinks>
    <hyperlink ref="A28:B28" location="'5-流动负债汇总'!A1" display="合            计"/>
  </hyperlinks>
  <printOptions horizontalCentered="1"/>
  <pageMargins left="0.45" right="0.49" top="0.87" bottom="0.87" header="1.24" footer="0.73"/>
  <pageSetup paperSize="9" fitToHeight="0" orientation="landscape" horizontalDpi="4294967292" r:id="rId1"/>
  <headerFooter scaleWithDoc="0">
    <oddHeader>&amp;R&amp;"宋体,常规"&amp;10表5-11
共&amp;N页第&amp;P页
金额单位:人民币元</oddHeader>
  </headerFooter>
  <legacyDrawing r:id="rId2"/>
</worksheet>
</file>

<file path=xl/worksheets/sheet81.xml><?xml version="1.0" encoding="utf-8"?>
<worksheet xmlns="http://schemas.openxmlformats.org/spreadsheetml/2006/main" xmlns:r="http://schemas.openxmlformats.org/officeDocument/2006/relationships">
  <sheetPr>
    <pageSetUpPr fitToPage="1"/>
  </sheetPr>
  <dimension ref="A1:G30"/>
  <sheetViews>
    <sheetView showGridLines="0" workbookViewId="0">
      <selection activeCell="W7" sqref="W7"/>
    </sheetView>
  </sheetViews>
  <sheetFormatPr defaultRowHeight="15.75" customHeight="1"/>
  <cols>
    <col min="1" max="1" width="5.625" style="4" customWidth="1"/>
    <col min="2" max="2" width="29.25" style="4" customWidth="1"/>
    <col min="3" max="3" width="12" style="49" customWidth="1"/>
    <col min="4" max="4" width="26" style="4" customWidth="1"/>
    <col min="5" max="5" width="17.625" style="4" customWidth="1"/>
    <col min="6" max="6" width="16.5" style="4" customWidth="1"/>
    <col min="7" max="7" width="15.5" style="4" customWidth="1"/>
    <col min="8" max="16384" width="9" style="4"/>
  </cols>
  <sheetData>
    <row r="1" spans="1:7" s="1" customFormat="1" ht="30" customHeight="1">
      <c r="A1" s="675" t="s">
        <v>1023</v>
      </c>
      <c r="B1" s="675"/>
      <c r="C1" s="675"/>
      <c r="D1" s="675"/>
      <c r="E1" s="675"/>
      <c r="F1" s="675"/>
      <c r="G1" s="675"/>
    </row>
    <row r="2" spans="1:7" s="2" customFormat="1" ht="14.1" customHeight="1">
      <c r="A2" s="676" t="str">
        <f>'1-汇总表'!A2:F2</f>
        <v>评估基准日：2018年12月31日</v>
      </c>
      <c r="B2" s="676"/>
      <c r="C2" s="676"/>
      <c r="D2" s="676"/>
      <c r="E2" s="676"/>
      <c r="F2" s="676"/>
      <c r="G2" s="684"/>
    </row>
    <row r="3" spans="1:7" s="2" customFormat="1" ht="14.1" customHeight="1">
      <c r="A3" s="7"/>
      <c r="B3" s="7"/>
      <c r="C3" s="62"/>
      <c r="D3" s="7"/>
      <c r="E3" s="7"/>
      <c r="F3" s="7"/>
      <c r="G3" s="10"/>
    </row>
    <row r="4" spans="1:7" s="2" customFormat="1" ht="15.75" customHeight="1">
      <c r="A4" s="11" t="str">
        <f>'1-汇总表'!A4</f>
        <v>产权持有人名称：阳煤集团青岛恒源化工有限公司</v>
      </c>
      <c r="B4" s="11"/>
      <c r="C4" s="11"/>
      <c r="D4" s="11"/>
      <c r="G4" s="12"/>
    </row>
    <row r="5" spans="1:7" s="3" customFormat="1" ht="15.75" customHeight="1">
      <c r="A5" s="13" t="s">
        <v>487</v>
      </c>
      <c r="B5" s="14" t="s">
        <v>617</v>
      </c>
      <c r="C5" s="56" t="s">
        <v>627</v>
      </c>
      <c r="D5" s="13" t="s">
        <v>682</v>
      </c>
      <c r="E5" s="16" t="s">
        <v>488</v>
      </c>
      <c r="F5" s="13" t="s">
        <v>489</v>
      </c>
      <c r="G5" s="13" t="s">
        <v>562</v>
      </c>
    </row>
    <row r="6" spans="1:7" ht="15.75" customHeight="1">
      <c r="A6" s="13"/>
      <c r="B6" s="17"/>
      <c r="C6" s="56"/>
      <c r="D6" s="18"/>
      <c r="E6" s="19"/>
      <c r="F6" s="19">
        <f>E6</f>
        <v>0</v>
      </c>
      <c r="G6" s="20"/>
    </row>
    <row r="7" spans="1:7" ht="15.75" customHeight="1">
      <c r="A7" s="13"/>
      <c r="B7" s="17"/>
      <c r="C7" s="56"/>
      <c r="D7" s="18"/>
      <c r="E7" s="19"/>
      <c r="F7" s="19">
        <f t="shared" ref="F7:F24" si="0">E7</f>
        <v>0</v>
      </c>
      <c r="G7" s="20"/>
    </row>
    <row r="8" spans="1:7" ht="15.75" customHeight="1">
      <c r="A8" s="13"/>
      <c r="B8" s="17"/>
      <c r="C8" s="56"/>
      <c r="D8" s="18"/>
      <c r="E8" s="19"/>
      <c r="F8" s="19">
        <f t="shared" si="0"/>
        <v>0</v>
      </c>
      <c r="G8" s="20"/>
    </row>
    <row r="9" spans="1:7" ht="15.75" customHeight="1">
      <c r="A9" s="13"/>
      <c r="B9" s="17"/>
      <c r="C9" s="56"/>
      <c r="D9" s="18"/>
      <c r="E9" s="19"/>
      <c r="F9" s="19">
        <f t="shared" si="0"/>
        <v>0</v>
      </c>
      <c r="G9" s="20"/>
    </row>
    <row r="10" spans="1:7" ht="15.75" customHeight="1">
      <c r="A10" s="13"/>
      <c r="B10" s="17"/>
      <c r="C10" s="56"/>
      <c r="D10" s="18"/>
      <c r="E10" s="19"/>
      <c r="F10" s="19">
        <f t="shared" si="0"/>
        <v>0</v>
      </c>
      <c r="G10" s="20"/>
    </row>
    <row r="11" spans="1:7" ht="15.75" customHeight="1">
      <c r="A11" s="13"/>
      <c r="B11" s="17"/>
      <c r="C11" s="56"/>
      <c r="D11" s="18"/>
      <c r="E11" s="19"/>
      <c r="F11" s="19">
        <f t="shared" si="0"/>
        <v>0</v>
      </c>
      <c r="G11" s="20"/>
    </row>
    <row r="12" spans="1:7" ht="15.75" customHeight="1">
      <c r="A12" s="13"/>
      <c r="B12" s="17"/>
      <c r="C12" s="56"/>
      <c r="D12" s="18"/>
      <c r="E12" s="19"/>
      <c r="F12" s="19">
        <f t="shared" si="0"/>
        <v>0</v>
      </c>
      <c r="G12" s="20"/>
    </row>
    <row r="13" spans="1:7" ht="15.75" customHeight="1">
      <c r="A13" s="13"/>
      <c r="B13" s="17"/>
      <c r="C13" s="56"/>
      <c r="D13" s="18"/>
      <c r="E13" s="19"/>
      <c r="F13" s="19">
        <f t="shared" si="0"/>
        <v>0</v>
      </c>
      <c r="G13" s="20"/>
    </row>
    <row r="14" spans="1:7" ht="15.75" customHeight="1">
      <c r="A14" s="13"/>
      <c r="B14" s="17"/>
      <c r="C14" s="56"/>
      <c r="D14" s="18"/>
      <c r="E14" s="19"/>
      <c r="F14" s="19">
        <f t="shared" si="0"/>
        <v>0</v>
      </c>
      <c r="G14" s="20"/>
    </row>
    <row r="15" spans="1:7" ht="15.75" customHeight="1">
      <c r="A15" s="13"/>
      <c r="B15" s="17"/>
      <c r="C15" s="56"/>
      <c r="D15" s="18"/>
      <c r="E15" s="19"/>
      <c r="F15" s="19">
        <f t="shared" si="0"/>
        <v>0</v>
      </c>
      <c r="G15" s="20"/>
    </row>
    <row r="16" spans="1:7" ht="15.75" customHeight="1">
      <c r="A16" s="13"/>
      <c r="B16" s="17"/>
      <c r="C16" s="56"/>
      <c r="D16" s="18"/>
      <c r="E16" s="19"/>
      <c r="F16" s="19">
        <f t="shared" si="0"/>
        <v>0</v>
      </c>
      <c r="G16" s="20"/>
    </row>
    <row r="17" spans="1:7" ht="15.75" customHeight="1">
      <c r="A17" s="13"/>
      <c r="B17" s="17"/>
      <c r="C17" s="56"/>
      <c r="D17" s="18"/>
      <c r="E17" s="19"/>
      <c r="F17" s="19"/>
      <c r="G17" s="20"/>
    </row>
    <row r="18" spans="1:7" ht="15.75" customHeight="1">
      <c r="A18" s="13"/>
      <c r="B18" s="17"/>
      <c r="C18" s="56"/>
      <c r="D18" s="18"/>
      <c r="E18" s="19"/>
      <c r="F18" s="19">
        <f t="shared" si="0"/>
        <v>0</v>
      </c>
      <c r="G18" s="20"/>
    </row>
    <row r="19" spans="1:7" ht="15.75" customHeight="1">
      <c r="A19" s="13"/>
      <c r="B19" s="17"/>
      <c r="C19" s="56"/>
      <c r="D19" s="18"/>
      <c r="E19" s="19"/>
      <c r="F19" s="19">
        <f t="shared" si="0"/>
        <v>0</v>
      </c>
      <c r="G19" s="20"/>
    </row>
    <row r="20" spans="1:7" ht="15.75" customHeight="1">
      <c r="A20" s="13"/>
      <c r="B20" s="17"/>
      <c r="C20" s="56"/>
      <c r="D20" s="18"/>
      <c r="E20" s="19"/>
      <c r="F20" s="19">
        <f t="shared" si="0"/>
        <v>0</v>
      </c>
      <c r="G20" s="20"/>
    </row>
    <row r="21" spans="1:7" ht="15.75" customHeight="1">
      <c r="A21" s="13"/>
      <c r="B21" s="17"/>
      <c r="C21" s="56"/>
      <c r="D21" s="18"/>
      <c r="E21" s="19"/>
      <c r="F21" s="19">
        <f t="shared" si="0"/>
        <v>0</v>
      </c>
      <c r="G21" s="20"/>
    </row>
    <row r="22" spans="1:7" ht="15.75" customHeight="1">
      <c r="A22" s="13"/>
      <c r="B22" s="17"/>
      <c r="C22" s="56"/>
      <c r="D22" s="18"/>
      <c r="E22" s="19"/>
      <c r="F22" s="19">
        <f t="shared" si="0"/>
        <v>0</v>
      </c>
      <c r="G22" s="20"/>
    </row>
    <row r="23" spans="1:7" ht="15.75" customHeight="1">
      <c r="A23" s="13"/>
      <c r="B23" s="17"/>
      <c r="C23" s="56"/>
      <c r="D23" s="18"/>
      <c r="E23" s="19"/>
      <c r="F23" s="19">
        <f t="shared" si="0"/>
        <v>0</v>
      </c>
      <c r="G23" s="20"/>
    </row>
    <row r="24" spans="1:7" ht="15.75" customHeight="1">
      <c r="A24" s="13"/>
      <c r="B24" s="17"/>
      <c r="C24" s="56"/>
      <c r="D24" s="18"/>
      <c r="E24" s="19"/>
      <c r="F24" s="19">
        <f t="shared" si="0"/>
        <v>0</v>
      </c>
      <c r="G24" s="20"/>
    </row>
    <row r="25" spans="1:7" ht="15.75" customHeight="1">
      <c r="A25" s="13"/>
      <c r="B25" s="17"/>
      <c r="C25" s="56"/>
      <c r="D25" s="18"/>
      <c r="E25" s="19"/>
      <c r="F25" s="19"/>
      <c r="G25" s="20"/>
    </row>
    <row r="26" spans="1:7" ht="15.75" customHeight="1">
      <c r="A26" s="13"/>
      <c r="B26" s="17"/>
      <c r="C26" s="56"/>
      <c r="D26" s="18"/>
      <c r="E26" s="19"/>
      <c r="F26" s="19"/>
      <c r="G26" s="20"/>
    </row>
    <row r="27" spans="1:7" ht="15.75" customHeight="1">
      <c r="A27" s="13"/>
      <c r="B27" s="17"/>
      <c r="C27" s="56"/>
      <c r="D27" s="18"/>
      <c r="E27" s="19"/>
      <c r="F27" s="19"/>
      <c r="G27" s="20"/>
    </row>
    <row r="28" spans="1:7" ht="15.75" customHeight="1">
      <c r="A28" s="677" t="s">
        <v>647</v>
      </c>
      <c r="B28" s="677"/>
      <c r="C28" s="56"/>
      <c r="D28" s="13"/>
      <c r="E28" s="19">
        <f>SUM(E6:E27)</f>
        <v>0</v>
      </c>
      <c r="F28" s="19">
        <f>SUM(F6:F27)</f>
        <v>0</v>
      </c>
      <c r="G28" s="20"/>
    </row>
    <row r="29" spans="1:7" s="2" customFormat="1" ht="15.75" customHeight="1">
      <c r="A29" s="2" t="str">
        <f>封面!B$10&amp;封面!D$10</f>
        <v>产权持有单位填表人：杨庆华</v>
      </c>
      <c r="C29" s="58"/>
      <c r="D29" s="22"/>
      <c r="E29" s="22"/>
    </row>
    <row r="30" spans="1:7" s="2" customFormat="1" ht="15.75" customHeight="1">
      <c r="A30" s="2" t="str">
        <f>封面!B$12&amp;封面!D$12&amp;封面!E$12&amp;封面!F$12&amp;封面!G$12&amp;封面!H$12&amp;封面!I$12</f>
        <v>填表日期：2019年1月24日</v>
      </c>
      <c r="C30" s="55"/>
      <c r="F30" s="24" t="str">
        <f>"评估人员："&amp;封面!$P$30</f>
        <v>评估人员：</v>
      </c>
    </row>
  </sheetData>
  <mergeCells count="3">
    <mergeCell ref="A1:G1"/>
    <mergeCell ref="A2:G2"/>
    <mergeCell ref="A28:B28"/>
  </mergeCells>
  <phoneticPr fontId="205" type="noConversion"/>
  <hyperlinks>
    <hyperlink ref="A28:B28" location="'5-流动负债汇总'!A1" display="合            计"/>
  </hyperlinks>
  <printOptions horizontalCentered="1"/>
  <pageMargins left="0.42" right="0.45" top="0.87" bottom="0.87" header="1.29" footer="0.75"/>
  <pageSetup paperSize="9" fitToHeight="0" orientation="landscape" horizontalDpi="4294967292" r:id="rId1"/>
  <headerFooter scaleWithDoc="0">
    <oddHeader>&amp;R&amp;"宋体,常规"&amp;10表5-12
共&amp;N页第&amp;P页
金额单位:人民币元</oddHeader>
  </headerFooter>
</worksheet>
</file>

<file path=xl/worksheets/sheet82.xml><?xml version="1.0" encoding="utf-8"?>
<worksheet xmlns="http://schemas.openxmlformats.org/spreadsheetml/2006/main" xmlns:r="http://schemas.openxmlformats.org/officeDocument/2006/relationships">
  <sheetPr>
    <pageSetUpPr fitToPage="1"/>
  </sheetPr>
  <dimension ref="A1:F30"/>
  <sheetViews>
    <sheetView showGridLines="0" workbookViewId="0">
      <selection activeCell="W7" sqref="W7"/>
    </sheetView>
  </sheetViews>
  <sheetFormatPr defaultRowHeight="15.75" customHeight="1"/>
  <cols>
    <col min="1" max="1" width="9.125" style="4" customWidth="1"/>
    <col min="2" max="2" width="30.25" style="4" customWidth="1"/>
    <col min="3" max="3" width="21.875" style="4" customWidth="1"/>
    <col min="4" max="4" width="22.125" style="4" customWidth="1"/>
    <col min="5" max="5" width="21" style="4" customWidth="1"/>
    <col min="6" max="6" width="17.375" style="73" customWidth="1"/>
    <col min="7" max="16384" width="9" style="4"/>
  </cols>
  <sheetData>
    <row r="1" spans="1:6" s="1" customFormat="1" ht="30" customHeight="1">
      <c r="A1" s="675" t="s">
        <v>1024</v>
      </c>
      <c r="B1" s="675"/>
      <c r="C1" s="675"/>
      <c r="D1" s="675"/>
      <c r="E1" s="675"/>
      <c r="F1" s="675"/>
    </row>
    <row r="2" spans="1:6" s="2" customFormat="1" ht="14.1" customHeight="1">
      <c r="A2" s="676" t="str">
        <f>'1-汇总表'!A2:F2</f>
        <v>评估基准日：2018年12月31日</v>
      </c>
      <c r="B2" s="676"/>
      <c r="C2" s="676"/>
      <c r="D2" s="676"/>
      <c r="E2" s="676"/>
      <c r="F2" s="676"/>
    </row>
    <row r="3" spans="1:6" s="2" customFormat="1" ht="14.1" customHeight="1">
      <c r="A3" s="7"/>
      <c r="B3" s="7"/>
      <c r="C3" s="7"/>
      <c r="D3" s="7"/>
      <c r="E3" s="7"/>
      <c r="F3" s="74"/>
    </row>
    <row r="4" spans="1:6" s="2" customFormat="1" ht="15.75" customHeight="1">
      <c r="A4" s="11" t="str">
        <f>'1-汇总表'!A4</f>
        <v>产权持有人名称：阳煤集团青岛恒源化工有限公司</v>
      </c>
      <c r="B4" s="11"/>
      <c r="C4" s="11"/>
      <c r="F4" s="75"/>
    </row>
    <row r="5" spans="1:6" s="3" customFormat="1" ht="15.75" customHeight="1">
      <c r="A5" s="76" t="s">
        <v>557</v>
      </c>
      <c r="B5" s="76" t="s">
        <v>558</v>
      </c>
      <c r="C5" s="76" t="s">
        <v>559</v>
      </c>
      <c r="D5" s="76" t="s">
        <v>560</v>
      </c>
      <c r="E5" s="76" t="s">
        <v>968</v>
      </c>
      <c r="F5" s="77" t="s">
        <v>589</v>
      </c>
    </row>
    <row r="6" spans="1:6" ht="15.75" customHeight="1">
      <c r="A6" s="76" t="s">
        <v>1025</v>
      </c>
      <c r="B6" s="78" t="s">
        <v>528</v>
      </c>
      <c r="C6" s="19">
        <f>'6-1长期借款'!H28</f>
        <v>0</v>
      </c>
      <c r="D6" s="19">
        <f>'6-1长期借款'!J28</f>
        <v>0</v>
      </c>
      <c r="E6" s="19">
        <f>D6-C6</f>
        <v>0</v>
      </c>
      <c r="F6" s="79">
        <f>IF(C6&lt;&gt;0,ROUND(100*E6/ABS(C6),2),0)</f>
        <v>0</v>
      </c>
    </row>
    <row r="7" spans="1:6" ht="15.75" customHeight="1">
      <c r="A7" s="76" t="s">
        <v>1026</v>
      </c>
      <c r="B7" s="78" t="s">
        <v>529</v>
      </c>
      <c r="C7" s="19">
        <f>'6-2应付债券'!G29</f>
        <v>0</v>
      </c>
      <c r="D7" s="19">
        <f>'6-2应付债券'!H29</f>
        <v>0</v>
      </c>
      <c r="E7" s="19">
        <f t="shared" ref="E7:E12" si="0">D7-C7</f>
        <v>0</v>
      </c>
      <c r="F7" s="79">
        <f t="shared" ref="F7:F12" si="1">IF(C7&lt;&gt;0,ROUND(100*E7/ABS(C7),2),0)</f>
        <v>0</v>
      </c>
    </row>
    <row r="8" spans="1:6" ht="15.75" customHeight="1">
      <c r="A8" s="76" t="s">
        <v>1027</v>
      </c>
      <c r="B8" s="78" t="s">
        <v>530</v>
      </c>
      <c r="C8" s="19">
        <f>'6-3长期应付款'!G28</f>
        <v>0</v>
      </c>
      <c r="D8" s="19">
        <f>'6-3长期应付款'!H28</f>
        <v>0</v>
      </c>
      <c r="E8" s="19">
        <f t="shared" si="0"/>
        <v>0</v>
      </c>
      <c r="F8" s="79">
        <f t="shared" si="1"/>
        <v>0</v>
      </c>
    </row>
    <row r="9" spans="1:6" ht="15.75" customHeight="1">
      <c r="A9" s="76" t="s">
        <v>1028</v>
      </c>
      <c r="B9" s="80" t="s">
        <v>200</v>
      </c>
      <c r="C9" s="19">
        <f>'6-4专项应付款'!E27</f>
        <v>0</v>
      </c>
      <c r="D9" s="19">
        <f>'6-4专项应付款'!F27</f>
        <v>0</v>
      </c>
      <c r="E9" s="19">
        <f t="shared" si="0"/>
        <v>0</v>
      </c>
      <c r="F9" s="79">
        <f t="shared" si="1"/>
        <v>0</v>
      </c>
    </row>
    <row r="10" spans="1:6" ht="15.75" customHeight="1">
      <c r="A10" s="76" t="s">
        <v>1029</v>
      </c>
      <c r="B10" s="78" t="s">
        <v>531</v>
      </c>
      <c r="C10" s="19">
        <f>'6-5预计负债'!E28</f>
        <v>0</v>
      </c>
      <c r="D10" s="19">
        <f>'6-5预计负债'!F28</f>
        <v>0</v>
      </c>
      <c r="E10" s="19">
        <f t="shared" si="0"/>
        <v>0</v>
      </c>
      <c r="F10" s="79">
        <f t="shared" si="1"/>
        <v>0</v>
      </c>
    </row>
    <row r="11" spans="1:6" ht="15.75" customHeight="1">
      <c r="A11" s="76" t="s">
        <v>1030</v>
      </c>
      <c r="B11" s="78" t="s">
        <v>532</v>
      </c>
      <c r="C11" s="19">
        <f>'6-6递延所得税负债'!D28</f>
        <v>0</v>
      </c>
      <c r="D11" s="19">
        <f>'6-6递延所得税负债'!E28</f>
        <v>0</v>
      </c>
      <c r="E11" s="19">
        <f t="shared" si="0"/>
        <v>0</v>
      </c>
      <c r="F11" s="79">
        <f t="shared" si="1"/>
        <v>0</v>
      </c>
    </row>
    <row r="12" spans="1:6" ht="15.75" customHeight="1">
      <c r="A12" s="76" t="s">
        <v>1031</v>
      </c>
      <c r="B12" s="78" t="s">
        <v>533</v>
      </c>
      <c r="C12" s="19">
        <f>'6-7其他非流动负债'!E28</f>
        <v>0</v>
      </c>
      <c r="D12" s="19">
        <f>'6-7其他非流动负债'!F28</f>
        <v>0</v>
      </c>
      <c r="E12" s="19">
        <f t="shared" si="0"/>
        <v>0</v>
      </c>
      <c r="F12" s="79">
        <f t="shared" si="1"/>
        <v>0</v>
      </c>
    </row>
    <row r="13" spans="1:6" ht="15.75" customHeight="1">
      <c r="A13" s="13"/>
      <c r="B13" s="20"/>
      <c r="C13" s="19"/>
      <c r="D13" s="19"/>
      <c r="E13" s="19"/>
      <c r="F13" s="79"/>
    </row>
    <row r="14" spans="1:6" ht="15.75" customHeight="1">
      <c r="A14" s="13"/>
      <c r="B14" s="20"/>
      <c r="C14" s="19"/>
      <c r="D14" s="19"/>
      <c r="E14" s="19"/>
      <c r="F14" s="79"/>
    </row>
    <row r="15" spans="1:6" ht="15.75" customHeight="1">
      <c r="A15" s="13"/>
      <c r="B15" s="20"/>
      <c r="C15" s="19"/>
      <c r="D15" s="19"/>
      <c r="E15" s="19"/>
      <c r="F15" s="79"/>
    </row>
    <row r="16" spans="1:6" ht="15.75" customHeight="1">
      <c r="A16" s="13"/>
      <c r="B16" s="20"/>
      <c r="C16" s="19"/>
      <c r="D16" s="19"/>
      <c r="E16" s="19"/>
      <c r="F16" s="79"/>
    </row>
    <row r="17" spans="1:6" ht="15.75" customHeight="1">
      <c r="A17" s="13"/>
      <c r="B17" s="20"/>
      <c r="C17" s="19"/>
      <c r="D17" s="19"/>
      <c r="E17" s="19"/>
      <c r="F17" s="79"/>
    </row>
    <row r="18" spans="1:6" ht="15.75" customHeight="1">
      <c r="A18" s="13"/>
      <c r="B18" s="20"/>
      <c r="C18" s="19"/>
      <c r="D18" s="19"/>
      <c r="E18" s="19"/>
      <c r="F18" s="79"/>
    </row>
    <row r="19" spans="1:6" ht="15.75" customHeight="1">
      <c r="A19" s="13"/>
      <c r="B19" s="20"/>
      <c r="C19" s="19"/>
      <c r="D19" s="19"/>
      <c r="E19" s="19"/>
      <c r="F19" s="79"/>
    </row>
    <row r="20" spans="1:6" ht="15.75" customHeight="1">
      <c r="A20" s="13"/>
      <c r="B20" s="20"/>
      <c r="C20" s="19"/>
      <c r="D20" s="19"/>
      <c r="E20" s="19"/>
      <c r="F20" s="79"/>
    </row>
    <row r="21" spans="1:6" ht="15.75" customHeight="1">
      <c r="A21" s="13"/>
      <c r="B21" s="20"/>
      <c r="C21" s="19"/>
      <c r="D21" s="19"/>
      <c r="E21" s="19"/>
      <c r="F21" s="79"/>
    </row>
    <row r="22" spans="1:6" ht="15.75" customHeight="1">
      <c r="A22" s="13"/>
      <c r="B22" s="20"/>
      <c r="C22" s="19"/>
      <c r="D22" s="19"/>
      <c r="E22" s="19"/>
      <c r="F22" s="79"/>
    </row>
    <row r="23" spans="1:6" ht="15.75" customHeight="1">
      <c r="A23" s="13"/>
      <c r="B23" s="20"/>
      <c r="C23" s="19"/>
      <c r="D23" s="19"/>
      <c r="E23" s="19"/>
      <c r="F23" s="79"/>
    </row>
    <row r="24" spans="1:6" ht="15.75" customHeight="1">
      <c r="A24" s="13"/>
      <c r="B24" s="20"/>
      <c r="C24" s="19"/>
      <c r="D24" s="19"/>
      <c r="E24" s="19"/>
      <c r="F24" s="79"/>
    </row>
    <row r="25" spans="1:6" ht="15.75" customHeight="1">
      <c r="A25" s="13"/>
      <c r="B25" s="20"/>
      <c r="C25" s="19"/>
      <c r="D25" s="19"/>
      <c r="E25" s="19"/>
      <c r="F25" s="79"/>
    </row>
    <row r="26" spans="1:6" ht="15.75" customHeight="1">
      <c r="A26" s="76"/>
      <c r="B26" s="81"/>
      <c r="C26" s="19"/>
      <c r="D26" s="19"/>
      <c r="E26" s="19"/>
      <c r="F26" s="79"/>
    </row>
    <row r="27" spans="1:6" ht="15.75" customHeight="1">
      <c r="A27" s="76"/>
      <c r="B27" s="81"/>
      <c r="C27" s="19"/>
      <c r="D27" s="19"/>
      <c r="E27" s="19"/>
      <c r="F27" s="79"/>
    </row>
    <row r="28" spans="1:6" ht="15.75" customHeight="1">
      <c r="A28" s="677" t="s">
        <v>1032</v>
      </c>
      <c r="B28" s="677"/>
      <c r="C28" s="19">
        <f>SUM(C6:C12)</f>
        <v>0</v>
      </c>
      <c r="D28" s="19">
        <f>SUM(D6:D12)</f>
        <v>0</v>
      </c>
      <c r="E28" s="19">
        <f>D28-C28</f>
        <v>0</v>
      </c>
      <c r="F28" s="79">
        <f>IF(C28&lt;&gt;0,ROUND(100*E28/ABS(C28),2),0)</f>
        <v>0</v>
      </c>
    </row>
    <row r="29" spans="1:6" ht="15.75" customHeight="1">
      <c r="C29" s="82"/>
      <c r="D29" s="82"/>
      <c r="E29" s="82"/>
    </row>
    <row r="30" spans="1:6" ht="15.75" customHeight="1">
      <c r="D30" s="24" t="str">
        <f>"评估人员："&amp;封面!$P$30</f>
        <v>评估人员：</v>
      </c>
    </row>
  </sheetData>
  <mergeCells count="3">
    <mergeCell ref="A1:F1"/>
    <mergeCell ref="A2:F2"/>
    <mergeCell ref="A28:B28"/>
  </mergeCells>
  <phoneticPr fontId="205" type="noConversion"/>
  <hyperlinks>
    <hyperlink ref="A28:B28" location="'2-分类汇总'!B53" display="非流动负债合计"/>
    <hyperlink ref="B6" location="'6-1长期借款'!A1" display="长期借款"/>
    <hyperlink ref="B7" location="'6-2应付债券'!A1" display="应付债券"/>
    <hyperlink ref="B8" location="'6-3长期应付款'!A1" display="长期应付款"/>
    <hyperlink ref="B9" location="'6-4专项应付款'!A1" display="专项应付款"/>
    <hyperlink ref="B10" location="'6-5预计负债'!A1" display="预计负债"/>
    <hyperlink ref="B11" location="'6-6递延所得税负债'!A1" display="递延所得税负债"/>
    <hyperlink ref="B12" location="'6-7其他非流动负债'!A1" display="其他非流动负债"/>
  </hyperlinks>
  <printOptions horizontalCentered="1"/>
  <pageMargins left="0.59" right="0.51" top="0.87" bottom="0.87" header="1.26" footer="0.71"/>
  <pageSetup paperSize="9" fitToHeight="0" orientation="landscape" horizontalDpi="4294967292" r:id="rId1"/>
  <headerFooter scaleWithDoc="0">
    <oddHeader>&amp;R&amp;"宋体,常规"&amp;10表6
共&amp;N页第&amp;P页
金额单位:人民币元</oddHeader>
  </headerFooter>
</worksheet>
</file>

<file path=xl/worksheets/sheet83.xml><?xml version="1.0" encoding="utf-8"?>
<worksheet xmlns="http://schemas.openxmlformats.org/spreadsheetml/2006/main" xmlns:r="http://schemas.openxmlformats.org/officeDocument/2006/relationships">
  <sheetPr>
    <pageSetUpPr fitToPage="1"/>
  </sheetPr>
  <dimension ref="A1:K30"/>
  <sheetViews>
    <sheetView showGridLines="0" workbookViewId="0">
      <selection activeCell="W7" sqref="W7"/>
    </sheetView>
  </sheetViews>
  <sheetFormatPr defaultRowHeight="15.75" customHeight="1"/>
  <cols>
    <col min="1" max="1" width="5.5" style="4" customWidth="1"/>
    <col min="2" max="2" width="31.375" style="4" customWidth="1"/>
    <col min="3" max="3" width="7.5" style="49" customWidth="1"/>
    <col min="4" max="4" width="9" style="49"/>
    <col min="5" max="5" width="7.25" style="4" customWidth="1"/>
    <col min="6" max="6" width="6.125" style="4" customWidth="1"/>
    <col min="7" max="7" width="10" style="4" hidden="1" customWidth="1"/>
    <col min="8" max="8" width="17" style="4" customWidth="1"/>
    <col min="9" max="9" width="11.875" style="4" hidden="1" customWidth="1"/>
    <col min="10" max="10" width="17" style="4" customWidth="1"/>
    <col min="11" max="11" width="10.625" style="4" customWidth="1"/>
    <col min="12" max="16384" width="9" style="4"/>
  </cols>
  <sheetData>
    <row r="1" spans="1:11" s="1" customFormat="1" ht="30" customHeight="1">
      <c r="A1" s="675" t="s">
        <v>1033</v>
      </c>
      <c r="B1" s="675"/>
      <c r="C1" s="675"/>
      <c r="D1" s="675"/>
      <c r="E1" s="675"/>
      <c r="F1" s="675"/>
      <c r="G1" s="675"/>
      <c r="H1" s="675"/>
      <c r="I1" s="675"/>
      <c r="J1" s="675"/>
      <c r="K1" s="675"/>
    </row>
    <row r="2" spans="1:11" s="2" customFormat="1" ht="14.1" customHeight="1">
      <c r="A2" s="676" t="str">
        <f>'1-汇总表'!A2:F2</f>
        <v>评估基准日：2018年12月31日</v>
      </c>
      <c r="B2" s="676"/>
      <c r="C2" s="676"/>
      <c r="D2" s="676"/>
      <c r="E2" s="676"/>
      <c r="F2" s="676"/>
      <c r="G2" s="676"/>
      <c r="H2" s="684"/>
      <c r="I2" s="684"/>
      <c r="J2" s="684"/>
      <c r="K2" s="684"/>
    </row>
    <row r="3" spans="1:11" s="2" customFormat="1" ht="14.1" customHeight="1">
      <c r="A3" s="7"/>
      <c r="B3" s="7"/>
      <c r="C3" s="62"/>
      <c r="D3" s="62"/>
      <c r="E3" s="7"/>
      <c r="F3" s="7"/>
      <c r="G3" s="7"/>
      <c r="H3" s="8"/>
      <c r="I3" s="8"/>
      <c r="J3" s="8"/>
      <c r="K3" s="10"/>
    </row>
    <row r="4" spans="1:11" s="2" customFormat="1" ht="15.75" customHeight="1">
      <c r="A4" s="11" t="str">
        <f>'1-汇总表'!A4</f>
        <v>产权持有人名称：阳煤集团青岛恒源化工有限公司</v>
      </c>
      <c r="B4" s="11"/>
      <c r="C4" s="11"/>
      <c r="D4" s="11"/>
      <c r="E4" s="11"/>
      <c r="K4" s="12"/>
    </row>
    <row r="5" spans="1:11" s="3" customFormat="1" ht="15.75" customHeight="1">
      <c r="A5" s="13" t="s">
        <v>487</v>
      </c>
      <c r="B5" s="13" t="s">
        <v>984</v>
      </c>
      <c r="C5" s="56" t="s">
        <v>627</v>
      </c>
      <c r="D5" s="56" t="s">
        <v>985</v>
      </c>
      <c r="E5" s="13" t="s">
        <v>986</v>
      </c>
      <c r="F5" s="13" t="s">
        <v>572</v>
      </c>
      <c r="G5" s="13" t="s">
        <v>987</v>
      </c>
      <c r="H5" s="16" t="s">
        <v>488</v>
      </c>
      <c r="I5" s="13" t="s">
        <v>988</v>
      </c>
      <c r="J5" s="13" t="s">
        <v>489</v>
      </c>
      <c r="K5" s="13" t="s">
        <v>562</v>
      </c>
    </row>
    <row r="6" spans="1:11" ht="15.75" customHeight="1">
      <c r="A6" s="13"/>
      <c r="B6" s="17"/>
      <c r="C6" s="56"/>
      <c r="D6" s="56"/>
      <c r="E6" s="71"/>
      <c r="F6" s="13"/>
      <c r="G6" s="19"/>
      <c r="H6" s="19"/>
      <c r="I6" s="72"/>
      <c r="J6" s="19">
        <f>H6</f>
        <v>0</v>
      </c>
      <c r="K6" s="20"/>
    </row>
    <row r="7" spans="1:11" ht="15.75" customHeight="1">
      <c r="A7" s="13"/>
      <c r="B7" s="17"/>
      <c r="C7" s="56"/>
      <c r="D7" s="56"/>
      <c r="E7" s="13"/>
      <c r="F7" s="13"/>
      <c r="G7" s="19"/>
      <c r="H7" s="19"/>
      <c r="I7" s="72"/>
      <c r="J7" s="19">
        <f t="shared" ref="J7:J27" si="0">H7</f>
        <v>0</v>
      </c>
      <c r="K7" s="20"/>
    </row>
    <row r="8" spans="1:11" ht="15.75" customHeight="1">
      <c r="A8" s="13"/>
      <c r="B8" s="17"/>
      <c r="C8" s="56"/>
      <c r="D8" s="56"/>
      <c r="E8" s="13"/>
      <c r="F8" s="13"/>
      <c r="G8" s="19"/>
      <c r="H8" s="19"/>
      <c r="I8" s="72"/>
      <c r="J8" s="19">
        <f t="shared" si="0"/>
        <v>0</v>
      </c>
      <c r="K8" s="20"/>
    </row>
    <row r="9" spans="1:11" ht="15.75" customHeight="1">
      <c r="A9" s="13"/>
      <c r="B9" s="17"/>
      <c r="C9" s="56"/>
      <c r="D9" s="56"/>
      <c r="E9" s="13"/>
      <c r="F9" s="13"/>
      <c r="G9" s="19"/>
      <c r="H9" s="19"/>
      <c r="I9" s="72"/>
      <c r="J9" s="19">
        <f t="shared" si="0"/>
        <v>0</v>
      </c>
      <c r="K9" s="20"/>
    </row>
    <row r="10" spans="1:11" ht="15.75" customHeight="1">
      <c r="A10" s="13"/>
      <c r="B10" s="17"/>
      <c r="C10" s="56"/>
      <c r="D10" s="56"/>
      <c r="E10" s="13"/>
      <c r="F10" s="13"/>
      <c r="G10" s="19"/>
      <c r="H10" s="19"/>
      <c r="I10" s="72"/>
      <c r="J10" s="19">
        <f t="shared" si="0"/>
        <v>0</v>
      </c>
      <c r="K10" s="20"/>
    </row>
    <row r="11" spans="1:11" ht="15.75" customHeight="1">
      <c r="A11" s="13"/>
      <c r="B11" s="17"/>
      <c r="C11" s="56"/>
      <c r="D11" s="56"/>
      <c r="E11" s="13"/>
      <c r="F11" s="13"/>
      <c r="G11" s="19"/>
      <c r="H11" s="19"/>
      <c r="I11" s="72"/>
      <c r="J11" s="19">
        <f t="shared" si="0"/>
        <v>0</v>
      </c>
      <c r="K11" s="20"/>
    </row>
    <row r="12" spans="1:11" ht="15.75" customHeight="1">
      <c r="A12" s="13"/>
      <c r="B12" s="17"/>
      <c r="C12" s="56"/>
      <c r="D12" s="56"/>
      <c r="E12" s="13"/>
      <c r="F12" s="13"/>
      <c r="G12" s="19"/>
      <c r="H12" s="19"/>
      <c r="I12" s="72"/>
      <c r="J12" s="19">
        <f t="shared" si="0"/>
        <v>0</v>
      </c>
      <c r="K12" s="20"/>
    </row>
    <row r="13" spans="1:11" ht="15.75" customHeight="1">
      <c r="A13" s="13"/>
      <c r="B13" s="17"/>
      <c r="C13" s="56"/>
      <c r="D13" s="56"/>
      <c r="E13" s="13"/>
      <c r="F13" s="13"/>
      <c r="G13" s="19"/>
      <c r="H13" s="19"/>
      <c r="I13" s="72"/>
      <c r="J13" s="19">
        <f t="shared" si="0"/>
        <v>0</v>
      </c>
      <c r="K13" s="20"/>
    </row>
    <row r="14" spans="1:11" ht="15.75" customHeight="1">
      <c r="A14" s="13"/>
      <c r="B14" s="17"/>
      <c r="C14" s="56"/>
      <c r="D14" s="56"/>
      <c r="E14" s="13"/>
      <c r="F14" s="13"/>
      <c r="G14" s="19"/>
      <c r="H14" s="19"/>
      <c r="I14" s="72"/>
      <c r="J14" s="19">
        <f t="shared" si="0"/>
        <v>0</v>
      </c>
      <c r="K14" s="20"/>
    </row>
    <row r="15" spans="1:11" ht="15.75" customHeight="1">
      <c r="A15" s="13"/>
      <c r="B15" s="17"/>
      <c r="C15" s="56"/>
      <c r="D15" s="56"/>
      <c r="E15" s="13"/>
      <c r="F15" s="13"/>
      <c r="G15" s="19"/>
      <c r="H15" s="19"/>
      <c r="I15" s="72"/>
      <c r="J15" s="19">
        <f t="shared" si="0"/>
        <v>0</v>
      </c>
      <c r="K15" s="20"/>
    </row>
    <row r="16" spans="1:11" ht="15.75" customHeight="1">
      <c r="A16" s="13"/>
      <c r="B16" s="17"/>
      <c r="C16" s="56"/>
      <c r="D16" s="56"/>
      <c r="E16" s="13"/>
      <c r="F16" s="13"/>
      <c r="G16" s="19"/>
      <c r="H16" s="19"/>
      <c r="I16" s="72"/>
      <c r="J16" s="19">
        <f t="shared" si="0"/>
        <v>0</v>
      </c>
      <c r="K16" s="20"/>
    </row>
    <row r="17" spans="1:11" ht="15.75" customHeight="1">
      <c r="A17" s="13"/>
      <c r="B17" s="17"/>
      <c r="C17" s="56"/>
      <c r="D17" s="56"/>
      <c r="E17" s="13"/>
      <c r="F17" s="13"/>
      <c r="G17" s="19"/>
      <c r="H17" s="19"/>
      <c r="I17" s="72"/>
      <c r="J17" s="19">
        <f t="shared" si="0"/>
        <v>0</v>
      </c>
      <c r="K17" s="20"/>
    </row>
    <row r="18" spans="1:11" ht="15.75" customHeight="1">
      <c r="A18" s="13"/>
      <c r="B18" s="17"/>
      <c r="C18" s="56"/>
      <c r="D18" s="56"/>
      <c r="E18" s="13"/>
      <c r="F18" s="13"/>
      <c r="G18" s="19"/>
      <c r="H18" s="19"/>
      <c r="I18" s="72"/>
      <c r="J18" s="19">
        <f t="shared" si="0"/>
        <v>0</v>
      </c>
      <c r="K18" s="20"/>
    </row>
    <row r="19" spans="1:11" ht="15.75" customHeight="1">
      <c r="A19" s="13"/>
      <c r="B19" s="17"/>
      <c r="C19" s="56"/>
      <c r="D19" s="56"/>
      <c r="E19" s="13"/>
      <c r="F19" s="13"/>
      <c r="G19" s="19"/>
      <c r="H19" s="19"/>
      <c r="I19" s="72"/>
      <c r="J19" s="19">
        <f t="shared" si="0"/>
        <v>0</v>
      </c>
      <c r="K19" s="20"/>
    </row>
    <row r="20" spans="1:11" ht="15.75" customHeight="1">
      <c r="A20" s="13"/>
      <c r="B20" s="17"/>
      <c r="C20" s="56"/>
      <c r="D20" s="56"/>
      <c r="E20" s="13"/>
      <c r="F20" s="13"/>
      <c r="G20" s="19"/>
      <c r="H20" s="19"/>
      <c r="I20" s="72"/>
      <c r="J20" s="19">
        <f t="shared" si="0"/>
        <v>0</v>
      </c>
      <c r="K20" s="20"/>
    </row>
    <row r="21" spans="1:11" ht="15.75" customHeight="1">
      <c r="A21" s="13"/>
      <c r="B21" s="17"/>
      <c r="C21" s="56"/>
      <c r="D21" s="56"/>
      <c r="E21" s="13"/>
      <c r="F21" s="13"/>
      <c r="G21" s="19"/>
      <c r="H21" s="19"/>
      <c r="I21" s="72"/>
      <c r="J21" s="19">
        <f t="shared" si="0"/>
        <v>0</v>
      </c>
      <c r="K21" s="20"/>
    </row>
    <row r="22" spans="1:11" ht="15.75" customHeight="1">
      <c r="A22" s="13"/>
      <c r="B22" s="17"/>
      <c r="C22" s="56"/>
      <c r="D22" s="56"/>
      <c r="E22" s="13"/>
      <c r="F22" s="13"/>
      <c r="G22" s="19"/>
      <c r="H22" s="19"/>
      <c r="I22" s="72"/>
      <c r="J22" s="19">
        <f t="shared" si="0"/>
        <v>0</v>
      </c>
      <c r="K22" s="20"/>
    </row>
    <row r="23" spans="1:11" ht="15.75" customHeight="1">
      <c r="A23" s="13"/>
      <c r="B23" s="17"/>
      <c r="C23" s="56"/>
      <c r="D23" s="56"/>
      <c r="E23" s="13"/>
      <c r="F23" s="13"/>
      <c r="G23" s="19"/>
      <c r="H23" s="19"/>
      <c r="I23" s="72"/>
      <c r="J23" s="19">
        <f t="shared" si="0"/>
        <v>0</v>
      </c>
      <c r="K23" s="20"/>
    </row>
    <row r="24" spans="1:11" ht="15.75" customHeight="1">
      <c r="A24" s="13"/>
      <c r="B24" s="17"/>
      <c r="C24" s="56"/>
      <c r="D24" s="56"/>
      <c r="E24" s="13"/>
      <c r="F24" s="13"/>
      <c r="G24" s="19"/>
      <c r="H24" s="19"/>
      <c r="I24" s="72"/>
      <c r="J24" s="19">
        <f t="shared" si="0"/>
        <v>0</v>
      </c>
      <c r="K24" s="20"/>
    </row>
    <row r="25" spans="1:11" ht="15.75" customHeight="1">
      <c r="A25" s="13"/>
      <c r="B25" s="17"/>
      <c r="C25" s="56"/>
      <c r="D25" s="56"/>
      <c r="E25" s="13"/>
      <c r="F25" s="13"/>
      <c r="G25" s="19"/>
      <c r="H25" s="19"/>
      <c r="I25" s="72"/>
      <c r="J25" s="19">
        <f t="shared" si="0"/>
        <v>0</v>
      </c>
      <c r="K25" s="20"/>
    </row>
    <row r="26" spans="1:11" ht="15.75" customHeight="1">
      <c r="A26" s="13"/>
      <c r="B26" s="17"/>
      <c r="C26" s="56"/>
      <c r="D26" s="56"/>
      <c r="E26" s="13"/>
      <c r="F26" s="13"/>
      <c r="G26" s="19"/>
      <c r="H26" s="19"/>
      <c r="I26" s="72"/>
      <c r="J26" s="19">
        <f t="shared" si="0"/>
        <v>0</v>
      </c>
      <c r="K26" s="20"/>
    </row>
    <row r="27" spans="1:11" ht="15.75" customHeight="1">
      <c r="A27" s="13"/>
      <c r="B27" s="17"/>
      <c r="C27" s="56"/>
      <c r="D27" s="56"/>
      <c r="E27" s="13"/>
      <c r="F27" s="13"/>
      <c r="G27" s="19"/>
      <c r="H27" s="19"/>
      <c r="I27" s="72"/>
      <c r="J27" s="19">
        <f t="shared" si="0"/>
        <v>0</v>
      </c>
      <c r="K27" s="20"/>
    </row>
    <row r="28" spans="1:11" ht="15.75" customHeight="1">
      <c r="A28" s="677" t="s">
        <v>647</v>
      </c>
      <c r="B28" s="677"/>
      <c r="C28" s="56"/>
      <c r="D28" s="56"/>
      <c r="E28" s="13"/>
      <c r="F28" s="13"/>
      <c r="G28" s="19"/>
      <c r="H28" s="19">
        <f>SUM(H6:H27)</f>
        <v>0</v>
      </c>
      <c r="I28" s="72"/>
      <c r="J28" s="19">
        <f>SUM(J6:J27)</f>
        <v>0</v>
      </c>
      <c r="K28" s="20"/>
    </row>
    <row r="29" spans="1:11" s="2" customFormat="1" ht="15.75" customHeight="1">
      <c r="A29" s="2" t="str">
        <f>封面!B$10&amp;封面!D$10</f>
        <v>产权持有单位填表人：杨庆华</v>
      </c>
      <c r="C29" s="58"/>
      <c r="D29" s="58"/>
      <c r="E29" s="22"/>
    </row>
    <row r="30" spans="1:11" s="2" customFormat="1" ht="15.75" customHeight="1">
      <c r="A30" s="2" t="str">
        <f>封面!B$12&amp;封面!D$12&amp;封面!E$12&amp;封面!F$12&amp;封面!G$12&amp;封面!H$12&amp;封面!I$12</f>
        <v>填表日期：2019年1月24日</v>
      </c>
      <c r="C30" s="55"/>
      <c r="D30" s="55"/>
      <c r="J30" s="24" t="str">
        <f>"评估人员："&amp;封面!$P$30</f>
        <v>评估人员：</v>
      </c>
    </row>
  </sheetData>
  <mergeCells count="3">
    <mergeCell ref="A1:K1"/>
    <mergeCell ref="A2:K2"/>
    <mergeCell ref="A28:B28"/>
  </mergeCells>
  <phoneticPr fontId="205" type="noConversion"/>
  <hyperlinks>
    <hyperlink ref="A28:B28" location="'6-非流动负债汇总 '!A1" display="合            计"/>
  </hyperlinks>
  <printOptions horizontalCentered="1"/>
  <pageMargins left="0.34" right="0.33" top="0.87" bottom="0.87" header="1.24" footer="0.76"/>
  <pageSetup paperSize="9" fitToHeight="0" orientation="landscape" horizontalDpi="4294967292" r:id="rId1"/>
  <headerFooter scaleWithDoc="0">
    <oddHeader>&amp;R&amp;"宋体,常规"&amp;10表6-1
共&amp;N页第&amp;P页
金额单位:人民币元</oddHeader>
  </headerFooter>
  <legacyDrawing r:id="rId2"/>
</worksheet>
</file>

<file path=xl/worksheets/sheet84.xml><?xml version="1.0" encoding="utf-8"?>
<worksheet xmlns="http://schemas.openxmlformats.org/spreadsheetml/2006/main" xmlns:r="http://schemas.openxmlformats.org/officeDocument/2006/relationships">
  <sheetPr>
    <pageSetUpPr fitToPage="1"/>
  </sheetPr>
  <dimension ref="A1:S31"/>
  <sheetViews>
    <sheetView showGridLines="0" workbookViewId="0">
      <selection activeCell="W7" sqref="W7"/>
    </sheetView>
  </sheetViews>
  <sheetFormatPr defaultColWidth="8.75" defaultRowHeight="12.75"/>
  <cols>
    <col min="1" max="1" width="7.75" style="4" customWidth="1"/>
    <col min="2" max="2" width="30.375" style="4" customWidth="1"/>
    <col min="3" max="3" width="9.625" style="4" customWidth="1"/>
    <col min="4" max="4" width="11.625" style="49" customWidth="1"/>
    <col min="5" max="5" width="11.625" style="4" customWidth="1"/>
    <col min="6" max="6" width="11.25" style="4" customWidth="1"/>
    <col min="7" max="7" width="13" style="4" customWidth="1"/>
    <col min="8" max="8" width="13.625" style="4" customWidth="1"/>
    <col min="9" max="9" width="12.875" style="4" customWidth="1"/>
    <col min="10" max="16384" width="8.75" style="4"/>
  </cols>
  <sheetData>
    <row r="1" spans="1:9">
      <c r="A1" s="66"/>
      <c r="B1" s="66"/>
      <c r="C1" s="67"/>
      <c r="D1" s="68"/>
      <c r="E1" s="67"/>
      <c r="F1" s="67"/>
      <c r="G1" s="67"/>
      <c r="H1" s="67"/>
      <c r="I1" s="67"/>
    </row>
    <row r="2" spans="1:9" s="65" customFormat="1" ht="21" customHeight="1">
      <c r="A2" s="791" t="s">
        <v>1034</v>
      </c>
      <c r="B2" s="791"/>
      <c r="C2" s="791"/>
      <c r="D2" s="791"/>
      <c r="E2" s="791"/>
      <c r="F2" s="791"/>
      <c r="G2" s="791"/>
      <c r="H2" s="791"/>
      <c r="I2" s="791"/>
    </row>
    <row r="3" spans="1:9" s="2" customFormat="1" ht="14.1" customHeight="1">
      <c r="A3" s="676" t="str">
        <f>'1-汇总表'!A2:F2</f>
        <v>评估基准日：2018年12月31日</v>
      </c>
      <c r="B3" s="676"/>
      <c r="C3" s="676"/>
      <c r="D3" s="676"/>
      <c r="E3" s="676"/>
      <c r="F3" s="676"/>
      <c r="G3" s="676"/>
      <c r="H3" s="684"/>
      <c r="I3" s="684"/>
    </row>
    <row r="4" spans="1:9" s="2" customFormat="1" ht="14.1" customHeight="1">
      <c r="B4" s="7"/>
      <c r="C4" s="7"/>
      <c r="D4" s="62"/>
      <c r="E4" s="7"/>
      <c r="F4" s="7"/>
      <c r="G4" s="7"/>
      <c r="H4" s="8"/>
      <c r="I4" s="10"/>
    </row>
    <row r="5" spans="1:9" s="2" customFormat="1" ht="15.75" customHeight="1">
      <c r="A5" s="11" t="str">
        <f>'1-汇总表'!A4</f>
        <v>产权持有人名称：阳煤集团青岛恒源化工有限公司</v>
      </c>
      <c r="B5" s="11"/>
      <c r="C5" s="11"/>
      <c r="D5" s="11"/>
      <c r="I5" s="12"/>
    </row>
    <row r="6" spans="1:9" ht="15.75" customHeight="1">
      <c r="A6" s="13" t="s">
        <v>487</v>
      </c>
      <c r="B6" s="13" t="s">
        <v>1035</v>
      </c>
      <c r="C6" s="13" t="s">
        <v>1036</v>
      </c>
      <c r="D6" s="56" t="s">
        <v>627</v>
      </c>
      <c r="E6" s="13" t="s">
        <v>985</v>
      </c>
      <c r="F6" s="13" t="s">
        <v>620</v>
      </c>
      <c r="G6" s="16" t="s">
        <v>488</v>
      </c>
      <c r="H6" s="13" t="s">
        <v>489</v>
      </c>
      <c r="I6" s="13" t="s">
        <v>1037</v>
      </c>
    </row>
    <row r="7" spans="1:9" ht="15.75" customHeight="1">
      <c r="A7" s="13"/>
      <c r="B7" s="17"/>
      <c r="C7" s="18"/>
      <c r="D7" s="56"/>
      <c r="E7" s="13"/>
      <c r="F7" s="13"/>
      <c r="G7" s="19"/>
      <c r="H7" s="19">
        <f>G7</f>
        <v>0</v>
      </c>
      <c r="I7" s="20"/>
    </row>
    <row r="8" spans="1:9" ht="15.75" customHeight="1">
      <c r="A8" s="13"/>
      <c r="B8" s="17"/>
      <c r="C8" s="18"/>
      <c r="D8" s="56"/>
      <c r="E8" s="13"/>
      <c r="F8" s="13"/>
      <c r="G8" s="19"/>
      <c r="H8" s="19">
        <f t="shared" ref="H8:H27" si="0">G8</f>
        <v>0</v>
      </c>
      <c r="I8" s="20"/>
    </row>
    <row r="9" spans="1:9" ht="15.75" customHeight="1">
      <c r="A9" s="13"/>
      <c r="B9" s="17"/>
      <c r="C9" s="18"/>
      <c r="D9" s="56"/>
      <c r="E9" s="13"/>
      <c r="F9" s="13"/>
      <c r="G9" s="19"/>
      <c r="H9" s="19">
        <f t="shared" si="0"/>
        <v>0</v>
      </c>
      <c r="I9" s="20"/>
    </row>
    <row r="10" spans="1:9" ht="15.75" customHeight="1">
      <c r="A10" s="13"/>
      <c r="B10" s="17"/>
      <c r="C10" s="18"/>
      <c r="D10" s="56"/>
      <c r="E10" s="13"/>
      <c r="F10" s="13"/>
      <c r="G10" s="19"/>
      <c r="H10" s="19">
        <f t="shared" si="0"/>
        <v>0</v>
      </c>
      <c r="I10" s="20"/>
    </row>
    <row r="11" spans="1:9" ht="15.75" customHeight="1">
      <c r="A11" s="13"/>
      <c r="B11" s="17"/>
      <c r="C11" s="18"/>
      <c r="D11" s="56"/>
      <c r="E11" s="13"/>
      <c r="F11" s="13"/>
      <c r="G11" s="19"/>
      <c r="H11" s="19">
        <f t="shared" si="0"/>
        <v>0</v>
      </c>
      <c r="I11" s="20"/>
    </row>
    <row r="12" spans="1:9" ht="15.75" customHeight="1">
      <c r="A12" s="13"/>
      <c r="B12" s="17"/>
      <c r="C12" s="18"/>
      <c r="D12" s="56"/>
      <c r="E12" s="13"/>
      <c r="F12" s="13"/>
      <c r="G12" s="19"/>
      <c r="H12" s="19">
        <f t="shared" si="0"/>
        <v>0</v>
      </c>
      <c r="I12" s="20"/>
    </row>
    <row r="13" spans="1:9" ht="15.75" customHeight="1">
      <c r="A13" s="13"/>
      <c r="B13" s="17"/>
      <c r="C13" s="18"/>
      <c r="D13" s="56"/>
      <c r="E13" s="13"/>
      <c r="F13" s="13"/>
      <c r="G13" s="19"/>
      <c r="H13" s="19">
        <f t="shared" si="0"/>
        <v>0</v>
      </c>
      <c r="I13" s="20"/>
    </row>
    <row r="14" spans="1:9" ht="15.75" customHeight="1">
      <c r="A14" s="13"/>
      <c r="B14" s="17"/>
      <c r="C14" s="18"/>
      <c r="D14" s="56"/>
      <c r="E14" s="13"/>
      <c r="F14" s="13"/>
      <c r="G14" s="19"/>
      <c r="H14" s="19">
        <f t="shared" si="0"/>
        <v>0</v>
      </c>
      <c r="I14" s="20"/>
    </row>
    <row r="15" spans="1:9" ht="15.75" customHeight="1">
      <c r="A15" s="13"/>
      <c r="B15" s="17"/>
      <c r="C15" s="18"/>
      <c r="D15" s="56"/>
      <c r="E15" s="13"/>
      <c r="F15" s="13"/>
      <c r="G15" s="19"/>
      <c r="H15" s="19">
        <f t="shared" si="0"/>
        <v>0</v>
      </c>
      <c r="I15" s="20"/>
    </row>
    <row r="16" spans="1:9" ht="15.75" customHeight="1">
      <c r="A16" s="13"/>
      <c r="B16" s="17"/>
      <c r="C16" s="18"/>
      <c r="D16" s="56"/>
      <c r="E16" s="13"/>
      <c r="F16" s="13"/>
      <c r="G16" s="19"/>
      <c r="H16" s="19">
        <f t="shared" si="0"/>
        <v>0</v>
      </c>
      <c r="I16" s="20"/>
    </row>
    <row r="17" spans="1:19" ht="15.75" customHeight="1">
      <c r="A17" s="13"/>
      <c r="B17" s="17"/>
      <c r="C17" s="18"/>
      <c r="D17" s="56"/>
      <c r="E17" s="13"/>
      <c r="F17" s="13"/>
      <c r="G17" s="19"/>
      <c r="H17" s="19">
        <f t="shared" si="0"/>
        <v>0</v>
      </c>
      <c r="I17" s="20"/>
    </row>
    <row r="18" spans="1:19" ht="15.75" customHeight="1">
      <c r="A18" s="13"/>
      <c r="B18" s="17"/>
      <c r="C18" s="18"/>
      <c r="D18" s="56"/>
      <c r="E18" s="13"/>
      <c r="F18" s="13"/>
      <c r="G18" s="19"/>
      <c r="H18" s="19">
        <f t="shared" si="0"/>
        <v>0</v>
      </c>
      <c r="I18" s="20"/>
    </row>
    <row r="19" spans="1:19" ht="15.75" customHeight="1">
      <c r="A19" s="13"/>
      <c r="B19" s="17"/>
      <c r="C19" s="18"/>
      <c r="D19" s="56"/>
      <c r="E19" s="13"/>
      <c r="F19" s="13"/>
      <c r="G19" s="19"/>
      <c r="H19" s="19"/>
      <c r="I19" s="20"/>
    </row>
    <row r="20" spans="1:19" ht="15.75" customHeight="1">
      <c r="A20" s="13"/>
      <c r="B20" s="17"/>
      <c r="C20" s="18"/>
      <c r="D20" s="56"/>
      <c r="E20" s="13"/>
      <c r="F20" s="13"/>
      <c r="G20" s="19"/>
      <c r="H20" s="19">
        <f t="shared" si="0"/>
        <v>0</v>
      </c>
      <c r="I20" s="20"/>
    </row>
    <row r="21" spans="1:19" ht="15.75" customHeight="1">
      <c r="A21" s="13"/>
      <c r="B21" s="17"/>
      <c r="C21" s="18"/>
      <c r="D21" s="56"/>
      <c r="E21" s="13"/>
      <c r="F21" s="13"/>
      <c r="G21" s="19"/>
      <c r="H21" s="19">
        <f t="shared" si="0"/>
        <v>0</v>
      </c>
      <c r="I21" s="20"/>
    </row>
    <row r="22" spans="1:19" ht="15.75" customHeight="1">
      <c r="A22" s="13"/>
      <c r="B22" s="17"/>
      <c r="C22" s="18"/>
      <c r="D22" s="56"/>
      <c r="E22" s="13"/>
      <c r="F22" s="13"/>
      <c r="G22" s="19"/>
      <c r="H22" s="19">
        <f t="shared" si="0"/>
        <v>0</v>
      </c>
      <c r="I22" s="20"/>
    </row>
    <row r="23" spans="1:19" ht="15.75" customHeight="1">
      <c r="A23" s="13"/>
      <c r="B23" s="17"/>
      <c r="C23" s="18"/>
      <c r="D23" s="56"/>
      <c r="E23" s="13"/>
      <c r="F23" s="13"/>
      <c r="G23" s="19"/>
      <c r="H23" s="19">
        <f t="shared" si="0"/>
        <v>0</v>
      </c>
      <c r="I23" s="20"/>
    </row>
    <row r="24" spans="1:19" ht="15.75" customHeight="1">
      <c r="A24" s="13"/>
      <c r="B24" s="17"/>
      <c r="C24" s="18"/>
      <c r="D24" s="56"/>
      <c r="E24" s="13"/>
      <c r="F24" s="13"/>
      <c r="G24" s="19"/>
      <c r="H24" s="19">
        <f t="shared" si="0"/>
        <v>0</v>
      </c>
      <c r="I24" s="20"/>
    </row>
    <row r="25" spans="1:19" ht="15.75" customHeight="1">
      <c r="A25" s="13"/>
      <c r="B25" s="17"/>
      <c r="C25" s="18"/>
      <c r="D25" s="56"/>
      <c r="E25" s="13"/>
      <c r="F25" s="13"/>
      <c r="G25" s="19"/>
      <c r="H25" s="19">
        <f t="shared" si="0"/>
        <v>0</v>
      </c>
      <c r="I25" s="20"/>
    </row>
    <row r="26" spans="1:19" ht="15.75" customHeight="1">
      <c r="A26" s="13"/>
      <c r="B26" s="17"/>
      <c r="C26" s="18"/>
      <c r="D26" s="56"/>
      <c r="E26" s="13"/>
      <c r="F26" s="13"/>
      <c r="G26" s="19"/>
      <c r="H26" s="19">
        <f t="shared" si="0"/>
        <v>0</v>
      </c>
      <c r="I26" s="20"/>
    </row>
    <row r="27" spans="1:19" ht="15.75" customHeight="1">
      <c r="A27" s="13"/>
      <c r="B27" s="17"/>
      <c r="C27" s="18"/>
      <c r="D27" s="56"/>
      <c r="E27" s="13"/>
      <c r="F27" s="13"/>
      <c r="G27" s="19"/>
      <c r="H27" s="19">
        <f t="shared" si="0"/>
        <v>0</v>
      </c>
      <c r="I27" s="20"/>
    </row>
    <row r="28" spans="1:19" ht="15.75" customHeight="1">
      <c r="A28" s="13"/>
      <c r="B28" s="17"/>
      <c r="C28" s="18"/>
      <c r="D28" s="56"/>
      <c r="E28" s="13"/>
      <c r="F28" s="13"/>
      <c r="G28" s="19"/>
      <c r="H28" s="19"/>
      <c r="I28" s="20"/>
    </row>
    <row r="29" spans="1:19" ht="15.75" customHeight="1">
      <c r="A29" s="677" t="s">
        <v>647</v>
      </c>
      <c r="B29" s="677"/>
      <c r="C29" s="677"/>
      <c r="D29" s="57"/>
      <c r="E29" s="13"/>
      <c r="F29" s="13"/>
      <c r="G29" s="19">
        <f>SUM(G7:G28)</f>
        <v>0</v>
      </c>
      <c r="H29" s="19">
        <f>SUM(H7:H28)</f>
        <v>0</v>
      </c>
      <c r="I29" s="69"/>
      <c r="J29" s="70"/>
      <c r="K29" s="70"/>
      <c r="L29" s="70"/>
      <c r="M29" s="70"/>
      <c r="N29" s="70"/>
      <c r="O29" s="70"/>
      <c r="P29" s="70"/>
      <c r="Q29" s="70"/>
      <c r="R29" s="70"/>
      <c r="S29" s="70"/>
    </row>
    <row r="30" spans="1:19" s="2" customFormat="1" ht="15.75" customHeight="1">
      <c r="A30" s="2" t="str">
        <f>封面!B$10&amp;封面!D$10</f>
        <v>产权持有单位填表人：杨庆华</v>
      </c>
      <c r="C30" s="22"/>
      <c r="D30" s="58"/>
      <c r="E30" s="22"/>
    </row>
    <row r="31" spans="1:19" s="2" customFormat="1" ht="15.75" customHeight="1">
      <c r="A31" s="2" t="str">
        <f>封面!B$12&amp;封面!D$12&amp;封面!E$12&amp;封面!F$12&amp;封面!G$12&amp;封面!H$12&amp;封面!I$12</f>
        <v>填表日期：2019年1月24日</v>
      </c>
      <c r="D31" s="55"/>
      <c r="H31" s="24" t="str">
        <f>"评估人员："&amp;封面!$P$30</f>
        <v>评估人员：</v>
      </c>
    </row>
  </sheetData>
  <mergeCells count="3">
    <mergeCell ref="A2:I2"/>
    <mergeCell ref="A3:I3"/>
    <mergeCell ref="A29:C29"/>
  </mergeCells>
  <phoneticPr fontId="205" type="noConversion"/>
  <hyperlinks>
    <hyperlink ref="A29:C29" location="'6-非流动负债汇总 '!A1" display="合            计"/>
  </hyperlinks>
  <printOptions horizontalCentered="1"/>
  <pageMargins left="0.36" right="0.38" top="0.87" bottom="0.87" header="1.31" footer="0.84"/>
  <pageSetup paperSize="9" fitToHeight="0" orientation="landscape" horizontalDpi="300" verticalDpi="300" r:id="rId1"/>
  <headerFooter scaleWithDoc="0">
    <oddHeader>&amp;R&amp;"宋体,常规"&amp;10表6-2
共&amp;N页第&amp;P页
金额单位:人民币元</oddHeader>
  </headerFooter>
</worksheet>
</file>

<file path=xl/worksheets/sheet85.xml><?xml version="1.0" encoding="utf-8"?>
<worksheet xmlns="http://schemas.openxmlformats.org/spreadsheetml/2006/main" xmlns:r="http://schemas.openxmlformats.org/officeDocument/2006/relationships">
  <sheetPr>
    <pageSetUpPr fitToPage="1"/>
  </sheetPr>
  <dimension ref="A1:I30"/>
  <sheetViews>
    <sheetView showGridLines="0" workbookViewId="0">
      <selection activeCell="W7" sqref="W7"/>
    </sheetView>
  </sheetViews>
  <sheetFormatPr defaultRowHeight="15.75" customHeight="1"/>
  <cols>
    <col min="1" max="1" width="6" style="4" customWidth="1"/>
    <col min="2" max="2" width="27" style="4" customWidth="1"/>
    <col min="3" max="3" width="9.25" style="49" customWidth="1"/>
    <col min="4" max="4" width="12.5" style="4" customWidth="1"/>
    <col min="5" max="5" width="13.375" style="4" customWidth="1"/>
    <col min="6" max="6" width="15.25" style="4" hidden="1" customWidth="1"/>
    <col min="7" max="7" width="14" style="4" customWidth="1"/>
    <col min="8" max="8" width="14.375" style="4" customWidth="1"/>
    <col min="9" max="9" width="10.25" style="4" customWidth="1"/>
    <col min="10" max="16384" width="9" style="4"/>
  </cols>
  <sheetData>
    <row r="1" spans="1:9" s="1" customFormat="1" ht="30" customHeight="1">
      <c r="A1" s="675" t="s">
        <v>1038</v>
      </c>
      <c r="B1" s="675"/>
      <c r="C1" s="675"/>
      <c r="D1" s="675"/>
      <c r="E1" s="675"/>
      <c r="F1" s="675"/>
      <c r="G1" s="675"/>
      <c r="H1" s="675"/>
      <c r="I1" s="675"/>
    </row>
    <row r="2" spans="1:9" s="2" customFormat="1" ht="14.1" customHeight="1">
      <c r="A2" s="676" t="str">
        <f>'1-汇总表'!A2:F2</f>
        <v>评估基准日：2018年12月31日</v>
      </c>
      <c r="B2" s="676"/>
      <c r="C2" s="676"/>
      <c r="D2" s="676"/>
      <c r="E2" s="676"/>
      <c r="F2" s="676"/>
      <c r="G2" s="676"/>
      <c r="H2" s="684"/>
      <c r="I2" s="684"/>
    </row>
    <row r="3" spans="1:9" s="2" customFormat="1" ht="14.1" customHeight="1">
      <c r="A3" s="7"/>
      <c r="B3" s="7"/>
      <c r="C3" s="62"/>
      <c r="D3" s="7"/>
      <c r="E3" s="7"/>
      <c r="F3" s="7"/>
      <c r="G3" s="7"/>
      <c r="H3" s="8"/>
      <c r="I3" s="10"/>
    </row>
    <row r="4" spans="1:9" s="2" customFormat="1" ht="15.75" customHeight="1">
      <c r="A4" s="11" t="str">
        <f>'1-汇总表'!A4</f>
        <v>产权持有人名称：阳煤集团青岛恒源化工有限公司</v>
      </c>
      <c r="B4" s="11"/>
      <c r="C4" s="11"/>
      <c r="D4" s="11"/>
      <c r="I4" s="12"/>
    </row>
    <row r="5" spans="1:9" s="3" customFormat="1" ht="15.75" customHeight="1">
      <c r="A5" s="697" t="s">
        <v>487</v>
      </c>
      <c r="B5" s="727" t="s">
        <v>617</v>
      </c>
      <c r="C5" s="715" t="s">
        <v>627</v>
      </c>
      <c r="D5" s="697" t="s">
        <v>626</v>
      </c>
      <c r="E5" s="697" t="s">
        <v>488</v>
      </c>
      <c r="F5" s="697"/>
      <c r="G5" s="697"/>
      <c r="H5" s="697" t="s">
        <v>489</v>
      </c>
      <c r="I5" s="697" t="s">
        <v>562</v>
      </c>
    </row>
    <row r="6" spans="1:9" s="3" customFormat="1" ht="15.75" customHeight="1">
      <c r="A6" s="697"/>
      <c r="B6" s="697"/>
      <c r="C6" s="715"/>
      <c r="D6" s="697"/>
      <c r="E6" s="13" t="s">
        <v>1039</v>
      </c>
      <c r="F6" s="13" t="s">
        <v>1040</v>
      </c>
      <c r="G6" s="13" t="s">
        <v>662</v>
      </c>
      <c r="H6" s="697"/>
      <c r="I6" s="697"/>
    </row>
    <row r="7" spans="1:9" ht="15.75" customHeight="1">
      <c r="A7" s="13"/>
      <c r="B7" s="17"/>
      <c r="C7" s="63"/>
      <c r="D7" s="64"/>
      <c r="E7" s="19"/>
      <c r="F7" s="19"/>
      <c r="G7" s="19">
        <f>E7-F7</f>
        <v>0</v>
      </c>
      <c r="H7" s="19">
        <f>G7</f>
        <v>0</v>
      </c>
      <c r="I7" s="20"/>
    </row>
    <row r="8" spans="1:9" ht="15.75" customHeight="1">
      <c r="A8" s="13"/>
      <c r="B8" s="17"/>
      <c r="C8" s="63"/>
      <c r="D8" s="64"/>
      <c r="E8" s="19"/>
      <c r="F8" s="19"/>
      <c r="G8" s="19">
        <f t="shared" ref="G8:G27" si="0">E8-F8</f>
        <v>0</v>
      </c>
      <c r="H8" s="19">
        <f t="shared" ref="H8:H27" si="1">G8</f>
        <v>0</v>
      </c>
      <c r="I8" s="20"/>
    </row>
    <row r="9" spans="1:9" ht="15.75" customHeight="1">
      <c r="A9" s="13"/>
      <c r="B9" s="17"/>
      <c r="C9" s="63"/>
      <c r="D9" s="64"/>
      <c r="E9" s="19"/>
      <c r="F9" s="19"/>
      <c r="G9" s="19">
        <f t="shared" si="0"/>
        <v>0</v>
      </c>
      <c r="H9" s="19">
        <f t="shared" si="1"/>
        <v>0</v>
      </c>
      <c r="I9" s="20"/>
    </row>
    <row r="10" spans="1:9" ht="15.75" customHeight="1">
      <c r="A10" s="13"/>
      <c r="B10" s="17"/>
      <c r="C10" s="63"/>
      <c r="D10" s="64"/>
      <c r="E10" s="19"/>
      <c r="F10" s="19"/>
      <c r="G10" s="19">
        <f t="shared" si="0"/>
        <v>0</v>
      </c>
      <c r="H10" s="19">
        <f t="shared" si="1"/>
        <v>0</v>
      </c>
      <c r="I10" s="20"/>
    </row>
    <row r="11" spans="1:9" ht="15.75" customHeight="1">
      <c r="A11" s="13"/>
      <c r="B11" s="17"/>
      <c r="C11" s="63"/>
      <c r="D11" s="64"/>
      <c r="E11" s="19"/>
      <c r="F11" s="19"/>
      <c r="G11" s="19">
        <f t="shared" si="0"/>
        <v>0</v>
      </c>
      <c r="H11" s="19">
        <f t="shared" si="1"/>
        <v>0</v>
      </c>
      <c r="I11" s="20"/>
    </row>
    <row r="12" spans="1:9" ht="15.75" customHeight="1">
      <c r="A12" s="13"/>
      <c r="B12" s="17"/>
      <c r="C12" s="63"/>
      <c r="D12" s="64"/>
      <c r="E12" s="19"/>
      <c r="F12" s="19"/>
      <c r="G12" s="19">
        <f t="shared" si="0"/>
        <v>0</v>
      </c>
      <c r="H12" s="19">
        <f t="shared" si="1"/>
        <v>0</v>
      </c>
      <c r="I12" s="20"/>
    </row>
    <row r="13" spans="1:9" ht="15.75" customHeight="1">
      <c r="A13" s="13"/>
      <c r="B13" s="17"/>
      <c r="C13" s="63"/>
      <c r="D13" s="64"/>
      <c r="E13" s="19"/>
      <c r="F13" s="19"/>
      <c r="G13" s="19">
        <f t="shared" si="0"/>
        <v>0</v>
      </c>
      <c r="H13" s="19">
        <f t="shared" si="1"/>
        <v>0</v>
      </c>
      <c r="I13" s="20"/>
    </row>
    <row r="14" spans="1:9" ht="15.75" customHeight="1">
      <c r="A14" s="13"/>
      <c r="B14" s="17"/>
      <c r="C14" s="63"/>
      <c r="D14" s="64"/>
      <c r="E14" s="19"/>
      <c r="F14" s="19"/>
      <c r="G14" s="19">
        <f t="shared" si="0"/>
        <v>0</v>
      </c>
      <c r="H14" s="19">
        <f t="shared" si="1"/>
        <v>0</v>
      </c>
      <c r="I14" s="20"/>
    </row>
    <row r="15" spans="1:9" ht="15.75" customHeight="1">
      <c r="A15" s="13"/>
      <c r="B15" s="17"/>
      <c r="C15" s="63"/>
      <c r="D15" s="64"/>
      <c r="E15" s="19"/>
      <c r="F15" s="19"/>
      <c r="G15" s="19">
        <f t="shared" si="0"/>
        <v>0</v>
      </c>
      <c r="H15" s="19">
        <f t="shared" si="1"/>
        <v>0</v>
      </c>
      <c r="I15" s="20"/>
    </row>
    <row r="16" spans="1:9" ht="15.75" customHeight="1">
      <c r="A16" s="13"/>
      <c r="B16" s="17"/>
      <c r="C16" s="63"/>
      <c r="D16" s="64"/>
      <c r="E16" s="19"/>
      <c r="F16" s="19"/>
      <c r="G16" s="19">
        <f t="shared" si="0"/>
        <v>0</v>
      </c>
      <c r="H16" s="19">
        <f t="shared" si="1"/>
        <v>0</v>
      </c>
      <c r="I16" s="20"/>
    </row>
    <row r="17" spans="1:9" ht="15.75" customHeight="1">
      <c r="A17" s="13"/>
      <c r="B17" s="17"/>
      <c r="C17" s="63"/>
      <c r="D17" s="64"/>
      <c r="E17" s="19"/>
      <c r="F17" s="19"/>
      <c r="G17" s="19">
        <f t="shared" si="0"/>
        <v>0</v>
      </c>
      <c r="H17" s="19">
        <f t="shared" si="1"/>
        <v>0</v>
      </c>
      <c r="I17" s="20"/>
    </row>
    <row r="18" spans="1:9" ht="15.75" customHeight="1">
      <c r="A18" s="13"/>
      <c r="B18" s="17"/>
      <c r="C18" s="63"/>
      <c r="D18" s="64"/>
      <c r="E18" s="19"/>
      <c r="F18" s="19"/>
      <c r="G18" s="19">
        <f t="shared" si="0"/>
        <v>0</v>
      </c>
      <c r="H18" s="19">
        <f t="shared" si="1"/>
        <v>0</v>
      </c>
      <c r="I18" s="20"/>
    </row>
    <row r="19" spans="1:9" ht="15.75" customHeight="1">
      <c r="A19" s="13"/>
      <c r="B19" s="17"/>
      <c r="C19" s="63"/>
      <c r="D19" s="64"/>
      <c r="E19" s="19"/>
      <c r="F19" s="19"/>
      <c r="G19" s="19">
        <f t="shared" si="0"/>
        <v>0</v>
      </c>
      <c r="H19" s="19">
        <f t="shared" si="1"/>
        <v>0</v>
      </c>
      <c r="I19" s="20"/>
    </row>
    <row r="20" spans="1:9" ht="15.75" customHeight="1">
      <c r="A20" s="13"/>
      <c r="B20" s="17"/>
      <c r="C20" s="63"/>
      <c r="D20" s="64"/>
      <c r="E20" s="19"/>
      <c r="F20" s="19"/>
      <c r="G20" s="19">
        <f t="shared" si="0"/>
        <v>0</v>
      </c>
      <c r="H20" s="19">
        <f t="shared" si="1"/>
        <v>0</v>
      </c>
      <c r="I20" s="20"/>
    </row>
    <row r="21" spans="1:9" ht="15.75" customHeight="1">
      <c r="A21" s="13"/>
      <c r="B21" s="17"/>
      <c r="C21" s="63"/>
      <c r="D21" s="64"/>
      <c r="E21" s="19"/>
      <c r="F21" s="19"/>
      <c r="G21" s="19">
        <f t="shared" si="0"/>
        <v>0</v>
      </c>
      <c r="H21" s="19">
        <f t="shared" si="1"/>
        <v>0</v>
      </c>
      <c r="I21" s="20"/>
    </row>
    <row r="22" spans="1:9" ht="15.75" customHeight="1">
      <c r="A22" s="13"/>
      <c r="B22" s="17"/>
      <c r="C22" s="63"/>
      <c r="D22" s="64"/>
      <c r="E22" s="19"/>
      <c r="F22" s="19"/>
      <c r="G22" s="19">
        <f t="shared" si="0"/>
        <v>0</v>
      </c>
      <c r="H22" s="19">
        <f t="shared" si="1"/>
        <v>0</v>
      </c>
      <c r="I22" s="20"/>
    </row>
    <row r="23" spans="1:9" ht="15.75" customHeight="1">
      <c r="A23" s="13"/>
      <c r="B23" s="17"/>
      <c r="C23" s="63"/>
      <c r="D23" s="64"/>
      <c r="E23" s="19"/>
      <c r="F23" s="19"/>
      <c r="G23" s="19">
        <f t="shared" si="0"/>
        <v>0</v>
      </c>
      <c r="H23" s="19">
        <f t="shared" si="1"/>
        <v>0</v>
      </c>
      <c r="I23" s="20"/>
    </row>
    <row r="24" spans="1:9" ht="15.75" customHeight="1">
      <c r="A24" s="13"/>
      <c r="B24" s="17"/>
      <c r="C24" s="63"/>
      <c r="D24" s="64"/>
      <c r="E24" s="19"/>
      <c r="F24" s="19"/>
      <c r="G24" s="19">
        <f t="shared" si="0"/>
        <v>0</v>
      </c>
      <c r="H24" s="19">
        <f t="shared" si="1"/>
        <v>0</v>
      </c>
      <c r="I24" s="20"/>
    </row>
    <row r="25" spans="1:9" ht="15.75" customHeight="1">
      <c r="A25" s="13"/>
      <c r="B25" s="17"/>
      <c r="C25" s="63"/>
      <c r="D25" s="64"/>
      <c r="E25" s="19"/>
      <c r="F25" s="19"/>
      <c r="G25" s="19">
        <f t="shared" si="0"/>
        <v>0</v>
      </c>
      <c r="H25" s="19">
        <f t="shared" si="1"/>
        <v>0</v>
      </c>
      <c r="I25" s="20"/>
    </row>
    <row r="26" spans="1:9" ht="15.75" customHeight="1">
      <c r="A26" s="13"/>
      <c r="B26" s="17"/>
      <c r="C26" s="63"/>
      <c r="D26" s="64"/>
      <c r="E26" s="19"/>
      <c r="F26" s="19"/>
      <c r="G26" s="19">
        <f t="shared" si="0"/>
        <v>0</v>
      </c>
      <c r="H26" s="19">
        <f t="shared" si="1"/>
        <v>0</v>
      </c>
      <c r="I26" s="20"/>
    </row>
    <row r="27" spans="1:9" ht="15.75" customHeight="1">
      <c r="A27" s="13"/>
      <c r="B27" s="17"/>
      <c r="C27" s="63"/>
      <c r="D27" s="64"/>
      <c r="E27" s="19"/>
      <c r="F27" s="19"/>
      <c r="G27" s="19">
        <f t="shared" si="0"/>
        <v>0</v>
      </c>
      <c r="H27" s="19">
        <f t="shared" si="1"/>
        <v>0</v>
      </c>
      <c r="I27" s="20"/>
    </row>
    <row r="28" spans="1:9" ht="15.75" customHeight="1">
      <c r="A28" s="677" t="s">
        <v>647</v>
      </c>
      <c r="B28" s="677"/>
      <c r="C28" s="63"/>
      <c r="D28" s="64"/>
      <c r="E28" s="19"/>
      <c r="F28" s="19"/>
      <c r="G28" s="19">
        <f>SUM(G7:G27)</f>
        <v>0</v>
      </c>
      <c r="H28" s="19">
        <f>SUM(H7:H27)</f>
        <v>0</v>
      </c>
      <c r="I28" s="20"/>
    </row>
    <row r="29" spans="1:9" s="2" customFormat="1" ht="15.75" customHeight="1">
      <c r="A29" s="2" t="str">
        <f>封面!B$10&amp;封面!D$10</f>
        <v>产权持有单位填表人：杨庆华</v>
      </c>
      <c r="C29" s="58"/>
      <c r="D29" s="22"/>
      <c r="E29" s="22"/>
    </row>
    <row r="30" spans="1:9" s="2" customFormat="1" ht="15.75" customHeight="1">
      <c r="A30" s="2" t="str">
        <f>封面!B$12&amp;封面!D$12&amp;封面!E$12&amp;封面!F$12&amp;封面!G$12&amp;封面!H$12&amp;封面!I$12</f>
        <v>填表日期：2019年1月24日</v>
      </c>
      <c r="C30" s="55"/>
      <c r="H30" s="24" t="str">
        <f>"评估人员："&amp;封面!$P$30</f>
        <v>评估人员：</v>
      </c>
    </row>
  </sheetData>
  <mergeCells count="10">
    <mergeCell ref="A1:I1"/>
    <mergeCell ref="A2:I2"/>
    <mergeCell ref="E5:G5"/>
    <mergeCell ref="A28:B28"/>
    <mergeCell ref="A5:A6"/>
    <mergeCell ref="B5:B6"/>
    <mergeCell ref="C5:C6"/>
    <mergeCell ref="D5:D6"/>
    <mergeCell ref="H5:H6"/>
    <mergeCell ref="I5:I6"/>
  </mergeCells>
  <phoneticPr fontId="205" type="noConversion"/>
  <hyperlinks>
    <hyperlink ref="A28:B28" location="'6-非流动负债汇总 '!A1" display="合            计"/>
  </hyperlinks>
  <printOptions horizontalCentered="1"/>
  <pageMargins left="0.43" right="0.39" top="0.87" bottom="0.87" header="1.26" footer="0.75"/>
  <pageSetup paperSize="9" fitToHeight="0" orientation="landscape" horizontalDpi="4294967292" r:id="rId1"/>
  <headerFooter scaleWithDoc="0">
    <oddHeader>&amp;R&amp;"宋体,常规"&amp;10表6-3
共&amp;N页第&amp;P页
金额单位:人民币元</oddHeader>
  </headerFooter>
  <legacyDrawing r:id="rId2"/>
</worksheet>
</file>

<file path=xl/worksheets/sheet86.xml><?xml version="1.0" encoding="utf-8"?>
<worksheet xmlns="http://schemas.openxmlformats.org/spreadsheetml/2006/main" xmlns:r="http://schemas.openxmlformats.org/officeDocument/2006/relationships">
  <sheetPr>
    <pageSetUpPr fitToPage="1"/>
  </sheetPr>
  <dimension ref="A1:G32"/>
  <sheetViews>
    <sheetView showGridLines="0" workbookViewId="0">
      <selection activeCell="W7" sqref="W7"/>
    </sheetView>
  </sheetViews>
  <sheetFormatPr defaultRowHeight="15.75" customHeight="1"/>
  <cols>
    <col min="1" max="1" width="5.875" style="4" customWidth="1"/>
    <col min="2" max="2" width="28.625" style="4" customWidth="1"/>
    <col min="3" max="3" width="17.5" style="4" customWidth="1"/>
    <col min="4" max="4" width="12.75" style="49" customWidth="1"/>
    <col min="5" max="6" width="17.75" style="4" customWidth="1"/>
    <col min="7" max="7" width="22.25" style="4" customWidth="1"/>
    <col min="8" max="16384" width="9" style="4"/>
  </cols>
  <sheetData>
    <row r="1" spans="1:7" s="1" customFormat="1" ht="30" customHeight="1">
      <c r="A1" s="792" t="s">
        <v>1041</v>
      </c>
      <c r="B1" s="792"/>
      <c r="C1" s="792"/>
      <c r="D1" s="792"/>
      <c r="E1" s="792"/>
      <c r="F1" s="792"/>
      <c r="G1" s="792"/>
    </row>
    <row r="2" spans="1:7" s="2" customFormat="1" ht="14.1" customHeight="1">
      <c r="A2" s="793" t="str">
        <f>'1-汇总表'!A2:F2</f>
        <v>评估基准日：2018年12月31日</v>
      </c>
      <c r="B2" s="793"/>
      <c r="C2" s="793"/>
      <c r="D2" s="793"/>
      <c r="E2" s="793"/>
      <c r="F2" s="793"/>
      <c r="G2" s="794"/>
    </row>
    <row r="3" spans="1:7" s="2" customFormat="1" ht="14.1" customHeight="1">
      <c r="A3" s="51"/>
      <c r="B3" s="51"/>
      <c r="C3" s="51"/>
      <c r="D3" s="52"/>
      <c r="E3" s="50"/>
      <c r="F3" s="50"/>
      <c r="G3" s="53"/>
    </row>
    <row r="4" spans="1:7" s="2" customFormat="1" ht="15.75" customHeight="1">
      <c r="A4" s="54" t="str">
        <f>'1-汇总表'!A4</f>
        <v>产权持有人名称：阳煤集团青岛恒源化工有限公司</v>
      </c>
      <c r="B4" s="54"/>
      <c r="C4" s="54"/>
      <c r="D4" s="55"/>
      <c r="G4" s="12"/>
    </row>
    <row r="5" spans="1:7" s="3" customFormat="1" ht="15.75" customHeight="1">
      <c r="A5" s="13" t="s">
        <v>487</v>
      </c>
      <c r="B5" s="13" t="s">
        <v>1042</v>
      </c>
      <c r="C5" s="13" t="s">
        <v>1043</v>
      </c>
      <c r="D5" s="56" t="s">
        <v>627</v>
      </c>
      <c r="E5" s="16" t="s">
        <v>488</v>
      </c>
      <c r="F5" s="13" t="s">
        <v>489</v>
      </c>
      <c r="G5" s="13" t="s">
        <v>1037</v>
      </c>
    </row>
    <row r="6" spans="1:7" ht="15.75" customHeight="1">
      <c r="A6" s="13"/>
      <c r="B6" s="17"/>
      <c r="C6" s="17"/>
      <c r="D6" s="56"/>
      <c r="E6" s="19"/>
      <c r="F6" s="19">
        <f>E6</f>
        <v>0</v>
      </c>
      <c r="G6" s="20"/>
    </row>
    <row r="7" spans="1:7" ht="15.75" customHeight="1">
      <c r="A7" s="13"/>
      <c r="B7" s="17"/>
      <c r="C7" s="17"/>
      <c r="D7" s="56"/>
      <c r="E7" s="19"/>
      <c r="F7" s="19">
        <f t="shared" ref="F7:F26" si="0">E7</f>
        <v>0</v>
      </c>
      <c r="G7" s="20"/>
    </row>
    <row r="8" spans="1:7" ht="15.75" customHeight="1">
      <c r="A8" s="13"/>
      <c r="B8" s="17"/>
      <c r="C8" s="17"/>
      <c r="D8" s="56"/>
      <c r="E8" s="19"/>
      <c r="F8" s="19">
        <f t="shared" si="0"/>
        <v>0</v>
      </c>
      <c r="G8" s="20"/>
    </row>
    <row r="9" spans="1:7" ht="15.75" customHeight="1">
      <c r="A9" s="13"/>
      <c r="B9" s="17"/>
      <c r="C9" s="17"/>
      <c r="D9" s="56"/>
      <c r="E9" s="19"/>
      <c r="F9" s="19">
        <f t="shared" si="0"/>
        <v>0</v>
      </c>
      <c r="G9" s="20"/>
    </row>
    <row r="10" spans="1:7" ht="15.75" customHeight="1">
      <c r="A10" s="13"/>
      <c r="B10" s="17"/>
      <c r="C10" s="17"/>
      <c r="D10" s="56"/>
      <c r="E10" s="19"/>
      <c r="F10" s="19">
        <f t="shared" si="0"/>
        <v>0</v>
      </c>
      <c r="G10" s="20"/>
    </row>
    <row r="11" spans="1:7" ht="15.75" customHeight="1">
      <c r="A11" s="13"/>
      <c r="B11" s="17"/>
      <c r="C11" s="17"/>
      <c r="D11" s="56"/>
      <c r="E11" s="19"/>
      <c r="F11" s="19">
        <f t="shared" si="0"/>
        <v>0</v>
      </c>
      <c r="G11" s="20"/>
    </row>
    <row r="12" spans="1:7" ht="15.75" customHeight="1">
      <c r="A12" s="13"/>
      <c r="B12" s="17"/>
      <c r="C12" s="17"/>
      <c r="D12" s="56"/>
      <c r="E12" s="19"/>
      <c r="F12" s="19">
        <f t="shared" si="0"/>
        <v>0</v>
      </c>
      <c r="G12" s="20"/>
    </row>
    <row r="13" spans="1:7" ht="15.75" customHeight="1">
      <c r="A13" s="13"/>
      <c r="B13" s="17"/>
      <c r="C13" s="17"/>
      <c r="D13" s="56"/>
      <c r="E13" s="19"/>
      <c r="F13" s="19">
        <f t="shared" si="0"/>
        <v>0</v>
      </c>
      <c r="G13" s="20"/>
    </row>
    <row r="14" spans="1:7" ht="15.75" customHeight="1">
      <c r="A14" s="13"/>
      <c r="B14" s="17"/>
      <c r="C14" s="17"/>
      <c r="D14" s="56"/>
      <c r="E14" s="19"/>
      <c r="F14" s="19">
        <f t="shared" si="0"/>
        <v>0</v>
      </c>
      <c r="G14" s="20"/>
    </row>
    <row r="15" spans="1:7" ht="15.75" customHeight="1">
      <c r="A15" s="13"/>
      <c r="B15" s="17"/>
      <c r="C15" s="17"/>
      <c r="D15" s="56"/>
      <c r="E15" s="19"/>
      <c r="F15" s="19">
        <f t="shared" si="0"/>
        <v>0</v>
      </c>
      <c r="G15" s="20"/>
    </row>
    <row r="16" spans="1:7" ht="15.75" customHeight="1">
      <c r="A16" s="13"/>
      <c r="B16" s="17"/>
      <c r="C16" s="17"/>
      <c r="D16" s="56"/>
      <c r="E16" s="19"/>
      <c r="F16" s="19">
        <f t="shared" si="0"/>
        <v>0</v>
      </c>
      <c r="G16" s="20"/>
    </row>
    <row r="17" spans="1:7" ht="15.75" customHeight="1">
      <c r="A17" s="13"/>
      <c r="B17" s="17"/>
      <c r="C17" s="17"/>
      <c r="D17" s="56"/>
      <c r="E17" s="19"/>
      <c r="F17" s="19">
        <f t="shared" si="0"/>
        <v>0</v>
      </c>
      <c r="G17" s="20"/>
    </row>
    <row r="18" spans="1:7" ht="15.75" customHeight="1">
      <c r="A18" s="13"/>
      <c r="B18" s="17"/>
      <c r="C18" s="17"/>
      <c r="D18" s="56"/>
      <c r="E18" s="19"/>
      <c r="F18" s="19">
        <f t="shared" si="0"/>
        <v>0</v>
      </c>
      <c r="G18" s="20"/>
    </row>
    <row r="19" spans="1:7" ht="15.75" customHeight="1">
      <c r="A19" s="13"/>
      <c r="B19" s="17"/>
      <c r="C19" s="17"/>
      <c r="D19" s="56"/>
      <c r="E19" s="19"/>
      <c r="F19" s="19">
        <f t="shared" si="0"/>
        <v>0</v>
      </c>
      <c r="G19" s="20"/>
    </row>
    <row r="20" spans="1:7" ht="15.75" customHeight="1">
      <c r="A20" s="13"/>
      <c r="B20" s="17"/>
      <c r="C20" s="17"/>
      <c r="D20" s="56"/>
      <c r="E20" s="19"/>
      <c r="F20" s="19">
        <f t="shared" si="0"/>
        <v>0</v>
      </c>
      <c r="G20" s="20"/>
    </row>
    <row r="21" spans="1:7" ht="15.75" customHeight="1">
      <c r="A21" s="13"/>
      <c r="B21" s="17"/>
      <c r="C21" s="17"/>
      <c r="D21" s="56"/>
      <c r="E21" s="19"/>
      <c r="F21" s="19">
        <f t="shared" si="0"/>
        <v>0</v>
      </c>
      <c r="G21" s="20"/>
    </row>
    <row r="22" spans="1:7" ht="15.75" customHeight="1">
      <c r="A22" s="13"/>
      <c r="B22" s="17"/>
      <c r="C22" s="17"/>
      <c r="D22" s="56"/>
      <c r="E22" s="19"/>
      <c r="F22" s="19">
        <f t="shared" si="0"/>
        <v>0</v>
      </c>
      <c r="G22" s="20"/>
    </row>
    <row r="23" spans="1:7" ht="15.75" customHeight="1">
      <c r="A23" s="13"/>
      <c r="B23" s="17"/>
      <c r="C23" s="17"/>
      <c r="D23" s="56"/>
      <c r="E23" s="19"/>
      <c r="F23" s="19">
        <f t="shared" si="0"/>
        <v>0</v>
      </c>
      <c r="G23" s="20"/>
    </row>
    <row r="24" spans="1:7" ht="15.75" customHeight="1">
      <c r="A24" s="13"/>
      <c r="B24" s="17"/>
      <c r="C24" s="17"/>
      <c r="D24" s="56"/>
      <c r="E24" s="19"/>
      <c r="F24" s="19">
        <f t="shared" si="0"/>
        <v>0</v>
      </c>
      <c r="G24" s="20"/>
    </row>
    <row r="25" spans="1:7" ht="15.75" customHeight="1">
      <c r="A25" s="13"/>
      <c r="B25" s="17"/>
      <c r="C25" s="17"/>
      <c r="D25" s="56"/>
      <c r="E25" s="19"/>
      <c r="F25" s="19">
        <f t="shared" si="0"/>
        <v>0</v>
      </c>
      <c r="G25" s="20"/>
    </row>
    <row r="26" spans="1:7" ht="15.75" customHeight="1">
      <c r="A26" s="13"/>
      <c r="B26" s="17"/>
      <c r="C26" s="17"/>
      <c r="D26" s="56"/>
      <c r="E26" s="19"/>
      <c r="F26" s="19">
        <f t="shared" si="0"/>
        <v>0</v>
      </c>
      <c r="G26" s="20"/>
    </row>
    <row r="27" spans="1:7" ht="15.75" customHeight="1">
      <c r="A27" s="677" t="s">
        <v>647</v>
      </c>
      <c r="B27" s="677"/>
      <c r="C27" s="20"/>
      <c r="D27" s="57"/>
      <c r="E27" s="19">
        <f>SUM(E6:E26)</f>
        <v>0</v>
      </c>
      <c r="F27" s="19">
        <f>SUM(F6:F26)</f>
        <v>0</v>
      </c>
      <c r="G27" s="20"/>
    </row>
    <row r="28" spans="1:7" s="2" customFormat="1" ht="15.75" customHeight="1">
      <c r="A28" s="2" t="str">
        <f>封面!B$10&amp;封面!D$10</f>
        <v>产权持有单位填表人：杨庆华</v>
      </c>
      <c r="C28" s="22"/>
      <c r="D28" s="58"/>
      <c r="E28" s="22"/>
    </row>
    <row r="29" spans="1:7" s="2" customFormat="1" ht="15.75" customHeight="1">
      <c r="A29" s="2" t="str">
        <f>封面!B$12&amp;封面!D$12&amp;封面!E$12&amp;封面!F$12&amp;封面!G$12&amp;封面!H$12&amp;封面!I$12</f>
        <v>填表日期：2019年1月24日</v>
      </c>
      <c r="D29" s="55"/>
      <c r="F29" s="24" t="str">
        <f>"评估人员："&amp;封面!$P$30</f>
        <v>评估人员：</v>
      </c>
    </row>
    <row r="30" spans="1:7" s="2" customFormat="1" ht="15.75" customHeight="1">
      <c r="A30" s="51"/>
      <c r="B30" s="51"/>
      <c r="C30" s="51"/>
      <c r="D30" s="59"/>
      <c r="E30" s="51"/>
      <c r="F30" s="51"/>
      <c r="G30" s="51"/>
    </row>
    <row r="31" spans="1:7" ht="15.75" customHeight="1">
      <c r="A31" s="60"/>
      <c r="B31" s="60"/>
      <c r="C31" s="60"/>
      <c r="D31" s="61"/>
      <c r="E31" s="60"/>
      <c r="F31" s="60"/>
      <c r="G31" s="60"/>
    </row>
    <row r="32" spans="1:7" ht="15.75" customHeight="1">
      <c r="A32" s="60"/>
      <c r="B32" s="60"/>
      <c r="C32" s="60"/>
      <c r="D32" s="61"/>
      <c r="E32" s="60"/>
      <c r="F32" s="60"/>
      <c r="G32" s="60"/>
    </row>
  </sheetData>
  <mergeCells count="3">
    <mergeCell ref="A1:G1"/>
    <mergeCell ref="A2:G2"/>
    <mergeCell ref="A27:B27"/>
  </mergeCells>
  <phoneticPr fontId="205" type="noConversion"/>
  <hyperlinks>
    <hyperlink ref="A27:B27" location="'6-非流动负债汇总 '!A1" display="合            计"/>
  </hyperlinks>
  <printOptions horizontalCentered="1"/>
  <pageMargins left="0.53" right="0.55000000000000004" top="0.87" bottom="0.87" header="1.43" footer="0.79"/>
  <pageSetup paperSize="9" fitToHeight="0" orientation="landscape" horizontalDpi="300" verticalDpi="300" r:id="rId1"/>
  <headerFooter scaleWithDoc="0">
    <oddHeader>&amp;R&amp;"宋体,常规"&amp;10表6-4
共&amp;N页第&amp;P页
金额单位:人民币元</oddHeader>
  </headerFooter>
</worksheet>
</file>

<file path=xl/worksheets/sheet87.xml><?xml version="1.0" encoding="utf-8"?>
<worksheet xmlns="http://schemas.openxmlformats.org/spreadsheetml/2006/main" xmlns:r="http://schemas.openxmlformats.org/officeDocument/2006/relationships">
  <sheetPr>
    <pageSetUpPr fitToPage="1"/>
  </sheetPr>
  <dimension ref="A1:G31"/>
  <sheetViews>
    <sheetView showGridLines="0" workbookViewId="0">
      <selection activeCell="W7" sqref="W7"/>
    </sheetView>
  </sheetViews>
  <sheetFormatPr defaultRowHeight="15.75" customHeight="1"/>
  <cols>
    <col min="1" max="1" width="7.75" style="28" customWidth="1"/>
    <col min="2" max="2" width="31.875" style="28" customWidth="1"/>
    <col min="3" max="3" width="12.875" style="29" customWidth="1"/>
    <col min="4" max="4" width="18.75" style="28" customWidth="1"/>
    <col min="5" max="5" width="16.5" style="28" customWidth="1"/>
    <col min="6" max="6" width="18" style="28" customWidth="1"/>
    <col min="7" max="7" width="16.875" style="28" customWidth="1"/>
    <col min="8" max="16384" width="9" style="28"/>
  </cols>
  <sheetData>
    <row r="1" spans="1:7" s="25" customFormat="1" ht="30" customHeight="1">
      <c r="A1" s="707" t="s">
        <v>1044</v>
      </c>
      <c r="B1" s="707"/>
      <c r="C1" s="707"/>
      <c r="D1" s="707"/>
      <c r="E1" s="707"/>
      <c r="F1" s="707"/>
      <c r="G1" s="707"/>
    </row>
    <row r="2" spans="1:7" s="26" customFormat="1" ht="14.1" customHeight="1">
      <c r="A2" s="708" t="str">
        <f>'1-汇总表'!A2:F2</f>
        <v>评估基准日：2018年12月31日</v>
      </c>
      <c r="B2" s="708"/>
      <c r="C2" s="708"/>
      <c r="D2" s="708"/>
      <c r="E2" s="708"/>
      <c r="F2" s="708"/>
      <c r="G2" s="709"/>
    </row>
    <row r="3" spans="1:7" s="26" customFormat="1" ht="14.1" customHeight="1">
      <c r="A3" s="30"/>
      <c r="B3" s="30"/>
      <c r="C3" s="31"/>
      <c r="D3" s="30"/>
      <c r="E3" s="30"/>
      <c r="F3" s="30"/>
      <c r="G3" s="32"/>
    </row>
    <row r="4" spans="1:7" s="26" customFormat="1" ht="15.75" customHeight="1">
      <c r="A4" s="33" t="str">
        <f>'1-汇总表'!A4</f>
        <v>产权持有人名称：阳煤集团青岛恒源化工有限公司</v>
      </c>
      <c r="B4" s="33"/>
      <c r="C4" s="33"/>
      <c r="D4" s="33"/>
      <c r="G4" s="34"/>
    </row>
    <row r="5" spans="1:7" s="27" customFormat="1" ht="15.75" customHeight="1">
      <c r="A5" s="35" t="s">
        <v>487</v>
      </c>
      <c r="B5" s="46" t="s">
        <v>617</v>
      </c>
      <c r="C5" s="36" t="s">
        <v>627</v>
      </c>
      <c r="D5" s="35" t="s">
        <v>1045</v>
      </c>
      <c r="E5" s="37" t="s">
        <v>488</v>
      </c>
      <c r="F5" s="35" t="s">
        <v>489</v>
      </c>
      <c r="G5" s="35" t="s">
        <v>562</v>
      </c>
    </row>
    <row r="6" spans="1:7" ht="15.75" customHeight="1">
      <c r="A6" s="35"/>
      <c r="B6" s="38"/>
      <c r="C6" s="36"/>
      <c r="D6" s="47"/>
      <c r="E6" s="48"/>
      <c r="F6" s="48">
        <f>E6</f>
        <v>0</v>
      </c>
      <c r="G6" s="40"/>
    </row>
    <row r="7" spans="1:7" ht="15.75" customHeight="1">
      <c r="A7" s="35"/>
      <c r="B7" s="38"/>
      <c r="C7" s="36"/>
      <c r="D7" s="47"/>
      <c r="E7" s="48"/>
      <c r="F7" s="48">
        <f t="shared" ref="F7:F27" si="0">E7</f>
        <v>0</v>
      </c>
      <c r="G7" s="40"/>
    </row>
    <row r="8" spans="1:7" ht="15.75" customHeight="1">
      <c r="A8" s="35"/>
      <c r="B8" s="38"/>
      <c r="C8" s="36"/>
      <c r="D8" s="47"/>
      <c r="E8" s="48"/>
      <c r="F8" s="48">
        <f t="shared" si="0"/>
        <v>0</v>
      </c>
      <c r="G8" s="40"/>
    </row>
    <row r="9" spans="1:7" ht="15.75" customHeight="1">
      <c r="A9" s="35"/>
      <c r="B9" s="38"/>
      <c r="C9" s="36"/>
      <c r="D9" s="47"/>
      <c r="E9" s="48"/>
      <c r="F9" s="48">
        <f t="shared" si="0"/>
        <v>0</v>
      </c>
      <c r="G9" s="40"/>
    </row>
    <row r="10" spans="1:7" ht="15.75" customHeight="1">
      <c r="A10" s="35"/>
      <c r="B10" s="38"/>
      <c r="C10" s="36"/>
      <c r="D10" s="47"/>
      <c r="E10" s="48"/>
      <c r="F10" s="48">
        <f t="shared" si="0"/>
        <v>0</v>
      </c>
      <c r="G10" s="40"/>
    </row>
    <row r="11" spans="1:7" ht="15.75" customHeight="1">
      <c r="A11" s="35"/>
      <c r="B11" s="38"/>
      <c r="C11" s="36"/>
      <c r="D11" s="47"/>
      <c r="E11" s="48"/>
      <c r="F11" s="48">
        <f t="shared" si="0"/>
        <v>0</v>
      </c>
      <c r="G11" s="40"/>
    </row>
    <row r="12" spans="1:7" ht="15.75" customHeight="1">
      <c r="A12" s="35"/>
      <c r="B12" s="38"/>
      <c r="C12" s="36"/>
      <c r="D12" s="47"/>
      <c r="E12" s="48"/>
      <c r="F12" s="48">
        <f t="shared" si="0"/>
        <v>0</v>
      </c>
      <c r="G12" s="40"/>
    </row>
    <row r="13" spans="1:7" ht="15.75" customHeight="1">
      <c r="A13" s="35"/>
      <c r="B13" s="38"/>
      <c r="C13" s="36"/>
      <c r="D13" s="47"/>
      <c r="E13" s="48"/>
      <c r="F13" s="48">
        <f t="shared" si="0"/>
        <v>0</v>
      </c>
      <c r="G13" s="40"/>
    </row>
    <row r="14" spans="1:7" ht="15.75" customHeight="1">
      <c r="A14" s="35"/>
      <c r="B14" s="38"/>
      <c r="C14" s="36"/>
      <c r="D14" s="47"/>
      <c r="E14" s="48"/>
      <c r="F14" s="48">
        <f t="shared" si="0"/>
        <v>0</v>
      </c>
      <c r="G14" s="40"/>
    </row>
    <row r="15" spans="1:7" ht="15.75" customHeight="1">
      <c r="A15" s="35"/>
      <c r="B15" s="38"/>
      <c r="C15" s="36"/>
      <c r="D15" s="47"/>
      <c r="E15" s="48"/>
      <c r="F15" s="48">
        <f t="shared" si="0"/>
        <v>0</v>
      </c>
      <c r="G15" s="40"/>
    </row>
    <row r="16" spans="1:7" ht="15.75" customHeight="1">
      <c r="A16" s="35"/>
      <c r="B16" s="38"/>
      <c r="C16" s="36"/>
      <c r="D16" s="47"/>
      <c r="E16" s="48"/>
      <c r="F16" s="48">
        <f t="shared" si="0"/>
        <v>0</v>
      </c>
      <c r="G16" s="40"/>
    </row>
    <row r="17" spans="1:7" ht="15.75" customHeight="1">
      <c r="A17" s="35"/>
      <c r="B17" s="38"/>
      <c r="C17" s="36"/>
      <c r="D17" s="47"/>
      <c r="E17" s="48"/>
      <c r="F17" s="48">
        <f t="shared" si="0"/>
        <v>0</v>
      </c>
      <c r="G17" s="40"/>
    </row>
    <row r="18" spans="1:7" ht="15.75" customHeight="1">
      <c r="A18" s="35"/>
      <c r="B18" s="38"/>
      <c r="C18" s="36"/>
      <c r="D18" s="47"/>
      <c r="E18" s="48"/>
      <c r="F18" s="48">
        <f t="shared" si="0"/>
        <v>0</v>
      </c>
      <c r="G18" s="40"/>
    </row>
    <row r="19" spans="1:7" ht="15.75" customHeight="1">
      <c r="A19" s="35"/>
      <c r="B19" s="38"/>
      <c r="C19" s="36"/>
      <c r="D19" s="47"/>
      <c r="E19" s="48"/>
      <c r="F19" s="48">
        <f t="shared" si="0"/>
        <v>0</v>
      </c>
      <c r="G19" s="40"/>
    </row>
    <row r="20" spans="1:7" ht="15.75" customHeight="1">
      <c r="A20" s="35"/>
      <c r="B20" s="38"/>
      <c r="C20" s="36"/>
      <c r="D20" s="47"/>
      <c r="E20" s="48"/>
      <c r="F20" s="48">
        <f t="shared" si="0"/>
        <v>0</v>
      </c>
      <c r="G20" s="40"/>
    </row>
    <row r="21" spans="1:7" ht="15.75" customHeight="1">
      <c r="A21" s="35"/>
      <c r="B21" s="38"/>
      <c r="C21" s="36"/>
      <c r="D21" s="47"/>
      <c r="E21" s="48"/>
      <c r="F21" s="48">
        <f t="shared" si="0"/>
        <v>0</v>
      </c>
      <c r="G21" s="40"/>
    </row>
    <row r="22" spans="1:7" ht="15.75" customHeight="1">
      <c r="A22" s="35"/>
      <c r="B22" s="38"/>
      <c r="C22" s="36"/>
      <c r="D22" s="47"/>
      <c r="E22" s="48"/>
      <c r="F22" s="48">
        <f t="shared" si="0"/>
        <v>0</v>
      </c>
      <c r="G22" s="40"/>
    </row>
    <row r="23" spans="1:7" ht="15.75" customHeight="1">
      <c r="A23" s="35"/>
      <c r="B23" s="38"/>
      <c r="C23" s="36"/>
      <c r="D23" s="47"/>
      <c r="E23" s="48"/>
      <c r="F23" s="48">
        <f t="shared" si="0"/>
        <v>0</v>
      </c>
      <c r="G23" s="40"/>
    </row>
    <row r="24" spans="1:7" ht="15.75" customHeight="1">
      <c r="A24" s="35"/>
      <c r="B24" s="38"/>
      <c r="C24" s="36"/>
      <c r="D24" s="47"/>
      <c r="E24" s="48"/>
      <c r="F24" s="48">
        <f t="shared" si="0"/>
        <v>0</v>
      </c>
      <c r="G24" s="40"/>
    </row>
    <row r="25" spans="1:7" ht="15.75" customHeight="1">
      <c r="A25" s="35"/>
      <c r="B25" s="38"/>
      <c r="C25" s="36"/>
      <c r="D25" s="47"/>
      <c r="E25" s="48"/>
      <c r="F25" s="48">
        <f t="shared" si="0"/>
        <v>0</v>
      </c>
      <c r="G25" s="40"/>
    </row>
    <row r="26" spans="1:7" ht="15.75" customHeight="1">
      <c r="A26" s="35"/>
      <c r="B26" s="38"/>
      <c r="C26" s="36"/>
      <c r="D26" s="47"/>
      <c r="E26" s="48"/>
      <c r="F26" s="48">
        <f t="shared" si="0"/>
        <v>0</v>
      </c>
      <c r="G26" s="40"/>
    </row>
    <row r="27" spans="1:7" ht="15.75" customHeight="1">
      <c r="A27" s="35"/>
      <c r="B27" s="38"/>
      <c r="C27" s="36"/>
      <c r="D27" s="47"/>
      <c r="E27" s="48"/>
      <c r="F27" s="48">
        <f t="shared" si="0"/>
        <v>0</v>
      </c>
      <c r="G27" s="40"/>
    </row>
    <row r="28" spans="1:7" ht="15.75" customHeight="1">
      <c r="A28" s="704" t="s">
        <v>647</v>
      </c>
      <c r="B28" s="704"/>
      <c r="C28" s="36"/>
      <c r="D28" s="47"/>
      <c r="E28" s="48">
        <f>SUM(E6:E27)</f>
        <v>0</v>
      </c>
      <c r="F28" s="48">
        <f>SUM(F6:F27)</f>
        <v>0</v>
      </c>
      <c r="G28" s="40"/>
    </row>
    <row r="29" spans="1:7" s="26" customFormat="1" ht="15.75" customHeight="1">
      <c r="A29" s="26" t="str">
        <f>封面!B$10&amp;封面!D$10</f>
        <v>产权持有单位填表人：杨庆华</v>
      </c>
      <c r="C29" s="41"/>
      <c r="D29" s="42"/>
      <c r="E29" s="42"/>
    </row>
    <row r="30" spans="1:7" s="26" customFormat="1" ht="15.75" customHeight="1">
      <c r="A30" s="26" t="str">
        <f>封面!B$12&amp;封面!D$12&amp;封面!E$12&amp;封面!F$12&amp;封面!G$12&amp;封面!H$12&amp;封面!I$12</f>
        <v>填表日期：2019年1月24日</v>
      </c>
      <c r="C30" s="43"/>
      <c r="F30" s="44" t="str">
        <f>"评估人员："&amp;封面!$P$30</f>
        <v>评估人员：</v>
      </c>
    </row>
    <row r="31" spans="1:7" s="26" customFormat="1" ht="15.75" customHeight="1">
      <c r="C31" s="43"/>
    </row>
  </sheetData>
  <mergeCells count="3">
    <mergeCell ref="A1:G1"/>
    <mergeCell ref="A2:G2"/>
    <mergeCell ref="A28:B28"/>
  </mergeCells>
  <phoneticPr fontId="205" type="noConversion"/>
  <hyperlinks>
    <hyperlink ref="A28:B28" location="'6-非流动负债汇总 '!A1" display="合            计"/>
  </hyperlinks>
  <printOptions horizontalCentered="1"/>
  <pageMargins left="0.39" right="0.43" top="0.87" bottom="0.87" header="1.26" footer="0.75"/>
  <pageSetup paperSize="9" fitToHeight="0" orientation="landscape" horizontalDpi="4294967292" r:id="rId1"/>
  <headerFooter scaleWithDoc="0">
    <oddHeader>&amp;R&amp;"宋体,常规"&amp;10表6-5
共&amp;N页第&amp;P页
金额单位:人民币元</oddHeader>
  </headerFooter>
</worksheet>
</file>

<file path=xl/worksheets/sheet88.xml><?xml version="1.0" encoding="utf-8"?>
<worksheet xmlns="http://schemas.openxmlformats.org/spreadsheetml/2006/main" xmlns:r="http://schemas.openxmlformats.org/officeDocument/2006/relationships">
  <sheetPr>
    <pageSetUpPr fitToPage="1"/>
  </sheetPr>
  <dimension ref="A1:F30"/>
  <sheetViews>
    <sheetView showGridLines="0" workbookViewId="0">
      <selection activeCell="W7" sqref="W7"/>
    </sheetView>
  </sheetViews>
  <sheetFormatPr defaultRowHeight="15.75" customHeight="1"/>
  <cols>
    <col min="1" max="1" width="9.625" style="28" customWidth="1"/>
    <col min="2" max="2" width="32" style="28" customWidth="1"/>
    <col min="3" max="3" width="16.625" style="29" customWidth="1"/>
    <col min="4" max="4" width="20.75" style="28" customWidth="1"/>
    <col min="5" max="5" width="21.375" style="28" customWidth="1"/>
    <col min="6" max="6" width="21" style="28" customWidth="1"/>
    <col min="7" max="16384" width="9" style="28"/>
  </cols>
  <sheetData>
    <row r="1" spans="1:6" s="25" customFormat="1" ht="30" customHeight="1">
      <c r="A1" s="707" t="s">
        <v>1046</v>
      </c>
      <c r="B1" s="712"/>
      <c r="C1" s="712"/>
      <c r="D1" s="712"/>
      <c r="E1" s="712"/>
      <c r="F1" s="712"/>
    </row>
    <row r="2" spans="1:6" s="26" customFormat="1" ht="14.1" customHeight="1">
      <c r="A2" s="708" t="str">
        <f>'1-汇总表'!A2:F2</f>
        <v>评估基准日：2018年12月31日</v>
      </c>
      <c r="B2" s="708"/>
      <c r="C2" s="708"/>
      <c r="D2" s="708"/>
      <c r="E2" s="708"/>
      <c r="F2" s="708"/>
    </row>
    <row r="3" spans="1:6" s="26" customFormat="1" ht="14.1" customHeight="1">
      <c r="A3" s="30"/>
      <c r="B3" s="30"/>
      <c r="C3" s="31"/>
      <c r="D3" s="30"/>
      <c r="E3" s="30"/>
      <c r="F3" s="32"/>
    </row>
    <row r="4" spans="1:6" s="26" customFormat="1" ht="15.75" customHeight="1">
      <c r="A4" s="33" t="str">
        <f>'1-汇总表'!A4</f>
        <v>产权持有人名称：阳煤集团青岛恒源化工有限公司</v>
      </c>
      <c r="B4" s="33"/>
      <c r="C4" s="33"/>
      <c r="F4" s="34"/>
    </row>
    <row r="5" spans="1:6" s="27" customFormat="1" ht="15.75" customHeight="1">
      <c r="A5" s="35" t="s">
        <v>487</v>
      </c>
      <c r="B5" s="35" t="s">
        <v>1047</v>
      </c>
      <c r="C5" s="36" t="s">
        <v>627</v>
      </c>
      <c r="D5" s="37" t="s">
        <v>488</v>
      </c>
      <c r="E5" s="35" t="s">
        <v>489</v>
      </c>
      <c r="F5" s="35" t="s">
        <v>562</v>
      </c>
    </row>
    <row r="6" spans="1:6" ht="15.75" customHeight="1">
      <c r="A6" s="35"/>
      <c r="B6" s="38"/>
      <c r="C6" s="36"/>
      <c r="D6" s="39"/>
      <c r="E6" s="39">
        <f>D6</f>
        <v>0</v>
      </c>
      <c r="F6" s="40"/>
    </row>
    <row r="7" spans="1:6" ht="15.75" customHeight="1">
      <c r="A7" s="35"/>
      <c r="B7" s="38"/>
      <c r="C7" s="36"/>
      <c r="D7" s="39"/>
      <c r="E7" s="39">
        <f t="shared" ref="E7:E27" si="0">D7</f>
        <v>0</v>
      </c>
      <c r="F7" s="40"/>
    </row>
    <row r="8" spans="1:6" ht="15.75" customHeight="1">
      <c r="A8" s="35"/>
      <c r="B8" s="38"/>
      <c r="C8" s="36"/>
      <c r="D8" s="39"/>
      <c r="E8" s="39">
        <f t="shared" si="0"/>
        <v>0</v>
      </c>
      <c r="F8" s="40"/>
    </row>
    <row r="9" spans="1:6" ht="15.75" customHeight="1">
      <c r="A9" s="35"/>
      <c r="B9" s="38"/>
      <c r="C9" s="36"/>
      <c r="D9" s="39"/>
      <c r="E9" s="39">
        <f t="shared" si="0"/>
        <v>0</v>
      </c>
      <c r="F9" s="40"/>
    </row>
    <row r="10" spans="1:6" ht="15.75" customHeight="1">
      <c r="A10" s="35"/>
      <c r="B10" s="38"/>
      <c r="C10" s="36"/>
      <c r="D10" s="39"/>
      <c r="E10" s="39">
        <f t="shared" si="0"/>
        <v>0</v>
      </c>
      <c r="F10" s="40"/>
    </row>
    <row r="11" spans="1:6" ht="15.75" customHeight="1">
      <c r="A11" s="35"/>
      <c r="B11" s="38"/>
      <c r="C11" s="36"/>
      <c r="D11" s="39"/>
      <c r="E11" s="39">
        <f t="shared" si="0"/>
        <v>0</v>
      </c>
      <c r="F11" s="40"/>
    </row>
    <row r="12" spans="1:6" ht="15.75" customHeight="1">
      <c r="A12" s="35"/>
      <c r="B12" s="38"/>
      <c r="C12" s="36"/>
      <c r="D12" s="39"/>
      <c r="E12" s="39">
        <f t="shared" si="0"/>
        <v>0</v>
      </c>
      <c r="F12" s="40"/>
    </row>
    <row r="13" spans="1:6" ht="15.75" customHeight="1">
      <c r="A13" s="35"/>
      <c r="B13" s="38"/>
      <c r="C13" s="36"/>
      <c r="D13" s="39"/>
      <c r="E13" s="39">
        <f t="shared" si="0"/>
        <v>0</v>
      </c>
      <c r="F13" s="40"/>
    </row>
    <row r="14" spans="1:6" ht="15.75" customHeight="1">
      <c r="A14" s="35"/>
      <c r="B14" s="38"/>
      <c r="C14" s="36"/>
      <c r="D14" s="39"/>
      <c r="E14" s="39">
        <f t="shared" si="0"/>
        <v>0</v>
      </c>
      <c r="F14" s="40"/>
    </row>
    <row r="15" spans="1:6" ht="15.75" customHeight="1">
      <c r="A15" s="35"/>
      <c r="B15" s="38"/>
      <c r="C15" s="36"/>
      <c r="D15" s="39"/>
      <c r="E15" s="39">
        <f t="shared" si="0"/>
        <v>0</v>
      </c>
      <c r="F15" s="40"/>
    </row>
    <row r="16" spans="1:6" ht="15.75" customHeight="1">
      <c r="A16" s="35"/>
      <c r="B16" s="38"/>
      <c r="C16" s="36"/>
      <c r="D16" s="39"/>
      <c r="E16" s="39">
        <f t="shared" si="0"/>
        <v>0</v>
      </c>
      <c r="F16" s="40"/>
    </row>
    <row r="17" spans="1:6" ht="15.75" customHeight="1">
      <c r="A17" s="35"/>
      <c r="B17" s="38"/>
      <c r="C17" s="36"/>
      <c r="D17" s="39"/>
      <c r="E17" s="39">
        <f t="shared" si="0"/>
        <v>0</v>
      </c>
      <c r="F17" s="40"/>
    </row>
    <row r="18" spans="1:6" ht="15.75" customHeight="1">
      <c r="A18" s="35"/>
      <c r="B18" s="38"/>
      <c r="C18" s="36"/>
      <c r="D18" s="39"/>
      <c r="E18" s="39">
        <f t="shared" si="0"/>
        <v>0</v>
      </c>
      <c r="F18" s="40"/>
    </row>
    <row r="19" spans="1:6" ht="15.75" customHeight="1">
      <c r="A19" s="35"/>
      <c r="B19" s="38"/>
      <c r="C19" s="36"/>
      <c r="D19" s="39"/>
      <c r="E19" s="39">
        <f t="shared" si="0"/>
        <v>0</v>
      </c>
      <c r="F19" s="40"/>
    </row>
    <row r="20" spans="1:6" ht="15.75" customHeight="1">
      <c r="A20" s="35"/>
      <c r="B20" s="38"/>
      <c r="C20" s="36"/>
      <c r="D20" s="39"/>
      <c r="E20" s="39">
        <f t="shared" si="0"/>
        <v>0</v>
      </c>
      <c r="F20" s="40"/>
    </row>
    <row r="21" spans="1:6" ht="15.75" customHeight="1">
      <c r="A21" s="35"/>
      <c r="B21" s="38"/>
      <c r="C21" s="36"/>
      <c r="D21" s="39"/>
      <c r="E21" s="39">
        <f t="shared" si="0"/>
        <v>0</v>
      </c>
      <c r="F21" s="40"/>
    </row>
    <row r="22" spans="1:6" ht="15.75" customHeight="1">
      <c r="A22" s="35"/>
      <c r="B22" s="38"/>
      <c r="C22" s="36"/>
      <c r="D22" s="39"/>
      <c r="E22" s="39">
        <f t="shared" si="0"/>
        <v>0</v>
      </c>
      <c r="F22" s="40"/>
    </row>
    <row r="23" spans="1:6" ht="15.75" customHeight="1">
      <c r="A23" s="35"/>
      <c r="B23" s="38"/>
      <c r="C23" s="36"/>
      <c r="D23" s="39"/>
      <c r="E23" s="39">
        <f t="shared" si="0"/>
        <v>0</v>
      </c>
      <c r="F23" s="40"/>
    </row>
    <row r="24" spans="1:6" ht="15.75" customHeight="1">
      <c r="A24" s="35"/>
      <c r="B24" s="38"/>
      <c r="C24" s="36"/>
      <c r="D24" s="39"/>
      <c r="E24" s="39">
        <f t="shared" si="0"/>
        <v>0</v>
      </c>
      <c r="F24" s="40"/>
    </row>
    <row r="25" spans="1:6" ht="15.75" customHeight="1">
      <c r="A25" s="35"/>
      <c r="B25" s="38"/>
      <c r="C25" s="36"/>
      <c r="D25" s="39"/>
      <c r="E25" s="39">
        <f t="shared" si="0"/>
        <v>0</v>
      </c>
      <c r="F25" s="40"/>
    </row>
    <row r="26" spans="1:6" ht="15.75" customHeight="1">
      <c r="A26" s="35"/>
      <c r="B26" s="38"/>
      <c r="C26" s="36"/>
      <c r="D26" s="39"/>
      <c r="E26" s="39">
        <f t="shared" si="0"/>
        <v>0</v>
      </c>
      <c r="F26" s="40"/>
    </row>
    <row r="27" spans="1:6" ht="15.75" customHeight="1">
      <c r="A27" s="35"/>
      <c r="B27" s="38"/>
      <c r="C27" s="36"/>
      <c r="D27" s="39"/>
      <c r="E27" s="39">
        <f t="shared" si="0"/>
        <v>0</v>
      </c>
      <c r="F27" s="40"/>
    </row>
    <row r="28" spans="1:6" ht="15.75" customHeight="1">
      <c r="A28" s="704" t="s">
        <v>647</v>
      </c>
      <c r="B28" s="704"/>
      <c r="C28" s="36"/>
      <c r="D28" s="39">
        <f>SUM(D6:D27)</f>
        <v>0</v>
      </c>
      <c r="E28" s="39">
        <f>SUM(E6:E27)</f>
        <v>0</v>
      </c>
      <c r="F28" s="40"/>
    </row>
    <row r="29" spans="1:6" s="26" customFormat="1" ht="15.75" customHeight="1">
      <c r="A29" s="26" t="str">
        <f>封面!B$10&amp;封面!D$10</f>
        <v>产权持有单位填表人：杨庆华</v>
      </c>
      <c r="C29" s="41"/>
      <c r="D29" s="42"/>
      <c r="E29" s="42"/>
    </row>
    <row r="30" spans="1:6" s="26" customFormat="1" ht="15.75" customHeight="1">
      <c r="A30" s="26" t="str">
        <f>封面!B$12&amp;封面!D$12&amp;封面!E$12&amp;封面!F$12&amp;封面!G$12&amp;封面!H$12&amp;封面!I$12</f>
        <v>填表日期：2019年1月24日</v>
      </c>
      <c r="C30" s="43"/>
      <c r="E30" s="44" t="str">
        <f>"评估人员："&amp;封面!$P$30</f>
        <v>评估人员：</v>
      </c>
    </row>
  </sheetData>
  <mergeCells count="3">
    <mergeCell ref="A1:F1"/>
    <mergeCell ref="A2:F2"/>
    <mergeCell ref="A28:B28"/>
  </mergeCells>
  <phoneticPr fontId="205" type="noConversion"/>
  <hyperlinks>
    <hyperlink ref="A28:B28" location="'6-非流动负债汇总 '!A1" display="合            计"/>
  </hyperlinks>
  <printOptions horizontalCentered="1"/>
  <pageMargins left="0.47" right="0.47" top="0.87" bottom="0.87" header="1.26" footer="0.75"/>
  <pageSetup paperSize="9" fitToHeight="0" orientation="landscape" horizontalDpi="4294967292" r:id="rId1"/>
  <headerFooter scaleWithDoc="0">
    <oddHeader>&amp;R&amp;"宋体,常规"&amp;10表6-6
共&amp;N页第&amp;P页
金额单位:人民币元</oddHeader>
  </headerFooter>
</worksheet>
</file>

<file path=xl/worksheets/sheet89.xml><?xml version="1.0" encoding="utf-8"?>
<worksheet xmlns="http://schemas.openxmlformats.org/spreadsheetml/2006/main" xmlns:r="http://schemas.openxmlformats.org/officeDocument/2006/relationships">
  <sheetPr>
    <pageSetUpPr fitToPage="1"/>
  </sheetPr>
  <dimension ref="A1:G30"/>
  <sheetViews>
    <sheetView showGridLines="0" workbookViewId="0">
      <selection activeCell="W7" sqref="W7"/>
    </sheetView>
  </sheetViews>
  <sheetFormatPr defaultRowHeight="15.75" customHeight="1"/>
  <cols>
    <col min="1" max="1" width="11.625" style="4" customWidth="1"/>
    <col min="2" max="2" width="29" style="4" customWidth="1"/>
    <col min="3" max="3" width="12" style="5" customWidth="1"/>
    <col min="4" max="4" width="17.125" style="4" customWidth="1"/>
    <col min="5" max="5" width="16.5" style="4" customWidth="1"/>
    <col min="6" max="6" width="18.875" style="4" customWidth="1"/>
    <col min="7" max="7" width="17.875" style="4" customWidth="1"/>
    <col min="8" max="16384" width="9" style="4"/>
  </cols>
  <sheetData>
    <row r="1" spans="1:7" s="1" customFormat="1" ht="30" customHeight="1">
      <c r="A1" s="675" t="s">
        <v>1048</v>
      </c>
      <c r="B1" s="675"/>
      <c r="C1" s="675"/>
      <c r="D1" s="675"/>
      <c r="E1" s="675"/>
      <c r="F1" s="675"/>
      <c r="G1" s="675"/>
    </row>
    <row r="2" spans="1:7" s="2" customFormat="1" ht="14.1" customHeight="1">
      <c r="A2" s="676" t="str">
        <f>'1-汇总表'!A2:F2</f>
        <v>评估基准日：2018年12月31日</v>
      </c>
      <c r="B2" s="676"/>
      <c r="C2" s="676"/>
      <c r="D2" s="676"/>
      <c r="E2" s="676"/>
      <c r="F2" s="676"/>
      <c r="G2" s="684"/>
    </row>
    <row r="3" spans="1:7" s="2" customFormat="1" ht="14.1" customHeight="1">
      <c r="A3" s="7"/>
      <c r="B3" s="7"/>
      <c r="C3" s="9"/>
      <c r="D3" s="7"/>
      <c r="E3" s="7"/>
      <c r="F3" s="7"/>
      <c r="G3" s="10"/>
    </row>
    <row r="4" spans="1:7" s="2" customFormat="1" ht="15.75" customHeight="1">
      <c r="A4" s="11" t="str">
        <f>'1-汇总表'!A4</f>
        <v>产权持有人名称：阳煤集团青岛恒源化工有限公司</v>
      </c>
      <c r="B4" s="11"/>
      <c r="C4" s="11"/>
      <c r="D4" s="11"/>
      <c r="G4" s="12"/>
    </row>
    <row r="5" spans="1:7" s="3" customFormat="1" ht="15.75" customHeight="1">
      <c r="A5" s="13" t="s">
        <v>487</v>
      </c>
      <c r="B5" s="14" t="s">
        <v>617</v>
      </c>
      <c r="C5" s="15" t="s">
        <v>627</v>
      </c>
      <c r="D5" s="13" t="s">
        <v>682</v>
      </c>
      <c r="E5" s="16" t="s">
        <v>488</v>
      </c>
      <c r="F5" s="13" t="s">
        <v>489</v>
      </c>
      <c r="G5" s="13" t="s">
        <v>562</v>
      </c>
    </row>
    <row r="6" spans="1:7" ht="15.75" customHeight="1">
      <c r="A6" s="13"/>
      <c r="B6" s="17"/>
      <c r="C6" s="15"/>
      <c r="D6" s="18"/>
      <c r="E6" s="19"/>
      <c r="F6" s="19">
        <f>E6</f>
        <v>0</v>
      </c>
      <c r="G6" s="20"/>
    </row>
    <row r="7" spans="1:7" ht="15.75" customHeight="1">
      <c r="A7" s="13"/>
      <c r="B7" s="17"/>
      <c r="C7" s="15"/>
      <c r="D7" s="18"/>
      <c r="E7" s="19"/>
      <c r="F7" s="19">
        <f t="shared" ref="F7:F27" si="0">E7</f>
        <v>0</v>
      </c>
      <c r="G7" s="20"/>
    </row>
    <row r="8" spans="1:7" ht="15.75" customHeight="1">
      <c r="A8" s="13"/>
      <c r="B8" s="17"/>
      <c r="C8" s="15"/>
      <c r="D8" s="18"/>
      <c r="E8" s="19"/>
      <c r="F8" s="19">
        <f t="shared" si="0"/>
        <v>0</v>
      </c>
      <c r="G8" s="20"/>
    </row>
    <row r="9" spans="1:7" ht="15.75" customHeight="1">
      <c r="A9" s="13"/>
      <c r="B9" s="17"/>
      <c r="C9" s="15"/>
      <c r="D9" s="18"/>
      <c r="E9" s="19"/>
      <c r="F9" s="19">
        <f t="shared" si="0"/>
        <v>0</v>
      </c>
      <c r="G9" s="20"/>
    </row>
    <row r="10" spans="1:7" ht="15.75" customHeight="1">
      <c r="A10" s="13"/>
      <c r="B10" s="17"/>
      <c r="C10" s="15"/>
      <c r="D10" s="18"/>
      <c r="E10" s="19"/>
      <c r="F10" s="19">
        <f t="shared" si="0"/>
        <v>0</v>
      </c>
      <c r="G10" s="20"/>
    </row>
    <row r="11" spans="1:7" ht="15.75" customHeight="1">
      <c r="A11" s="13"/>
      <c r="B11" s="17"/>
      <c r="C11" s="15"/>
      <c r="D11" s="18"/>
      <c r="E11" s="19"/>
      <c r="F11" s="19">
        <f t="shared" si="0"/>
        <v>0</v>
      </c>
      <c r="G11" s="20"/>
    </row>
    <row r="12" spans="1:7" ht="15.75" customHeight="1">
      <c r="A12" s="13"/>
      <c r="B12" s="17"/>
      <c r="C12" s="15"/>
      <c r="D12" s="18"/>
      <c r="E12" s="19"/>
      <c r="F12" s="19">
        <f t="shared" si="0"/>
        <v>0</v>
      </c>
      <c r="G12" s="20"/>
    </row>
    <row r="13" spans="1:7" ht="15.75" customHeight="1">
      <c r="A13" s="13"/>
      <c r="B13" s="17"/>
      <c r="C13" s="15"/>
      <c r="D13" s="18"/>
      <c r="E13" s="19"/>
      <c r="F13" s="19">
        <f t="shared" si="0"/>
        <v>0</v>
      </c>
      <c r="G13" s="20"/>
    </row>
    <row r="14" spans="1:7" ht="15.75" customHeight="1">
      <c r="A14" s="13"/>
      <c r="B14" s="17"/>
      <c r="C14" s="15"/>
      <c r="D14" s="18"/>
      <c r="E14" s="19"/>
      <c r="F14" s="19">
        <f t="shared" si="0"/>
        <v>0</v>
      </c>
      <c r="G14" s="20"/>
    </row>
    <row r="15" spans="1:7" ht="15.75" customHeight="1">
      <c r="A15" s="13"/>
      <c r="B15" s="17"/>
      <c r="C15" s="15"/>
      <c r="D15" s="18"/>
      <c r="E15" s="19"/>
      <c r="F15" s="19">
        <f t="shared" si="0"/>
        <v>0</v>
      </c>
      <c r="G15" s="20"/>
    </row>
    <row r="16" spans="1:7" ht="15.75" customHeight="1">
      <c r="A16" s="13"/>
      <c r="B16" s="17"/>
      <c r="C16" s="15"/>
      <c r="D16" s="18"/>
      <c r="E16" s="19"/>
      <c r="F16" s="19">
        <f t="shared" si="0"/>
        <v>0</v>
      </c>
      <c r="G16" s="20"/>
    </row>
    <row r="17" spans="1:7" ht="15.75" customHeight="1">
      <c r="A17" s="13"/>
      <c r="B17" s="17"/>
      <c r="C17" s="15"/>
      <c r="D17" s="18"/>
      <c r="E17" s="19"/>
      <c r="F17" s="19">
        <f t="shared" si="0"/>
        <v>0</v>
      </c>
      <c r="G17" s="20"/>
    </row>
    <row r="18" spans="1:7" ht="15.75" customHeight="1">
      <c r="A18" s="13"/>
      <c r="B18" s="17"/>
      <c r="C18" s="15"/>
      <c r="D18" s="18"/>
      <c r="E18" s="19"/>
      <c r="F18" s="19">
        <f t="shared" si="0"/>
        <v>0</v>
      </c>
      <c r="G18" s="20"/>
    </row>
    <row r="19" spans="1:7" ht="15.75" customHeight="1">
      <c r="A19" s="13"/>
      <c r="B19" s="17"/>
      <c r="C19" s="15"/>
      <c r="D19" s="18"/>
      <c r="E19" s="19"/>
      <c r="F19" s="19">
        <f t="shared" si="0"/>
        <v>0</v>
      </c>
      <c r="G19" s="20"/>
    </row>
    <row r="20" spans="1:7" ht="15.75" customHeight="1">
      <c r="A20" s="13"/>
      <c r="B20" s="17"/>
      <c r="C20" s="15"/>
      <c r="D20" s="18"/>
      <c r="E20" s="19"/>
      <c r="F20" s="19">
        <f t="shared" si="0"/>
        <v>0</v>
      </c>
      <c r="G20" s="20"/>
    </row>
    <row r="21" spans="1:7" ht="15.75" customHeight="1">
      <c r="A21" s="13"/>
      <c r="B21" s="17"/>
      <c r="C21" s="15"/>
      <c r="D21" s="18"/>
      <c r="E21" s="19"/>
      <c r="F21" s="19">
        <f t="shared" si="0"/>
        <v>0</v>
      </c>
      <c r="G21" s="20"/>
    </row>
    <row r="22" spans="1:7" ht="15.75" customHeight="1">
      <c r="A22" s="13"/>
      <c r="B22" s="17"/>
      <c r="C22" s="15"/>
      <c r="D22" s="18"/>
      <c r="E22" s="19"/>
      <c r="F22" s="19">
        <f t="shared" si="0"/>
        <v>0</v>
      </c>
      <c r="G22" s="20"/>
    </row>
    <row r="23" spans="1:7" ht="15.75" customHeight="1">
      <c r="A23" s="13"/>
      <c r="B23" s="17"/>
      <c r="C23" s="15"/>
      <c r="D23" s="18"/>
      <c r="E23" s="19"/>
      <c r="F23" s="19">
        <f t="shared" si="0"/>
        <v>0</v>
      </c>
      <c r="G23" s="20"/>
    </row>
    <row r="24" spans="1:7" ht="15.75" customHeight="1">
      <c r="A24" s="13"/>
      <c r="B24" s="17"/>
      <c r="C24" s="15"/>
      <c r="D24" s="18"/>
      <c r="E24" s="19"/>
      <c r="F24" s="19">
        <f t="shared" si="0"/>
        <v>0</v>
      </c>
      <c r="G24" s="20"/>
    </row>
    <row r="25" spans="1:7" ht="15.75" customHeight="1">
      <c r="A25" s="13"/>
      <c r="B25" s="17"/>
      <c r="C25" s="15"/>
      <c r="D25" s="18"/>
      <c r="E25" s="19"/>
      <c r="F25" s="19">
        <f t="shared" si="0"/>
        <v>0</v>
      </c>
      <c r="G25" s="20"/>
    </row>
    <row r="26" spans="1:7" ht="15.75" customHeight="1">
      <c r="A26" s="13"/>
      <c r="B26" s="17"/>
      <c r="C26" s="15"/>
      <c r="D26" s="18"/>
      <c r="E26" s="19"/>
      <c r="F26" s="19">
        <f t="shared" si="0"/>
        <v>0</v>
      </c>
      <c r="G26" s="20"/>
    </row>
    <row r="27" spans="1:7" ht="15.75" customHeight="1">
      <c r="A27" s="13"/>
      <c r="B27" s="17"/>
      <c r="C27" s="15"/>
      <c r="D27" s="18"/>
      <c r="E27" s="19"/>
      <c r="F27" s="19">
        <f t="shared" si="0"/>
        <v>0</v>
      </c>
      <c r="G27" s="20"/>
    </row>
    <row r="28" spans="1:7" ht="15.75" customHeight="1">
      <c r="A28" s="677" t="s">
        <v>647</v>
      </c>
      <c r="B28" s="677"/>
      <c r="C28" s="15"/>
      <c r="D28" s="18"/>
      <c r="E28" s="19">
        <f>SUM(E6:E27)</f>
        <v>0</v>
      </c>
      <c r="F28" s="19">
        <f>SUM(F6:F27)</f>
        <v>0</v>
      </c>
      <c r="G28" s="20"/>
    </row>
    <row r="29" spans="1:7" s="2" customFormat="1" ht="15.75" customHeight="1">
      <c r="A29" s="2" t="str">
        <f>封面!B$10&amp;封面!D$10</f>
        <v>产权持有单位填表人：杨庆华</v>
      </c>
      <c r="C29" s="21"/>
      <c r="D29" s="22"/>
      <c r="E29" s="22"/>
    </row>
    <row r="30" spans="1:7" s="2" customFormat="1" ht="15.75" customHeight="1">
      <c r="A30" s="2" t="str">
        <f>封面!B$12&amp;封面!D$12&amp;封面!E$12&amp;封面!F$12&amp;封面!G$12&amp;封面!H$12&amp;封面!I$12</f>
        <v>填表日期：2019年1月24日</v>
      </c>
      <c r="C30" s="23"/>
      <c r="F30" s="24" t="str">
        <f>"评估人员："&amp;封面!$P$30</f>
        <v>评估人员：</v>
      </c>
    </row>
  </sheetData>
  <mergeCells count="3">
    <mergeCell ref="A1:G1"/>
    <mergeCell ref="A2:G2"/>
    <mergeCell ref="A28:B28"/>
  </mergeCells>
  <phoneticPr fontId="205" type="noConversion"/>
  <hyperlinks>
    <hyperlink ref="A28:B28" location="'6-非流动负债汇总 '!A1" display="合            计"/>
  </hyperlinks>
  <printOptions horizontalCentered="1"/>
  <pageMargins left="0.31" right="0.31" top="0.87" bottom="0.87" header="1.26" footer="0.75"/>
  <pageSetup paperSize="9" fitToHeight="0" orientation="landscape" horizontalDpi="4294967292" r:id="rId1"/>
  <headerFooter scaleWithDoc="0">
    <oddHeader>&amp;R&amp;"宋体,常规"&amp;10表6-7
共&amp;N页第&amp;P页
金额单位:人民币元</oddHeader>
  </headerFooter>
</worksheet>
</file>

<file path=xl/worksheets/sheet90.xml><?xml version="1.0" encoding="utf-8"?>
<worksheet xmlns="http://schemas.openxmlformats.org/spreadsheetml/2006/main" xmlns:r="http://schemas.openxmlformats.org/officeDocument/2006/relationships">
  <dimension ref="A1:G313"/>
  <sheetViews>
    <sheetView tabSelected="1" topLeftCell="A304" workbookViewId="0">
      <selection sqref="A1:G1"/>
    </sheetView>
  </sheetViews>
  <sheetFormatPr defaultRowHeight="15.75"/>
  <cols>
    <col min="1" max="1" width="9.625" customWidth="1"/>
    <col min="2" max="2" width="17.875" customWidth="1"/>
    <col min="3" max="3" width="6.75" customWidth="1"/>
    <col min="4" max="4" width="8.5" customWidth="1"/>
    <col min="5" max="5" width="12.875" customWidth="1"/>
    <col min="6" max="6" width="13" customWidth="1"/>
    <col min="7" max="7" width="11.75" customWidth="1"/>
  </cols>
  <sheetData>
    <row r="1" spans="1:7" ht="30" customHeight="1">
      <c r="A1" s="795" t="s">
        <v>1470</v>
      </c>
      <c r="B1" s="796"/>
      <c r="C1" s="796"/>
      <c r="D1" s="796"/>
      <c r="E1" s="796"/>
      <c r="F1" s="796"/>
      <c r="G1" s="796"/>
    </row>
    <row r="2" spans="1:7">
      <c r="A2" s="569"/>
      <c r="B2" s="569"/>
      <c r="C2" s="576"/>
      <c r="D2" s="576"/>
      <c r="E2" s="569"/>
      <c r="F2" s="569"/>
      <c r="G2" s="575" t="s">
        <v>1465</v>
      </c>
    </row>
    <row r="3" spans="1:7">
      <c r="A3" s="570" t="s">
        <v>5</v>
      </c>
      <c r="B3" s="570" t="s">
        <v>1461</v>
      </c>
      <c r="C3" s="578" t="s">
        <v>1468</v>
      </c>
      <c r="D3" s="577" t="s">
        <v>1469</v>
      </c>
      <c r="E3" s="570" t="s">
        <v>1462</v>
      </c>
      <c r="F3" s="570" t="s">
        <v>1463</v>
      </c>
      <c r="G3" s="571" t="s">
        <v>1464</v>
      </c>
    </row>
    <row r="4" spans="1:7">
      <c r="A4" s="571">
        <v>1</v>
      </c>
      <c r="B4" s="579" t="s">
        <v>1253</v>
      </c>
      <c r="C4" s="580" t="s">
        <v>1051</v>
      </c>
      <c r="D4" s="580">
        <v>1</v>
      </c>
      <c r="E4" s="579" t="s">
        <v>1065</v>
      </c>
      <c r="F4" s="572">
        <v>3025.51</v>
      </c>
      <c r="G4" s="573">
        <v>515</v>
      </c>
    </row>
    <row r="5" spans="1:7">
      <c r="A5" s="571">
        <v>2</v>
      </c>
      <c r="B5" s="579" t="s">
        <v>1254</v>
      </c>
      <c r="C5" s="580" t="s">
        <v>1051</v>
      </c>
      <c r="D5" s="580">
        <v>1</v>
      </c>
      <c r="E5" s="579" t="s">
        <v>1066</v>
      </c>
      <c r="F5" s="572">
        <v>2313.63</v>
      </c>
      <c r="G5" s="573">
        <v>107</v>
      </c>
    </row>
    <row r="6" spans="1:7">
      <c r="A6" s="571">
        <v>3</v>
      </c>
      <c r="B6" s="579" t="s">
        <v>1255</v>
      </c>
      <c r="C6" s="580" t="s">
        <v>1051</v>
      </c>
      <c r="D6" s="580">
        <v>1</v>
      </c>
      <c r="E6" s="579" t="s">
        <v>1058</v>
      </c>
      <c r="F6" s="572">
        <v>2758.55</v>
      </c>
      <c r="G6" s="573">
        <v>410</v>
      </c>
    </row>
    <row r="7" spans="1:7">
      <c r="A7" s="571">
        <v>4</v>
      </c>
      <c r="B7" s="579" t="s">
        <v>1256</v>
      </c>
      <c r="C7" s="580" t="s">
        <v>1051</v>
      </c>
      <c r="D7" s="580">
        <v>1</v>
      </c>
      <c r="E7" s="579" t="s">
        <v>1058</v>
      </c>
      <c r="F7" s="572">
        <v>3781.88</v>
      </c>
      <c r="G7" s="573">
        <v>1022</v>
      </c>
    </row>
    <row r="8" spans="1:7">
      <c r="A8" s="571">
        <v>5</v>
      </c>
      <c r="B8" s="579" t="s">
        <v>1257</v>
      </c>
      <c r="C8" s="580" t="s">
        <v>1051</v>
      </c>
      <c r="D8" s="580">
        <v>1</v>
      </c>
      <c r="E8" s="579" t="s">
        <v>1067</v>
      </c>
      <c r="F8" s="572">
        <v>3781.88</v>
      </c>
      <c r="G8" s="573">
        <v>654.79999999999995</v>
      </c>
    </row>
    <row r="9" spans="1:7">
      <c r="A9" s="571">
        <v>6</v>
      </c>
      <c r="B9" s="579" t="s">
        <v>1258</v>
      </c>
      <c r="C9" s="580" t="s">
        <v>1051</v>
      </c>
      <c r="D9" s="580">
        <v>1</v>
      </c>
      <c r="E9" s="579" t="s">
        <v>1066</v>
      </c>
      <c r="F9" s="572">
        <v>7029.86</v>
      </c>
      <c r="G9" s="573">
        <v>1394</v>
      </c>
    </row>
    <row r="10" spans="1:7">
      <c r="A10" s="571">
        <v>7</v>
      </c>
      <c r="B10" s="579" t="s">
        <v>1259</v>
      </c>
      <c r="C10" s="580" t="s">
        <v>1051</v>
      </c>
      <c r="D10" s="580">
        <v>1</v>
      </c>
      <c r="E10" s="579" t="s">
        <v>1068</v>
      </c>
      <c r="F10" s="572">
        <v>5339.14</v>
      </c>
      <c r="G10" s="573">
        <v>1899</v>
      </c>
    </row>
    <row r="11" spans="1:7">
      <c r="A11" s="571">
        <v>8</v>
      </c>
      <c r="B11" s="579" t="s">
        <v>1260</v>
      </c>
      <c r="C11" s="580" t="s">
        <v>1051</v>
      </c>
      <c r="D11" s="580">
        <v>1</v>
      </c>
      <c r="E11" s="579" t="s">
        <v>1069</v>
      </c>
      <c r="F11" s="572">
        <v>5339.14</v>
      </c>
      <c r="G11" s="573">
        <v>1899</v>
      </c>
    </row>
    <row r="12" spans="1:7">
      <c r="A12" s="571">
        <v>9</v>
      </c>
      <c r="B12" s="579" t="s">
        <v>1261</v>
      </c>
      <c r="C12" s="580" t="s">
        <v>1051</v>
      </c>
      <c r="D12" s="580">
        <v>1</v>
      </c>
      <c r="E12" s="579" t="s">
        <v>1068</v>
      </c>
      <c r="F12" s="572">
        <v>5339.14</v>
      </c>
      <c r="G12" s="573">
        <v>1899</v>
      </c>
    </row>
    <row r="13" spans="1:7">
      <c r="A13" s="571">
        <v>10</v>
      </c>
      <c r="B13" s="579" t="s">
        <v>1262</v>
      </c>
      <c r="C13" s="580" t="s">
        <v>1051</v>
      </c>
      <c r="D13" s="580">
        <v>1</v>
      </c>
      <c r="E13" s="579" t="s">
        <v>1070</v>
      </c>
      <c r="F13" s="572">
        <v>6940.88</v>
      </c>
      <c r="G13" s="573">
        <v>1920.4</v>
      </c>
    </row>
    <row r="14" spans="1:7">
      <c r="A14" s="571">
        <v>11</v>
      </c>
      <c r="B14" s="579" t="s">
        <v>1263</v>
      </c>
      <c r="C14" s="580" t="s">
        <v>1051</v>
      </c>
      <c r="D14" s="580">
        <v>1</v>
      </c>
      <c r="E14" s="579" t="s">
        <v>1071</v>
      </c>
      <c r="F14" s="572">
        <v>4360.29</v>
      </c>
      <c r="G14" s="573">
        <v>654.79999999999995</v>
      </c>
    </row>
    <row r="15" spans="1:7">
      <c r="A15" s="571">
        <v>12</v>
      </c>
      <c r="B15" s="579" t="s">
        <v>1264</v>
      </c>
      <c r="C15" s="580" t="s">
        <v>1051</v>
      </c>
      <c r="D15" s="580">
        <v>1</v>
      </c>
      <c r="E15" s="579" t="s">
        <v>1068</v>
      </c>
      <c r="F15" s="572">
        <v>6228.99</v>
      </c>
      <c r="G15" s="573">
        <v>363.8</v>
      </c>
    </row>
    <row r="16" spans="1:7">
      <c r="A16" s="571">
        <v>13</v>
      </c>
      <c r="B16" s="579" t="s">
        <v>1247</v>
      </c>
      <c r="C16" s="580" t="s">
        <v>1051</v>
      </c>
      <c r="D16" s="580">
        <v>1</v>
      </c>
      <c r="E16" s="579" t="s">
        <v>1072</v>
      </c>
      <c r="F16" s="572">
        <v>3203.48</v>
      </c>
      <c r="G16" s="573">
        <v>192.6</v>
      </c>
    </row>
    <row r="17" spans="1:7">
      <c r="A17" s="571">
        <v>14</v>
      </c>
      <c r="B17" s="579" t="s">
        <v>1265</v>
      </c>
      <c r="C17" s="580" t="s">
        <v>1051</v>
      </c>
      <c r="D17" s="580">
        <v>1</v>
      </c>
      <c r="E17" s="579" t="s">
        <v>1073</v>
      </c>
      <c r="F17" s="572">
        <v>3203.48</v>
      </c>
      <c r="G17" s="573">
        <v>192.6</v>
      </c>
    </row>
    <row r="18" spans="1:7">
      <c r="A18" s="571">
        <v>15</v>
      </c>
      <c r="B18" s="579" t="s">
        <v>1266</v>
      </c>
      <c r="C18" s="580" t="s">
        <v>1051</v>
      </c>
      <c r="D18" s="580">
        <v>1</v>
      </c>
      <c r="E18" s="579" t="s">
        <v>1074</v>
      </c>
      <c r="F18" s="572">
        <v>6228.99</v>
      </c>
      <c r="G18" s="573">
        <v>363.8</v>
      </c>
    </row>
    <row r="19" spans="1:7">
      <c r="A19" s="571">
        <v>16</v>
      </c>
      <c r="B19" s="579" t="s">
        <v>1267</v>
      </c>
      <c r="C19" s="580" t="s">
        <v>1051</v>
      </c>
      <c r="D19" s="580">
        <v>1</v>
      </c>
      <c r="E19" s="579" t="s">
        <v>1075</v>
      </c>
      <c r="F19" s="572">
        <v>5784.06</v>
      </c>
      <c r="G19" s="573">
        <v>1394</v>
      </c>
    </row>
    <row r="20" spans="1:7">
      <c r="A20" s="571">
        <v>17</v>
      </c>
      <c r="B20" s="579" t="s">
        <v>1267</v>
      </c>
      <c r="C20" s="580" t="s">
        <v>1051</v>
      </c>
      <c r="D20" s="580">
        <v>1</v>
      </c>
      <c r="E20" s="579" t="s">
        <v>1076</v>
      </c>
      <c r="F20" s="572">
        <v>578.4</v>
      </c>
      <c r="G20" s="573">
        <v>164</v>
      </c>
    </row>
    <row r="21" spans="1:7">
      <c r="A21" s="571">
        <v>18</v>
      </c>
      <c r="B21" s="579" t="s">
        <v>1268</v>
      </c>
      <c r="C21" s="580" t="s">
        <v>1051</v>
      </c>
      <c r="D21" s="580">
        <v>1</v>
      </c>
      <c r="E21" s="579" t="s">
        <v>1077</v>
      </c>
      <c r="F21" s="572">
        <v>3959.86</v>
      </c>
      <c r="G21" s="573">
        <v>654.79999999999995</v>
      </c>
    </row>
    <row r="22" spans="1:7">
      <c r="A22" s="571">
        <v>19</v>
      </c>
      <c r="B22" s="579" t="s">
        <v>1269</v>
      </c>
      <c r="C22" s="580" t="s">
        <v>1051</v>
      </c>
      <c r="D22" s="580">
        <v>1</v>
      </c>
      <c r="E22" s="579" t="s">
        <v>1078</v>
      </c>
      <c r="F22" s="572">
        <v>3959.86</v>
      </c>
      <c r="G22" s="573">
        <v>654.79999999999995</v>
      </c>
    </row>
    <row r="23" spans="1:7">
      <c r="A23" s="571">
        <v>20</v>
      </c>
      <c r="B23" s="579" t="s">
        <v>1270</v>
      </c>
      <c r="C23" s="580" t="s">
        <v>1051</v>
      </c>
      <c r="D23" s="580">
        <v>1</v>
      </c>
      <c r="E23" s="579" t="s">
        <v>1079</v>
      </c>
      <c r="F23" s="572">
        <v>5339.14</v>
      </c>
      <c r="G23" s="573">
        <v>890.2</v>
      </c>
    </row>
    <row r="24" spans="1:7">
      <c r="A24" s="571">
        <v>21</v>
      </c>
      <c r="B24" s="579" t="s">
        <v>1271</v>
      </c>
      <c r="C24" s="580" t="s">
        <v>1051</v>
      </c>
      <c r="D24" s="580">
        <v>1</v>
      </c>
      <c r="E24" s="579" t="s">
        <v>1080</v>
      </c>
      <c r="F24" s="572">
        <v>9782.5499999999993</v>
      </c>
      <c r="G24" s="573">
        <v>1061.4000000000001</v>
      </c>
    </row>
    <row r="25" spans="1:7">
      <c r="A25" s="571">
        <v>22</v>
      </c>
      <c r="B25" s="579" t="s">
        <v>1272</v>
      </c>
      <c r="C25" s="580" t="s">
        <v>1051</v>
      </c>
      <c r="D25" s="580">
        <v>1</v>
      </c>
      <c r="E25" s="579" t="s">
        <v>1081</v>
      </c>
      <c r="F25" s="572">
        <v>3317.55</v>
      </c>
      <c r="G25" s="573">
        <v>214</v>
      </c>
    </row>
    <row r="26" spans="1:7">
      <c r="A26" s="571">
        <v>23</v>
      </c>
      <c r="B26" s="579" t="s">
        <v>1273</v>
      </c>
      <c r="C26" s="580" t="s">
        <v>1051</v>
      </c>
      <c r="D26" s="580">
        <v>1</v>
      </c>
      <c r="E26" s="579" t="s">
        <v>1082</v>
      </c>
      <c r="F26" s="572">
        <v>2892.23</v>
      </c>
      <c r="G26" s="573">
        <v>149.80000000000001</v>
      </c>
    </row>
    <row r="27" spans="1:7">
      <c r="A27" s="571">
        <v>24</v>
      </c>
      <c r="B27" s="579" t="s">
        <v>1274</v>
      </c>
      <c r="C27" s="580" t="s">
        <v>1051</v>
      </c>
      <c r="D27" s="580">
        <v>1</v>
      </c>
      <c r="E27" s="579" t="s">
        <v>1077</v>
      </c>
      <c r="F27" s="572">
        <v>3730.06</v>
      </c>
      <c r="G27" s="573">
        <v>654.79999999999995</v>
      </c>
    </row>
    <row r="28" spans="1:7">
      <c r="A28" s="571">
        <v>25</v>
      </c>
      <c r="B28" s="579" t="s">
        <v>1275</v>
      </c>
      <c r="C28" s="580" t="s">
        <v>1051</v>
      </c>
      <c r="D28" s="580">
        <v>1</v>
      </c>
      <c r="E28" s="579" t="s">
        <v>1083</v>
      </c>
      <c r="F28" s="572">
        <v>3730.06</v>
      </c>
      <c r="G28" s="573">
        <v>192.6</v>
      </c>
    </row>
    <row r="29" spans="1:7">
      <c r="A29" s="571">
        <v>26</v>
      </c>
      <c r="B29" s="579" t="s">
        <v>1276</v>
      </c>
      <c r="C29" s="580" t="s">
        <v>1051</v>
      </c>
      <c r="D29" s="580">
        <v>1</v>
      </c>
      <c r="E29" s="579" t="s">
        <v>1084</v>
      </c>
      <c r="F29" s="572">
        <v>3730.06</v>
      </c>
      <c r="G29" s="573">
        <v>654.79999999999995</v>
      </c>
    </row>
    <row r="30" spans="1:7">
      <c r="A30" s="571">
        <v>27</v>
      </c>
      <c r="B30" s="579" t="s">
        <v>1277</v>
      </c>
      <c r="C30" s="580" t="s">
        <v>1051</v>
      </c>
      <c r="D30" s="580">
        <v>1</v>
      </c>
      <c r="E30" s="579" t="s">
        <v>1084</v>
      </c>
      <c r="F30" s="572">
        <v>1951.78</v>
      </c>
      <c r="G30" s="573">
        <v>107</v>
      </c>
    </row>
    <row r="31" spans="1:7">
      <c r="A31" s="571">
        <v>28</v>
      </c>
      <c r="B31" s="579" t="s">
        <v>1278</v>
      </c>
      <c r="C31" s="580" t="s">
        <v>1051</v>
      </c>
      <c r="D31" s="580">
        <v>1</v>
      </c>
      <c r="E31" s="579" t="s">
        <v>1085</v>
      </c>
      <c r="F31" s="572">
        <v>2515.62</v>
      </c>
      <c r="G31" s="573">
        <v>149.80000000000001</v>
      </c>
    </row>
    <row r="32" spans="1:7">
      <c r="A32" s="571">
        <v>29</v>
      </c>
      <c r="B32" s="579" t="s">
        <v>1279</v>
      </c>
      <c r="C32" s="580" t="s">
        <v>1051</v>
      </c>
      <c r="D32" s="580">
        <v>1</v>
      </c>
      <c r="E32" s="579" t="s">
        <v>1086</v>
      </c>
      <c r="F32" s="572">
        <v>2949.35</v>
      </c>
      <c r="G32" s="573">
        <v>654.79999999999995</v>
      </c>
    </row>
    <row r="33" spans="1:7">
      <c r="A33" s="571">
        <v>30</v>
      </c>
      <c r="B33" s="579" t="s">
        <v>1280</v>
      </c>
      <c r="C33" s="580" t="s">
        <v>1051</v>
      </c>
      <c r="D33" s="580">
        <v>1</v>
      </c>
      <c r="E33" s="579" t="s">
        <v>1087</v>
      </c>
      <c r="F33" s="572">
        <v>2342.13</v>
      </c>
      <c r="G33" s="573">
        <v>452.8</v>
      </c>
    </row>
    <row r="34" spans="1:7">
      <c r="A34" s="571">
        <v>31</v>
      </c>
      <c r="B34" s="579" t="s">
        <v>1281</v>
      </c>
      <c r="C34" s="580" t="s">
        <v>1051</v>
      </c>
      <c r="D34" s="580">
        <v>1</v>
      </c>
      <c r="E34" s="579" t="s">
        <v>1088</v>
      </c>
      <c r="F34" s="572">
        <v>3816.8</v>
      </c>
      <c r="G34" s="573">
        <v>149.80000000000001</v>
      </c>
    </row>
    <row r="35" spans="1:7">
      <c r="A35" s="571">
        <v>32</v>
      </c>
      <c r="B35" s="579" t="s">
        <v>1282</v>
      </c>
      <c r="C35" s="580" t="s">
        <v>1051</v>
      </c>
      <c r="D35" s="580">
        <v>1</v>
      </c>
      <c r="E35" s="579" t="s">
        <v>1086</v>
      </c>
      <c r="F35" s="572">
        <v>3816.8</v>
      </c>
      <c r="G35" s="573">
        <v>149.80000000000001</v>
      </c>
    </row>
    <row r="36" spans="1:7">
      <c r="A36" s="571">
        <v>33</v>
      </c>
      <c r="B36" s="579" t="s">
        <v>1283</v>
      </c>
      <c r="C36" s="580" t="s">
        <v>1051</v>
      </c>
      <c r="D36" s="580">
        <v>1</v>
      </c>
      <c r="E36" s="579" t="s">
        <v>1089</v>
      </c>
      <c r="F36" s="572">
        <v>3816.8</v>
      </c>
      <c r="G36" s="573">
        <v>1921.6</v>
      </c>
    </row>
    <row r="37" spans="1:7">
      <c r="A37" s="571">
        <v>34</v>
      </c>
      <c r="B37" s="579" t="s">
        <v>1284</v>
      </c>
      <c r="C37" s="580" t="s">
        <v>1051</v>
      </c>
      <c r="D37" s="580">
        <v>1</v>
      </c>
      <c r="E37" s="579" t="s">
        <v>1083</v>
      </c>
      <c r="F37" s="572">
        <v>667.39</v>
      </c>
      <c r="G37" s="573">
        <v>107</v>
      </c>
    </row>
    <row r="38" spans="1:7">
      <c r="A38" s="571">
        <v>35</v>
      </c>
      <c r="B38" s="579" t="s">
        <v>1245</v>
      </c>
      <c r="C38" s="580" t="s">
        <v>1051</v>
      </c>
      <c r="D38" s="580">
        <v>1</v>
      </c>
      <c r="E38" s="579" t="s">
        <v>1090</v>
      </c>
      <c r="F38" s="572">
        <v>1951.78</v>
      </c>
      <c r="G38" s="573">
        <v>847.4</v>
      </c>
    </row>
    <row r="39" spans="1:7">
      <c r="A39" s="571">
        <v>36</v>
      </c>
      <c r="B39" s="579" t="s">
        <v>1285</v>
      </c>
      <c r="C39" s="580" t="s">
        <v>1051</v>
      </c>
      <c r="D39" s="580">
        <v>1</v>
      </c>
      <c r="E39" s="579" t="s">
        <v>1091</v>
      </c>
      <c r="F39" s="572">
        <v>2002.18</v>
      </c>
      <c r="G39" s="573">
        <v>192.6</v>
      </c>
    </row>
    <row r="40" spans="1:7">
      <c r="A40" s="571">
        <v>37</v>
      </c>
      <c r="B40" s="579" t="s">
        <v>1286</v>
      </c>
      <c r="C40" s="580" t="s">
        <v>1051</v>
      </c>
      <c r="D40" s="580">
        <v>1</v>
      </c>
      <c r="E40" s="579" t="s">
        <v>1226</v>
      </c>
      <c r="F40" s="572">
        <v>1214.44</v>
      </c>
      <c r="G40" s="573">
        <v>171.2</v>
      </c>
    </row>
    <row r="41" spans="1:7">
      <c r="A41" s="571">
        <v>38</v>
      </c>
      <c r="B41" s="579" t="s">
        <v>1287</v>
      </c>
      <c r="C41" s="580" t="s">
        <v>1051</v>
      </c>
      <c r="D41" s="580">
        <v>1</v>
      </c>
      <c r="E41" s="579" t="s">
        <v>1056</v>
      </c>
      <c r="F41" s="572">
        <v>607.23</v>
      </c>
      <c r="G41" s="573">
        <v>171.2</v>
      </c>
    </row>
    <row r="42" spans="1:7">
      <c r="A42" s="571">
        <v>39</v>
      </c>
      <c r="B42" s="579" t="s">
        <v>1288</v>
      </c>
      <c r="C42" s="580" t="s">
        <v>1051</v>
      </c>
      <c r="D42" s="580">
        <v>1</v>
      </c>
      <c r="E42" s="579" t="s">
        <v>1092</v>
      </c>
      <c r="F42" s="572">
        <v>55292.63</v>
      </c>
      <c r="G42" s="573">
        <v>5170</v>
      </c>
    </row>
    <row r="43" spans="1:7">
      <c r="A43" s="571">
        <v>40</v>
      </c>
      <c r="B43" s="579" t="s">
        <v>1289</v>
      </c>
      <c r="C43" s="580" t="s">
        <v>1051</v>
      </c>
      <c r="D43" s="580">
        <v>1</v>
      </c>
      <c r="E43" s="579" t="s">
        <v>1093</v>
      </c>
      <c r="F43" s="572">
        <v>1084.32</v>
      </c>
      <c r="G43" s="573">
        <v>107</v>
      </c>
    </row>
    <row r="44" spans="1:7">
      <c r="A44" s="571">
        <v>41</v>
      </c>
      <c r="B44" s="579" t="s">
        <v>1290</v>
      </c>
      <c r="C44" s="580" t="s">
        <v>1051</v>
      </c>
      <c r="D44" s="580">
        <v>1</v>
      </c>
      <c r="E44" s="579" t="s">
        <v>1094</v>
      </c>
      <c r="F44" s="572">
        <v>119091.82</v>
      </c>
      <c r="G44" s="573">
        <v>65056</v>
      </c>
    </row>
    <row r="45" spans="1:7">
      <c r="A45" s="571">
        <v>42</v>
      </c>
      <c r="B45" s="579" t="s">
        <v>1282</v>
      </c>
      <c r="C45" s="580" t="s">
        <v>1051</v>
      </c>
      <c r="D45" s="580">
        <v>1</v>
      </c>
      <c r="E45" s="579" t="s">
        <v>1095</v>
      </c>
      <c r="F45" s="572">
        <v>2081.9</v>
      </c>
      <c r="G45" s="573">
        <v>107</v>
      </c>
    </row>
    <row r="46" spans="1:7">
      <c r="A46" s="571">
        <v>43</v>
      </c>
      <c r="B46" s="579" t="s">
        <v>1282</v>
      </c>
      <c r="C46" s="580" t="s">
        <v>1051</v>
      </c>
      <c r="D46" s="580">
        <v>1</v>
      </c>
      <c r="E46" s="579" t="s">
        <v>1095</v>
      </c>
      <c r="F46" s="572">
        <v>2081.9</v>
      </c>
      <c r="G46" s="573">
        <v>107</v>
      </c>
    </row>
    <row r="47" spans="1:7">
      <c r="A47" s="571">
        <v>44</v>
      </c>
      <c r="B47" s="579" t="s">
        <v>1291</v>
      </c>
      <c r="C47" s="580" t="s">
        <v>1051</v>
      </c>
      <c r="D47" s="580">
        <v>1</v>
      </c>
      <c r="E47" s="579" t="s">
        <v>1096</v>
      </c>
      <c r="F47" s="572">
        <v>3730.06</v>
      </c>
      <c r="G47" s="573">
        <v>2097.1999999999998</v>
      </c>
    </row>
    <row r="48" spans="1:7">
      <c r="A48" s="571">
        <v>45</v>
      </c>
      <c r="B48" s="579" t="s">
        <v>1292</v>
      </c>
      <c r="C48" s="580" t="s">
        <v>1051</v>
      </c>
      <c r="D48" s="580">
        <v>1</v>
      </c>
      <c r="E48" s="579" t="s">
        <v>1097</v>
      </c>
      <c r="F48" s="572">
        <v>5204.74</v>
      </c>
      <c r="G48" s="573">
        <v>7490</v>
      </c>
    </row>
    <row r="49" spans="1:7">
      <c r="A49" s="571">
        <v>46</v>
      </c>
      <c r="B49" s="579" t="s">
        <v>1293</v>
      </c>
      <c r="C49" s="580" t="s">
        <v>1051</v>
      </c>
      <c r="D49" s="580">
        <v>1</v>
      </c>
      <c r="E49" s="579" t="s">
        <v>1098</v>
      </c>
      <c r="F49" s="572">
        <v>2342.13</v>
      </c>
      <c r="G49" s="573">
        <v>2996</v>
      </c>
    </row>
    <row r="50" spans="1:7">
      <c r="A50" s="571">
        <v>47</v>
      </c>
      <c r="B50" s="579" t="s">
        <v>1294</v>
      </c>
      <c r="C50" s="580" t="s">
        <v>1051</v>
      </c>
      <c r="D50" s="580">
        <v>1</v>
      </c>
      <c r="E50" s="579" t="s">
        <v>1099</v>
      </c>
      <c r="F50" s="572">
        <v>676.7</v>
      </c>
      <c r="G50" s="573">
        <v>612</v>
      </c>
    </row>
    <row r="51" spans="1:7">
      <c r="A51" s="571">
        <v>48</v>
      </c>
      <c r="B51" s="579" t="s">
        <v>1295</v>
      </c>
      <c r="C51" s="580" t="s">
        <v>1051</v>
      </c>
      <c r="D51" s="580">
        <v>1</v>
      </c>
      <c r="E51" s="579" t="s">
        <v>1100</v>
      </c>
      <c r="F51" s="572">
        <v>1951.78</v>
      </c>
      <c r="G51" s="573">
        <v>214</v>
      </c>
    </row>
    <row r="52" spans="1:7">
      <c r="A52" s="571">
        <v>49</v>
      </c>
      <c r="B52" s="579" t="s">
        <v>1296</v>
      </c>
      <c r="C52" s="580" t="s">
        <v>1051</v>
      </c>
      <c r="D52" s="580">
        <v>1</v>
      </c>
      <c r="E52" s="579" t="s">
        <v>1101</v>
      </c>
      <c r="F52" s="572">
        <v>2342.13</v>
      </c>
      <c r="G52" s="573">
        <v>149.80000000000001</v>
      </c>
    </row>
    <row r="53" spans="1:7">
      <c r="A53" s="571">
        <v>50</v>
      </c>
      <c r="B53" s="579" t="s">
        <v>1297</v>
      </c>
      <c r="C53" s="580" t="s">
        <v>1051</v>
      </c>
      <c r="D53" s="580">
        <v>1</v>
      </c>
      <c r="E53" s="579" t="s">
        <v>1102</v>
      </c>
      <c r="F53" s="572">
        <v>2342.13</v>
      </c>
      <c r="G53" s="573">
        <v>149.80000000000001</v>
      </c>
    </row>
    <row r="54" spans="1:7">
      <c r="A54" s="571">
        <v>51</v>
      </c>
      <c r="B54" s="579" t="s">
        <v>1298</v>
      </c>
      <c r="C54" s="580" t="s">
        <v>1051</v>
      </c>
      <c r="D54" s="580">
        <v>1</v>
      </c>
      <c r="E54" s="579" t="s">
        <v>1103</v>
      </c>
      <c r="F54" s="572">
        <v>1951.78</v>
      </c>
      <c r="G54" s="573">
        <v>107</v>
      </c>
    </row>
    <row r="55" spans="1:7">
      <c r="A55" s="571">
        <v>52</v>
      </c>
      <c r="B55" s="579" t="s">
        <v>1299</v>
      </c>
      <c r="C55" s="580" t="s">
        <v>1051</v>
      </c>
      <c r="D55" s="580">
        <v>1</v>
      </c>
      <c r="E55" s="579" t="s">
        <v>1103</v>
      </c>
      <c r="F55" s="572">
        <v>858.78</v>
      </c>
      <c r="G55" s="573">
        <v>107</v>
      </c>
    </row>
    <row r="56" spans="1:7">
      <c r="A56" s="571">
        <v>53</v>
      </c>
      <c r="B56" s="579" t="s">
        <v>1300</v>
      </c>
      <c r="C56" s="580" t="s">
        <v>1051</v>
      </c>
      <c r="D56" s="580">
        <v>1</v>
      </c>
      <c r="E56" s="579" t="s">
        <v>1104</v>
      </c>
      <c r="F56" s="572">
        <v>3730.06</v>
      </c>
      <c r="G56" s="573">
        <v>149.80000000000001</v>
      </c>
    </row>
    <row r="57" spans="1:7">
      <c r="A57" s="571">
        <v>54</v>
      </c>
      <c r="B57" s="579" t="s">
        <v>1301</v>
      </c>
      <c r="C57" s="580" t="s">
        <v>1051</v>
      </c>
      <c r="D57" s="580">
        <v>1</v>
      </c>
      <c r="E57" s="579" t="s">
        <v>1104</v>
      </c>
      <c r="F57" s="572">
        <v>2936.53</v>
      </c>
      <c r="G57" s="573">
        <v>410</v>
      </c>
    </row>
    <row r="58" spans="1:7">
      <c r="A58" s="571">
        <v>55</v>
      </c>
      <c r="B58" s="579" t="s">
        <v>1302</v>
      </c>
      <c r="C58" s="580" t="s">
        <v>1051</v>
      </c>
      <c r="D58" s="580">
        <v>1</v>
      </c>
      <c r="E58" s="579" t="s">
        <v>1105</v>
      </c>
      <c r="F58" s="572">
        <v>1868.7</v>
      </c>
      <c r="G58" s="573">
        <v>633.4</v>
      </c>
    </row>
    <row r="59" spans="1:7">
      <c r="A59" s="571">
        <v>56</v>
      </c>
      <c r="B59" s="579" t="s">
        <v>1257</v>
      </c>
      <c r="C59" s="580" t="s">
        <v>1051</v>
      </c>
      <c r="D59" s="580">
        <v>1</v>
      </c>
      <c r="E59" s="579" t="s">
        <v>1106</v>
      </c>
      <c r="F59" s="572">
        <v>0</v>
      </c>
      <c r="G59" s="573">
        <v>633.4</v>
      </c>
    </row>
    <row r="60" spans="1:7">
      <c r="A60" s="571">
        <v>57</v>
      </c>
      <c r="B60" s="579" t="s">
        <v>1303</v>
      </c>
      <c r="C60" s="580" t="s">
        <v>1051</v>
      </c>
      <c r="D60" s="580">
        <v>1</v>
      </c>
      <c r="E60" s="579" t="s">
        <v>1056</v>
      </c>
      <c r="F60" s="572">
        <v>0</v>
      </c>
      <c r="G60" s="573">
        <v>107</v>
      </c>
    </row>
    <row r="61" spans="1:7">
      <c r="A61" s="571">
        <v>58</v>
      </c>
      <c r="B61" s="579" t="s">
        <v>1304</v>
      </c>
      <c r="C61" s="580" t="s">
        <v>1051</v>
      </c>
      <c r="D61" s="580">
        <v>1</v>
      </c>
      <c r="E61" s="579" t="s">
        <v>1060</v>
      </c>
      <c r="F61" s="572">
        <v>0</v>
      </c>
      <c r="G61" s="573">
        <v>633.4</v>
      </c>
    </row>
    <row r="62" spans="1:7">
      <c r="A62" s="571">
        <v>59</v>
      </c>
      <c r="B62" s="579" t="s">
        <v>1305</v>
      </c>
      <c r="C62" s="580" t="s">
        <v>1051</v>
      </c>
      <c r="D62" s="580">
        <v>1</v>
      </c>
      <c r="E62" s="579" t="s">
        <v>1107</v>
      </c>
      <c r="F62" s="572">
        <v>0</v>
      </c>
      <c r="G62" s="573">
        <v>1442</v>
      </c>
    </row>
    <row r="63" spans="1:7">
      <c r="A63" s="571">
        <v>60</v>
      </c>
      <c r="B63" s="579" t="s">
        <v>1306</v>
      </c>
      <c r="C63" s="580" t="s">
        <v>1051</v>
      </c>
      <c r="D63" s="580">
        <v>1</v>
      </c>
      <c r="E63" s="579" t="s">
        <v>1227</v>
      </c>
      <c r="F63" s="572">
        <v>0</v>
      </c>
      <c r="G63" s="573">
        <v>23690</v>
      </c>
    </row>
    <row r="64" spans="1:7">
      <c r="A64" s="571">
        <v>61</v>
      </c>
      <c r="B64" s="579" t="s">
        <v>1307</v>
      </c>
      <c r="C64" s="580" t="s">
        <v>1051</v>
      </c>
      <c r="D64" s="580">
        <v>1</v>
      </c>
      <c r="E64" s="579" t="s">
        <v>1108</v>
      </c>
      <c r="F64" s="572">
        <v>0</v>
      </c>
      <c r="G64" s="573">
        <v>898.8</v>
      </c>
    </row>
    <row r="65" spans="1:7">
      <c r="A65" s="571">
        <v>62</v>
      </c>
      <c r="B65" s="579" t="s">
        <v>1308</v>
      </c>
      <c r="C65" s="580" t="s">
        <v>1051</v>
      </c>
      <c r="D65" s="580">
        <v>1</v>
      </c>
      <c r="E65" s="579" t="s">
        <v>1228</v>
      </c>
      <c r="F65" s="572">
        <v>0</v>
      </c>
      <c r="G65" s="573">
        <v>2739.2</v>
      </c>
    </row>
    <row r="66" spans="1:7">
      <c r="A66" s="571">
        <v>63</v>
      </c>
      <c r="B66" s="579" t="s">
        <v>1309</v>
      </c>
      <c r="C66" s="580" t="s">
        <v>1051</v>
      </c>
      <c r="D66" s="580">
        <v>1</v>
      </c>
      <c r="E66" s="579" t="s">
        <v>1110</v>
      </c>
      <c r="F66" s="572">
        <v>2536.09</v>
      </c>
      <c r="G66" s="573">
        <v>6912.2</v>
      </c>
    </row>
    <row r="67" spans="1:7">
      <c r="A67" s="571">
        <v>64</v>
      </c>
      <c r="B67" s="579" t="s">
        <v>1310</v>
      </c>
      <c r="C67" s="580" t="s">
        <v>1051</v>
      </c>
      <c r="D67" s="580">
        <v>1</v>
      </c>
      <c r="E67" s="579" t="s">
        <v>1110</v>
      </c>
      <c r="F67" s="572">
        <v>2536.09</v>
      </c>
      <c r="G67" s="573">
        <v>6912.2</v>
      </c>
    </row>
    <row r="68" spans="1:7">
      <c r="A68" s="571">
        <v>65</v>
      </c>
      <c r="B68" s="579" t="s">
        <v>1311</v>
      </c>
      <c r="C68" s="580" t="s">
        <v>1051</v>
      </c>
      <c r="D68" s="580">
        <v>1</v>
      </c>
      <c r="E68" s="579" t="s">
        <v>1111</v>
      </c>
      <c r="F68" s="572">
        <v>22691.32</v>
      </c>
      <c r="G68" s="573">
        <v>39032</v>
      </c>
    </row>
    <row r="69" spans="1:7">
      <c r="A69" s="571">
        <v>66</v>
      </c>
      <c r="B69" s="579" t="s">
        <v>1312</v>
      </c>
      <c r="C69" s="580" t="s">
        <v>1051</v>
      </c>
      <c r="D69" s="580">
        <v>1</v>
      </c>
      <c r="E69" s="579" t="s">
        <v>1229</v>
      </c>
      <c r="F69" s="572">
        <v>8453.6299999999992</v>
      </c>
      <c r="G69" s="573">
        <v>5740</v>
      </c>
    </row>
    <row r="70" spans="1:7">
      <c r="A70" s="571">
        <v>67</v>
      </c>
      <c r="B70" s="579" t="s">
        <v>1312</v>
      </c>
      <c r="C70" s="580" t="s">
        <v>1051</v>
      </c>
      <c r="D70" s="580">
        <v>1</v>
      </c>
      <c r="E70" s="579" t="s">
        <v>1229</v>
      </c>
      <c r="F70" s="572">
        <v>8453.6299999999992</v>
      </c>
      <c r="G70" s="573">
        <v>5740</v>
      </c>
    </row>
    <row r="71" spans="1:7">
      <c r="A71" s="571">
        <v>68</v>
      </c>
      <c r="B71" s="579" t="s">
        <v>1313</v>
      </c>
      <c r="C71" s="580" t="s">
        <v>1051</v>
      </c>
      <c r="D71" s="580">
        <v>1</v>
      </c>
      <c r="E71" s="579" t="s">
        <v>1230</v>
      </c>
      <c r="F71" s="572">
        <v>7781.9</v>
      </c>
      <c r="G71" s="573">
        <v>5740</v>
      </c>
    </row>
    <row r="72" spans="1:7">
      <c r="A72" s="571">
        <v>69</v>
      </c>
      <c r="B72" s="579" t="s">
        <v>1313</v>
      </c>
      <c r="C72" s="580" t="s">
        <v>1051</v>
      </c>
      <c r="D72" s="580">
        <v>1</v>
      </c>
      <c r="E72" s="579" t="s">
        <v>1230</v>
      </c>
      <c r="F72" s="572">
        <v>7807.1</v>
      </c>
      <c r="G72" s="573">
        <v>5740</v>
      </c>
    </row>
    <row r="73" spans="1:7">
      <c r="A73" s="571">
        <v>70</v>
      </c>
      <c r="B73" s="579" t="s">
        <v>1313</v>
      </c>
      <c r="C73" s="580" t="s">
        <v>1051</v>
      </c>
      <c r="D73" s="580">
        <v>1</v>
      </c>
      <c r="E73" s="579" t="s">
        <v>1230</v>
      </c>
      <c r="F73" s="572">
        <v>7807.1</v>
      </c>
      <c r="G73" s="573">
        <v>5740</v>
      </c>
    </row>
    <row r="74" spans="1:7">
      <c r="A74" s="571">
        <v>71</v>
      </c>
      <c r="B74" s="579" t="s">
        <v>1313</v>
      </c>
      <c r="C74" s="580" t="s">
        <v>1051</v>
      </c>
      <c r="D74" s="580">
        <v>1</v>
      </c>
      <c r="E74" s="579" t="s">
        <v>1230</v>
      </c>
      <c r="F74" s="572">
        <v>7807.1</v>
      </c>
      <c r="G74" s="573">
        <v>5740</v>
      </c>
    </row>
    <row r="75" spans="1:7">
      <c r="A75" s="571">
        <v>72</v>
      </c>
      <c r="B75" s="579" t="s">
        <v>1313</v>
      </c>
      <c r="C75" s="580" t="s">
        <v>1051</v>
      </c>
      <c r="D75" s="580">
        <v>1</v>
      </c>
      <c r="E75" s="579" t="s">
        <v>1230</v>
      </c>
      <c r="F75" s="572">
        <v>7807.1</v>
      </c>
      <c r="G75" s="573">
        <v>5740</v>
      </c>
    </row>
    <row r="76" spans="1:7">
      <c r="A76" s="571">
        <v>73</v>
      </c>
      <c r="B76" s="579" t="s">
        <v>1244</v>
      </c>
      <c r="C76" s="580" t="s">
        <v>1051</v>
      </c>
      <c r="D76" s="580">
        <v>1</v>
      </c>
      <c r="E76" s="579" t="s">
        <v>1114</v>
      </c>
      <c r="F76" s="572">
        <v>6874.7</v>
      </c>
      <c r="G76" s="573">
        <v>1070</v>
      </c>
    </row>
    <row r="77" spans="1:7">
      <c r="A77" s="571">
        <v>74</v>
      </c>
      <c r="B77" s="579" t="s">
        <v>1314</v>
      </c>
      <c r="C77" s="580" t="s">
        <v>1051</v>
      </c>
      <c r="D77" s="580">
        <v>1</v>
      </c>
      <c r="E77" s="579" t="s">
        <v>1108</v>
      </c>
      <c r="F77" s="572">
        <v>0</v>
      </c>
      <c r="G77" s="573">
        <v>1640</v>
      </c>
    </row>
    <row r="78" spans="1:7">
      <c r="A78" s="571">
        <v>75</v>
      </c>
      <c r="B78" s="579" t="s">
        <v>1315</v>
      </c>
      <c r="C78" s="580" t="s">
        <v>1051</v>
      </c>
      <c r="D78" s="580">
        <v>1</v>
      </c>
      <c r="E78" s="579" t="s">
        <v>1231</v>
      </c>
      <c r="F78" s="572">
        <v>3242.46</v>
      </c>
      <c r="G78" s="573">
        <v>39360</v>
      </c>
    </row>
    <row r="79" spans="1:7">
      <c r="A79" s="571">
        <v>76</v>
      </c>
      <c r="B79" s="579" t="s">
        <v>1316</v>
      </c>
      <c r="C79" s="580" t="s">
        <v>1051</v>
      </c>
      <c r="D79" s="580">
        <v>1</v>
      </c>
      <c r="E79" s="579" t="s">
        <v>1116</v>
      </c>
      <c r="F79" s="572">
        <v>35018.559999999998</v>
      </c>
      <c r="G79" s="573">
        <v>28700</v>
      </c>
    </row>
    <row r="80" spans="1:7">
      <c r="A80" s="571">
        <v>77</v>
      </c>
      <c r="B80" s="579" t="s">
        <v>1317</v>
      </c>
      <c r="C80" s="580" t="s">
        <v>1051</v>
      </c>
      <c r="D80" s="580">
        <v>1</v>
      </c>
      <c r="E80" s="579" t="s">
        <v>1117</v>
      </c>
      <c r="F80" s="572">
        <v>18157.77</v>
      </c>
      <c r="G80" s="573">
        <v>6560</v>
      </c>
    </row>
    <row r="81" spans="1:7">
      <c r="A81" s="571">
        <v>78</v>
      </c>
      <c r="B81" s="579" t="s">
        <v>1318</v>
      </c>
      <c r="C81" s="580" t="s">
        <v>1051</v>
      </c>
      <c r="D81" s="580">
        <v>1</v>
      </c>
      <c r="E81" s="579" t="s">
        <v>1118</v>
      </c>
      <c r="F81" s="572">
        <v>9078.89</v>
      </c>
      <c r="G81" s="573">
        <v>12300</v>
      </c>
    </row>
    <row r="82" spans="1:7">
      <c r="A82" s="571">
        <v>79</v>
      </c>
      <c r="B82" s="579" t="s">
        <v>1319</v>
      </c>
      <c r="C82" s="580" t="s">
        <v>1051</v>
      </c>
      <c r="D82" s="580">
        <v>1</v>
      </c>
      <c r="E82" s="579" t="s">
        <v>1109</v>
      </c>
      <c r="F82" s="572">
        <v>29316.11</v>
      </c>
      <c r="G82" s="573">
        <v>2354</v>
      </c>
    </row>
    <row r="83" spans="1:7">
      <c r="A83" s="571">
        <v>80</v>
      </c>
      <c r="B83" s="579" t="s">
        <v>1320</v>
      </c>
      <c r="C83" s="580" t="s">
        <v>1051</v>
      </c>
      <c r="D83" s="580">
        <v>1</v>
      </c>
      <c r="E83" s="579" t="s">
        <v>1109</v>
      </c>
      <c r="F83" s="572">
        <v>1945.48</v>
      </c>
      <c r="G83" s="573">
        <v>2354</v>
      </c>
    </row>
    <row r="84" spans="1:7">
      <c r="A84" s="571">
        <v>81</v>
      </c>
      <c r="B84" s="579" t="s">
        <v>1321</v>
      </c>
      <c r="C84" s="580" t="s">
        <v>1051</v>
      </c>
      <c r="D84" s="580">
        <v>1</v>
      </c>
      <c r="E84" s="579" t="s">
        <v>1119</v>
      </c>
      <c r="F84" s="572">
        <v>1945.48</v>
      </c>
      <c r="G84" s="573">
        <v>4494</v>
      </c>
    </row>
    <row r="85" spans="1:7">
      <c r="A85" s="571">
        <v>82</v>
      </c>
      <c r="B85" s="579" t="s">
        <v>1322</v>
      </c>
      <c r="C85" s="580" t="s">
        <v>1051</v>
      </c>
      <c r="D85" s="580">
        <v>1</v>
      </c>
      <c r="E85" s="579" t="s">
        <v>1116</v>
      </c>
      <c r="F85" s="572">
        <v>2637.21</v>
      </c>
      <c r="G85" s="573">
        <v>3852</v>
      </c>
    </row>
    <row r="86" spans="1:7">
      <c r="A86" s="571">
        <v>83</v>
      </c>
      <c r="B86" s="579" t="s">
        <v>1323</v>
      </c>
      <c r="C86" s="580" t="s">
        <v>1051</v>
      </c>
      <c r="D86" s="580">
        <v>1</v>
      </c>
      <c r="E86" s="579" t="s">
        <v>1109</v>
      </c>
      <c r="F86" s="572">
        <v>1513.15</v>
      </c>
      <c r="G86" s="573">
        <v>2354</v>
      </c>
    </row>
    <row r="87" spans="1:7">
      <c r="A87" s="571">
        <v>84</v>
      </c>
      <c r="B87" s="579" t="s">
        <v>1324</v>
      </c>
      <c r="C87" s="580" t="s">
        <v>1051</v>
      </c>
      <c r="D87" s="580">
        <v>1</v>
      </c>
      <c r="E87" s="579" t="s">
        <v>1110</v>
      </c>
      <c r="F87" s="572">
        <v>1945.48</v>
      </c>
      <c r="G87" s="573">
        <v>4494</v>
      </c>
    </row>
    <row r="88" spans="1:7">
      <c r="A88" s="571">
        <v>85</v>
      </c>
      <c r="B88" s="579" t="s">
        <v>1325</v>
      </c>
      <c r="C88" s="580" t="s">
        <v>1051</v>
      </c>
      <c r="D88" s="580">
        <v>1</v>
      </c>
      <c r="E88" s="579" t="s">
        <v>1113</v>
      </c>
      <c r="F88" s="572">
        <v>1642.84</v>
      </c>
      <c r="G88" s="573">
        <v>1498</v>
      </c>
    </row>
    <row r="89" spans="1:7">
      <c r="A89" s="571">
        <v>86</v>
      </c>
      <c r="B89" s="579" t="s">
        <v>1325</v>
      </c>
      <c r="C89" s="580" t="s">
        <v>1051</v>
      </c>
      <c r="D89" s="580">
        <v>1</v>
      </c>
      <c r="E89" s="579" t="s">
        <v>1120</v>
      </c>
      <c r="F89" s="572">
        <v>1642.84</v>
      </c>
      <c r="G89" s="573">
        <v>1498</v>
      </c>
    </row>
    <row r="90" spans="1:7">
      <c r="A90" s="571">
        <v>87</v>
      </c>
      <c r="B90" s="579" t="s">
        <v>1326</v>
      </c>
      <c r="C90" s="580" t="s">
        <v>1051</v>
      </c>
      <c r="D90" s="580">
        <v>1</v>
      </c>
      <c r="E90" s="579" t="s">
        <v>1121</v>
      </c>
      <c r="F90" s="572">
        <v>7781.9</v>
      </c>
      <c r="G90" s="573">
        <v>12628</v>
      </c>
    </row>
    <row r="91" spans="1:7">
      <c r="A91" s="571">
        <v>88</v>
      </c>
      <c r="B91" s="579" t="s">
        <v>1327</v>
      </c>
      <c r="C91" s="580" t="s">
        <v>1051</v>
      </c>
      <c r="D91" s="580">
        <v>1</v>
      </c>
      <c r="E91" s="579" t="s">
        <v>1122</v>
      </c>
      <c r="F91" s="572">
        <v>5187.9399999999996</v>
      </c>
      <c r="G91" s="573">
        <v>9184</v>
      </c>
    </row>
    <row r="92" spans="1:7">
      <c r="A92" s="571">
        <v>89</v>
      </c>
      <c r="B92" s="579" t="s">
        <v>1328</v>
      </c>
      <c r="C92" s="580" t="s">
        <v>1051</v>
      </c>
      <c r="D92" s="580">
        <v>1</v>
      </c>
      <c r="E92" s="579" t="s">
        <v>1123</v>
      </c>
      <c r="F92" s="572">
        <v>108081.97</v>
      </c>
      <c r="G92" s="573">
        <v>73367.399999999994</v>
      </c>
    </row>
    <row r="93" spans="1:7">
      <c r="A93" s="571">
        <v>90</v>
      </c>
      <c r="B93" s="579" t="s">
        <v>1328</v>
      </c>
      <c r="C93" s="580" t="s">
        <v>1051</v>
      </c>
      <c r="D93" s="580">
        <v>1</v>
      </c>
      <c r="E93" s="579" t="s">
        <v>1123</v>
      </c>
      <c r="F93" s="572">
        <v>108081.97</v>
      </c>
      <c r="G93" s="573">
        <v>73367.399999999994</v>
      </c>
    </row>
    <row r="94" spans="1:7">
      <c r="A94" s="571">
        <v>91</v>
      </c>
      <c r="B94" s="579" t="s">
        <v>1328</v>
      </c>
      <c r="C94" s="580" t="s">
        <v>1051</v>
      </c>
      <c r="D94" s="580">
        <v>1</v>
      </c>
      <c r="E94" s="579" t="s">
        <v>1123</v>
      </c>
      <c r="F94" s="572">
        <v>108081.97</v>
      </c>
      <c r="G94" s="573">
        <v>73367.399999999994</v>
      </c>
    </row>
    <row r="95" spans="1:7">
      <c r="A95" s="571">
        <v>92</v>
      </c>
      <c r="B95" s="579" t="s">
        <v>1328</v>
      </c>
      <c r="C95" s="580" t="s">
        <v>1051</v>
      </c>
      <c r="D95" s="580">
        <v>1</v>
      </c>
      <c r="E95" s="579" t="s">
        <v>1123</v>
      </c>
      <c r="F95" s="572">
        <v>108081.97</v>
      </c>
      <c r="G95" s="573">
        <v>73367.399999999994</v>
      </c>
    </row>
    <row r="96" spans="1:7">
      <c r="A96" s="571">
        <v>93</v>
      </c>
      <c r="B96" s="579" t="s">
        <v>1328</v>
      </c>
      <c r="C96" s="580" t="s">
        <v>1051</v>
      </c>
      <c r="D96" s="580">
        <v>1</v>
      </c>
      <c r="E96" s="579" t="s">
        <v>1123</v>
      </c>
      <c r="F96" s="572">
        <v>218107</v>
      </c>
      <c r="G96" s="573">
        <v>73367.399999999994</v>
      </c>
    </row>
    <row r="97" spans="1:7">
      <c r="A97" s="571">
        <v>94</v>
      </c>
      <c r="B97" s="579" t="s">
        <v>1329</v>
      </c>
      <c r="C97" s="580" t="s">
        <v>1051</v>
      </c>
      <c r="D97" s="580">
        <v>1</v>
      </c>
      <c r="E97" s="579" t="s">
        <v>1121</v>
      </c>
      <c r="F97" s="572">
        <v>2421.0300000000002</v>
      </c>
      <c r="G97" s="573">
        <v>3381.2</v>
      </c>
    </row>
    <row r="98" spans="1:7">
      <c r="A98" s="571">
        <v>95</v>
      </c>
      <c r="B98" s="579" t="s">
        <v>1330</v>
      </c>
      <c r="C98" s="580" t="s">
        <v>1051</v>
      </c>
      <c r="D98" s="580">
        <v>1</v>
      </c>
      <c r="E98" s="579" t="s">
        <v>1124</v>
      </c>
      <c r="F98" s="572">
        <v>30695.27</v>
      </c>
      <c r="G98" s="573">
        <v>1712</v>
      </c>
    </row>
    <row r="99" spans="1:7">
      <c r="A99" s="571">
        <v>96</v>
      </c>
      <c r="B99" s="579" t="s">
        <v>1331</v>
      </c>
      <c r="C99" s="580" t="s">
        <v>1051</v>
      </c>
      <c r="D99" s="580">
        <v>1</v>
      </c>
      <c r="E99" s="579" t="s">
        <v>1125</v>
      </c>
      <c r="F99" s="572">
        <v>22048.720000000001</v>
      </c>
      <c r="G99" s="573">
        <v>10332</v>
      </c>
    </row>
    <row r="100" spans="1:7">
      <c r="A100" s="571">
        <v>97</v>
      </c>
      <c r="B100" s="579" t="s">
        <v>1332</v>
      </c>
      <c r="C100" s="580" t="s">
        <v>1051</v>
      </c>
      <c r="D100" s="580">
        <v>1</v>
      </c>
      <c r="E100" s="579" t="s">
        <v>1126</v>
      </c>
      <c r="F100" s="572">
        <v>51879.35</v>
      </c>
      <c r="G100" s="573">
        <v>1148</v>
      </c>
    </row>
    <row r="101" spans="1:7">
      <c r="A101" s="571">
        <v>98</v>
      </c>
      <c r="B101" s="579" t="s">
        <v>1333</v>
      </c>
      <c r="C101" s="580" t="s">
        <v>1051</v>
      </c>
      <c r="D101" s="580">
        <v>1</v>
      </c>
      <c r="E101" s="579" t="s">
        <v>1127</v>
      </c>
      <c r="F101" s="572">
        <v>38909.51</v>
      </c>
      <c r="G101" s="573">
        <v>2296</v>
      </c>
    </row>
    <row r="102" spans="1:7">
      <c r="A102" s="571">
        <v>99</v>
      </c>
      <c r="B102" s="579" t="s">
        <v>1334</v>
      </c>
      <c r="C102" s="580" t="s">
        <v>1051</v>
      </c>
      <c r="D102" s="580">
        <v>1</v>
      </c>
      <c r="E102" s="579" t="s">
        <v>1128</v>
      </c>
      <c r="F102" s="572">
        <v>13834.49</v>
      </c>
      <c r="G102" s="573">
        <v>3295.6</v>
      </c>
    </row>
    <row r="103" spans="1:7">
      <c r="A103" s="571">
        <v>100</v>
      </c>
      <c r="B103" s="579" t="s">
        <v>1335</v>
      </c>
      <c r="C103" s="580" t="s">
        <v>1051</v>
      </c>
      <c r="D103" s="580">
        <v>1</v>
      </c>
      <c r="E103" s="579" t="s">
        <v>1129</v>
      </c>
      <c r="F103" s="572">
        <v>1951.78</v>
      </c>
      <c r="G103" s="573">
        <v>2568</v>
      </c>
    </row>
    <row r="104" spans="1:7">
      <c r="A104" s="571">
        <v>101</v>
      </c>
      <c r="B104" s="579" t="s">
        <v>1259</v>
      </c>
      <c r="C104" s="580" t="s">
        <v>1051</v>
      </c>
      <c r="D104" s="580">
        <v>1</v>
      </c>
      <c r="E104" s="579" t="s">
        <v>1130</v>
      </c>
      <c r="F104" s="572">
        <v>2081.9</v>
      </c>
      <c r="G104" s="573">
        <v>915</v>
      </c>
    </row>
    <row r="105" spans="1:7">
      <c r="A105" s="571">
        <v>102</v>
      </c>
      <c r="B105" s="579" t="s">
        <v>1336</v>
      </c>
      <c r="C105" s="580" t="s">
        <v>1051</v>
      </c>
      <c r="D105" s="580">
        <v>1</v>
      </c>
      <c r="E105" s="579" t="s">
        <v>1131</v>
      </c>
      <c r="F105" s="572">
        <v>5204.74</v>
      </c>
      <c r="G105" s="573">
        <v>820</v>
      </c>
    </row>
    <row r="106" spans="1:7">
      <c r="A106" s="571">
        <v>103</v>
      </c>
      <c r="B106" s="579" t="s">
        <v>1337</v>
      </c>
      <c r="C106" s="580" t="s">
        <v>1051</v>
      </c>
      <c r="D106" s="580">
        <v>1</v>
      </c>
      <c r="E106" s="579" t="s">
        <v>1132</v>
      </c>
      <c r="F106" s="572">
        <v>6505.91</v>
      </c>
      <c r="G106" s="573">
        <v>7490</v>
      </c>
    </row>
    <row r="107" spans="1:7">
      <c r="A107" s="571">
        <v>104</v>
      </c>
      <c r="B107" s="579" t="s">
        <v>1338</v>
      </c>
      <c r="C107" s="580" t="s">
        <v>1051</v>
      </c>
      <c r="D107" s="580">
        <v>1</v>
      </c>
      <c r="E107" s="579" t="s">
        <v>1133</v>
      </c>
      <c r="F107" s="572">
        <v>3816.8</v>
      </c>
      <c r="G107" s="573">
        <v>642</v>
      </c>
    </row>
    <row r="108" spans="1:7">
      <c r="A108" s="571">
        <v>105</v>
      </c>
      <c r="B108" s="579" t="s">
        <v>1242</v>
      </c>
      <c r="C108" s="580" t="s">
        <v>1051</v>
      </c>
      <c r="D108" s="580">
        <v>1</v>
      </c>
      <c r="E108" s="579" t="s">
        <v>1057</v>
      </c>
      <c r="F108" s="572">
        <v>1951.78</v>
      </c>
      <c r="G108" s="573">
        <v>612</v>
      </c>
    </row>
    <row r="109" spans="1:7">
      <c r="A109" s="571">
        <v>106</v>
      </c>
      <c r="B109" s="579" t="s">
        <v>1256</v>
      </c>
      <c r="C109" s="580" t="s">
        <v>1051</v>
      </c>
      <c r="D109" s="580">
        <v>1</v>
      </c>
      <c r="E109" s="579" t="s">
        <v>1061</v>
      </c>
      <c r="F109" s="572">
        <v>1995.15</v>
      </c>
      <c r="G109" s="573">
        <v>1022</v>
      </c>
    </row>
    <row r="110" spans="1:7">
      <c r="A110" s="571">
        <v>107</v>
      </c>
      <c r="B110" s="579" t="s">
        <v>1339</v>
      </c>
      <c r="C110" s="580" t="s">
        <v>1051</v>
      </c>
      <c r="D110" s="580">
        <v>1</v>
      </c>
      <c r="E110" s="579" t="s">
        <v>1134</v>
      </c>
      <c r="F110" s="572">
        <v>520.47</v>
      </c>
      <c r="G110" s="573">
        <v>8200</v>
      </c>
    </row>
    <row r="111" spans="1:7">
      <c r="A111" s="571">
        <v>108</v>
      </c>
      <c r="B111" s="579" t="s">
        <v>1340</v>
      </c>
      <c r="C111" s="580" t="s">
        <v>1051</v>
      </c>
      <c r="D111" s="580">
        <v>1</v>
      </c>
      <c r="E111" s="579" t="s">
        <v>1111</v>
      </c>
      <c r="F111" s="572">
        <v>10843.2</v>
      </c>
      <c r="G111" s="573">
        <v>27880</v>
      </c>
    </row>
    <row r="112" spans="1:7">
      <c r="A112" s="571">
        <v>109</v>
      </c>
      <c r="B112" s="579" t="s">
        <v>1341</v>
      </c>
      <c r="C112" s="580" t="s">
        <v>1051</v>
      </c>
      <c r="D112" s="580">
        <v>1</v>
      </c>
      <c r="E112" s="579" t="s">
        <v>1135</v>
      </c>
      <c r="F112" s="572">
        <v>5204.74</v>
      </c>
      <c r="G112" s="573">
        <v>16400</v>
      </c>
    </row>
    <row r="113" spans="1:7">
      <c r="A113" s="571">
        <v>110</v>
      </c>
      <c r="B113" s="579" t="s">
        <v>1342</v>
      </c>
      <c r="C113" s="580" t="s">
        <v>1051</v>
      </c>
      <c r="D113" s="580">
        <v>1</v>
      </c>
      <c r="E113" s="579" t="s">
        <v>1136</v>
      </c>
      <c r="F113" s="572">
        <v>6505.91</v>
      </c>
      <c r="G113" s="573">
        <v>856</v>
      </c>
    </row>
    <row r="114" spans="1:7">
      <c r="A114" s="571">
        <v>111</v>
      </c>
      <c r="B114" s="579" t="s">
        <v>1343</v>
      </c>
      <c r="C114" s="580" t="s">
        <v>1051</v>
      </c>
      <c r="D114" s="580">
        <v>1</v>
      </c>
      <c r="E114" s="579" t="s">
        <v>1137</v>
      </c>
      <c r="F114" s="572">
        <v>7807.1</v>
      </c>
      <c r="G114" s="573">
        <v>1926</v>
      </c>
    </row>
    <row r="115" spans="1:7">
      <c r="A115" s="571">
        <v>112</v>
      </c>
      <c r="B115" s="579" t="s">
        <v>1344</v>
      </c>
      <c r="C115" s="580" t="s">
        <v>1051</v>
      </c>
      <c r="D115" s="580">
        <v>1</v>
      </c>
      <c r="E115" s="579" t="s">
        <v>1063</v>
      </c>
      <c r="F115" s="572">
        <v>1951.78</v>
      </c>
      <c r="G115" s="573">
        <v>633.4</v>
      </c>
    </row>
    <row r="116" spans="1:7">
      <c r="A116" s="571">
        <v>113</v>
      </c>
      <c r="B116" s="579" t="s">
        <v>1345</v>
      </c>
      <c r="C116" s="580" t="s">
        <v>1051</v>
      </c>
      <c r="D116" s="580">
        <v>1</v>
      </c>
      <c r="E116" s="579" t="s">
        <v>1232</v>
      </c>
      <c r="F116" s="572">
        <v>1648.16</v>
      </c>
      <c r="G116" s="573">
        <v>856</v>
      </c>
    </row>
    <row r="117" spans="1:7">
      <c r="A117" s="571">
        <v>114</v>
      </c>
      <c r="B117" s="579" t="s">
        <v>1346</v>
      </c>
      <c r="C117" s="580" t="s">
        <v>1051</v>
      </c>
      <c r="D117" s="580">
        <v>1</v>
      </c>
      <c r="E117" s="579" t="s">
        <v>1108</v>
      </c>
      <c r="F117" s="572">
        <v>1171.07</v>
      </c>
      <c r="G117" s="573">
        <v>428</v>
      </c>
    </row>
    <row r="118" spans="1:7">
      <c r="A118" s="571">
        <v>115</v>
      </c>
      <c r="B118" s="579" t="s">
        <v>1347</v>
      </c>
      <c r="C118" s="580" t="s">
        <v>1051</v>
      </c>
      <c r="D118" s="580">
        <v>1</v>
      </c>
      <c r="E118" s="579" t="s">
        <v>1115</v>
      </c>
      <c r="F118" s="572">
        <v>3470.43</v>
      </c>
      <c r="G118" s="573">
        <v>7062</v>
      </c>
    </row>
    <row r="119" spans="1:7">
      <c r="A119" s="571">
        <v>116</v>
      </c>
      <c r="B119" s="579" t="s">
        <v>1347</v>
      </c>
      <c r="C119" s="580" t="s">
        <v>1051</v>
      </c>
      <c r="D119" s="580">
        <v>1</v>
      </c>
      <c r="E119" s="579" t="s">
        <v>1115</v>
      </c>
      <c r="F119" s="572">
        <v>0</v>
      </c>
      <c r="G119" s="573">
        <v>7062</v>
      </c>
    </row>
    <row r="120" spans="1:7">
      <c r="A120" s="571">
        <v>117</v>
      </c>
      <c r="B120" s="579" t="s">
        <v>1348</v>
      </c>
      <c r="C120" s="580" t="s">
        <v>1051</v>
      </c>
      <c r="D120" s="580">
        <v>1</v>
      </c>
      <c r="E120" s="579" t="s">
        <v>1229</v>
      </c>
      <c r="F120" s="572">
        <v>0</v>
      </c>
      <c r="G120" s="573">
        <v>1498</v>
      </c>
    </row>
    <row r="121" spans="1:7">
      <c r="A121" s="571">
        <v>118</v>
      </c>
      <c r="B121" s="579" t="s">
        <v>1349</v>
      </c>
      <c r="C121" s="580" t="s">
        <v>1051</v>
      </c>
      <c r="D121" s="580">
        <v>1</v>
      </c>
      <c r="E121" s="579" t="s">
        <v>1139</v>
      </c>
      <c r="F121" s="572">
        <v>0</v>
      </c>
      <c r="G121" s="573">
        <v>642</v>
      </c>
    </row>
    <row r="122" spans="1:7">
      <c r="A122" s="571">
        <v>119</v>
      </c>
      <c r="B122" s="579" t="s">
        <v>1350</v>
      </c>
      <c r="C122" s="580" t="s">
        <v>1051</v>
      </c>
      <c r="D122" s="580">
        <v>1</v>
      </c>
      <c r="E122" s="579" t="s">
        <v>1139</v>
      </c>
      <c r="F122" s="572">
        <v>0</v>
      </c>
      <c r="G122" s="573">
        <v>642</v>
      </c>
    </row>
    <row r="123" spans="1:7">
      <c r="A123" s="571">
        <v>120</v>
      </c>
      <c r="B123" s="579" t="s">
        <v>1351</v>
      </c>
      <c r="C123" s="580" t="s">
        <v>1051</v>
      </c>
      <c r="D123" s="580">
        <v>1</v>
      </c>
      <c r="E123" s="579" t="s">
        <v>1140</v>
      </c>
      <c r="F123" s="572">
        <v>0</v>
      </c>
      <c r="G123" s="573">
        <v>2996</v>
      </c>
    </row>
    <row r="124" spans="1:7">
      <c r="A124" s="571">
        <v>121</v>
      </c>
      <c r="B124" s="579" t="s">
        <v>1352</v>
      </c>
      <c r="C124" s="580" t="s">
        <v>1051</v>
      </c>
      <c r="D124" s="580">
        <v>1</v>
      </c>
      <c r="E124" s="579" t="s">
        <v>1141</v>
      </c>
      <c r="F124" s="572">
        <v>0</v>
      </c>
      <c r="G124" s="573">
        <v>1498</v>
      </c>
    </row>
    <row r="125" spans="1:7">
      <c r="A125" s="571">
        <v>122</v>
      </c>
      <c r="B125" s="579" t="s">
        <v>1353</v>
      </c>
      <c r="C125" s="580" t="s">
        <v>1051</v>
      </c>
      <c r="D125" s="580">
        <v>1</v>
      </c>
      <c r="E125" s="579" t="s">
        <v>1138</v>
      </c>
      <c r="F125" s="572">
        <v>0</v>
      </c>
      <c r="G125" s="573">
        <v>1797.6</v>
      </c>
    </row>
    <row r="126" spans="1:7">
      <c r="A126" s="571">
        <v>123</v>
      </c>
      <c r="B126" s="579" t="s">
        <v>1354</v>
      </c>
      <c r="C126" s="580" t="s">
        <v>1051</v>
      </c>
      <c r="D126" s="580">
        <v>1</v>
      </c>
      <c r="E126" s="579" t="s">
        <v>1115</v>
      </c>
      <c r="F126" s="572">
        <v>3470.43</v>
      </c>
      <c r="G126" s="573">
        <v>7062</v>
      </c>
    </row>
    <row r="127" spans="1:7">
      <c r="A127" s="571">
        <v>124</v>
      </c>
      <c r="B127" s="579" t="s">
        <v>1354</v>
      </c>
      <c r="C127" s="580" t="s">
        <v>1051</v>
      </c>
      <c r="D127" s="580">
        <v>1</v>
      </c>
      <c r="E127" s="579" t="s">
        <v>1115</v>
      </c>
      <c r="F127" s="572">
        <v>444.93</v>
      </c>
      <c r="G127" s="573">
        <v>7062</v>
      </c>
    </row>
    <row r="128" spans="1:7">
      <c r="A128" s="571">
        <v>125</v>
      </c>
      <c r="B128" s="579" t="s">
        <v>1355</v>
      </c>
      <c r="C128" s="580" t="s">
        <v>1051</v>
      </c>
      <c r="D128" s="580">
        <v>1</v>
      </c>
      <c r="E128" s="579" t="s">
        <v>1142</v>
      </c>
      <c r="F128" s="572">
        <v>311449.53000000003</v>
      </c>
      <c r="G128" s="573">
        <v>642</v>
      </c>
    </row>
    <row r="129" spans="1:7">
      <c r="A129" s="571">
        <v>126</v>
      </c>
      <c r="B129" s="579" t="s">
        <v>1356</v>
      </c>
      <c r="C129" s="580" t="s">
        <v>1051</v>
      </c>
      <c r="D129" s="580">
        <v>1</v>
      </c>
      <c r="E129" s="579" t="s">
        <v>1123</v>
      </c>
      <c r="F129" s="572">
        <v>584214.89</v>
      </c>
      <c r="G129" s="573">
        <v>93482.4</v>
      </c>
    </row>
    <row r="130" spans="1:7">
      <c r="A130" s="571">
        <v>127</v>
      </c>
      <c r="B130" s="579" t="s">
        <v>1357</v>
      </c>
      <c r="C130" s="580" t="s">
        <v>1051</v>
      </c>
      <c r="D130" s="580">
        <v>1</v>
      </c>
      <c r="E130" s="579" t="s">
        <v>1143</v>
      </c>
      <c r="F130" s="572">
        <v>584214.89</v>
      </c>
      <c r="G130" s="573">
        <v>73941.399999999994</v>
      </c>
    </row>
    <row r="131" spans="1:7">
      <c r="A131" s="571">
        <v>128</v>
      </c>
      <c r="B131" s="579" t="s">
        <v>1358</v>
      </c>
      <c r="C131" s="580" t="s">
        <v>1051</v>
      </c>
      <c r="D131" s="580">
        <v>1</v>
      </c>
      <c r="E131" s="579" t="s">
        <v>1143</v>
      </c>
      <c r="F131" s="572">
        <v>216163.95</v>
      </c>
      <c r="G131" s="573">
        <v>50677.8</v>
      </c>
    </row>
    <row r="132" spans="1:7">
      <c r="A132" s="571">
        <v>129</v>
      </c>
      <c r="B132" s="579" t="s">
        <v>1359</v>
      </c>
      <c r="C132" s="580" t="s">
        <v>1051</v>
      </c>
      <c r="D132" s="580">
        <v>1</v>
      </c>
      <c r="E132" s="579" t="s">
        <v>1112</v>
      </c>
      <c r="F132" s="572">
        <v>597789.31999999995</v>
      </c>
      <c r="G132" s="573">
        <v>35014</v>
      </c>
    </row>
    <row r="133" spans="1:7">
      <c r="A133" s="571">
        <v>130</v>
      </c>
      <c r="B133" s="579" t="s">
        <v>1360</v>
      </c>
      <c r="C133" s="580" t="s">
        <v>1051</v>
      </c>
      <c r="D133" s="580">
        <v>1</v>
      </c>
      <c r="E133" s="579" t="s">
        <v>1361</v>
      </c>
      <c r="F133" s="572">
        <v>2224.64</v>
      </c>
      <c r="G133" s="573">
        <v>428</v>
      </c>
    </row>
    <row r="134" spans="1:7">
      <c r="A134" s="571">
        <v>131</v>
      </c>
      <c r="B134" s="579" t="s">
        <v>1362</v>
      </c>
      <c r="C134" s="580" t="s">
        <v>1051</v>
      </c>
      <c r="D134" s="580">
        <v>1</v>
      </c>
      <c r="E134" s="579" t="s">
        <v>1144</v>
      </c>
      <c r="F134" s="572">
        <v>1423.77</v>
      </c>
      <c r="G134" s="573">
        <v>898.8</v>
      </c>
    </row>
    <row r="135" spans="1:7">
      <c r="A135" s="571">
        <v>132</v>
      </c>
      <c r="B135" s="579" t="s">
        <v>1363</v>
      </c>
      <c r="C135" s="580" t="s">
        <v>1051</v>
      </c>
      <c r="D135" s="580">
        <v>1</v>
      </c>
      <c r="E135" s="579" t="s">
        <v>1144</v>
      </c>
      <c r="F135" s="572">
        <v>3603.92</v>
      </c>
      <c r="G135" s="573">
        <v>898.8</v>
      </c>
    </row>
    <row r="136" spans="1:7">
      <c r="A136" s="571">
        <v>133</v>
      </c>
      <c r="B136" s="579" t="s">
        <v>1364</v>
      </c>
      <c r="C136" s="580" t="s">
        <v>1051</v>
      </c>
      <c r="D136" s="580">
        <v>1</v>
      </c>
      <c r="E136" s="579" t="s">
        <v>1145</v>
      </c>
      <c r="F136" s="572">
        <v>5339.14</v>
      </c>
      <c r="G136" s="573">
        <v>599.20000000000005</v>
      </c>
    </row>
    <row r="137" spans="1:7">
      <c r="A137" s="571">
        <v>134</v>
      </c>
      <c r="B137" s="579" t="s">
        <v>1365</v>
      </c>
      <c r="C137" s="580" t="s">
        <v>1051</v>
      </c>
      <c r="D137" s="580">
        <v>1</v>
      </c>
      <c r="E137" s="579" t="s">
        <v>1233</v>
      </c>
      <c r="F137" s="572">
        <v>155724.76</v>
      </c>
      <c r="G137" s="573">
        <v>15365.2</v>
      </c>
    </row>
    <row r="138" spans="1:7">
      <c r="A138" s="571">
        <v>135</v>
      </c>
      <c r="B138" s="579" t="s">
        <v>1366</v>
      </c>
      <c r="C138" s="580" t="s">
        <v>1051</v>
      </c>
      <c r="D138" s="580">
        <v>1</v>
      </c>
      <c r="E138" s="579" t="s">
        <v>1146</v>
      </c>
      <c r="F138" s="572">
        <v>182420.44</v>
      </c>
      <c r="G138" s="573">
        <v>5071.8</v>
      </c>
    </row>
    <row r="139" spans="1:7">
      <c r="A139" s="571">
        <v>136</v>
      </c>
      <c r="B139" s="579" t="s">
        <v>1367</v>
      </c>
      <c r="C139" s="580" t="s">
        <v>1051</v>
      </c>
      <c r="D139" s="580">
        <v>1</v>
      </c>
      <c r="E139" s="579" t="s">
        <v>1147</v>
      </c>
      <c r="F139" s="572">
        <v>494172.43</v>
      </c>
      <c r="G139" s="573">
        <v>65056</v>
      </c>
    </row>
    <row r="140" spans="1:7">
      <c r="A140" s="571">
        <v>137</v>
      </c>
      <c r="B140" s="579" t="s">
        <v>1290</v>
      </c>
      <c r="C140" s="580" t="s">
        <v>1051</v>
      </c>
      <c r="D140" s="580">
        <v>1</v>
      </c>
      <c r="E140" s="579" t="s">
        <v>1234</v>
      </c>
      <c r="F140" s="572">
        <v>478231.39</v>
      </c>
      <c r="G140" s="573">
        <v>35716.6</v>
      </c>
    </row>
    <row r="141" spans="1:7">
      <c r="A141" s="571">
        <v>138</v>
      </c>
      <c r="B141" s="579" t="s">
        <v>1368</v>
      </c>
      <c r="C141" s="580" t="s">
        <v>1051</v>
      </c>
      <c r="D141" s="580">
        <v>1</v>
      </c>
      <c r="E141" s="579" t="s">
        <v>1148</v>
      </c>
      <c r="F141" s="572">
        <v>24915.96</v>
      </c>
      <c r="G141" s="573">
        <v>3595.2</v>
      </c>
    </row>
    <row r="142" spans="1:7">
      <c r="A142" s="571">
        <v>139</v>
      </c>
      <c r="B142" s="579" t="s">
        <v>1293</v>
      </c>
      <c r="C142" s="580" t="s">
        <v>1051</v>
      </c>
      <c r="D142" s="580">
        <v>1</v>
      </c>
      <c r="E142" s="579" t="s">
        <v>1149</v>
      </c>
      <c r="F142" s="572">
        <v>36484.089999999997</v>
      </c>
      <c r="G142" s="573">
        <v>7490</v>
      </c>
    </row>
    <row r="143" spans="1:7">
      <c r="A143" s="571">
        <v>140</v>
      </c>
      <c r="B143" s="579" t="s">
        <v>1292</v>
      </c>
      <c r="C143" s="580" t="s">
        <v>1051</v>
      </c>
      <c r="D143" s="580">
        <v>1</v>
      </c>
      <c r="E143" s="579" t="s">
        <v>1149</v>
      </c>
      <c r="F143" s="572">
        <v>36484.089999999997</v>
      </c>
      <c r="G143" s="573">
        <v>7490</v>
      </c>
    </row>
    <row r="144" spans="1:7">
      <c r="A144" s="571">
        <v>141</v>
      </c>
      <c r="B144" s="579" t="s">
        <v>1369</v>
      </c>
      <c r="C144" s="580" t="s">
        <v>1051</v>
      </c>
      <c r="D144" s="580">
        <v>1</v>
      </c>
      <c r="E144" s="579" t="s">
        <v>1150</v>
      </c>
      <c r="F144" s="572">
        <v>93434.86</v>
      </c>
      <c r="G144" s="573">
        <v>1198.4000000000001</v>
      </c>
    </row>
    <row r="145" spans="1:7">
      <c r="A145" s="571">
        <v>142</v>
      </c>
      <c r="B145" s="579" t="s">
        <v>1370</v>
      </c>
      <c r="C145" s="580" t="s">
        <v>1051</v>
      </c>
      <c r="D145" s="580">
        <v>1</v>
      </c>
      <c r="E145" s="579" t="s">
        <v>1150</v>
      </c>
      <c r="F145" s="572">
        <v>9343.49</v>
      </c>
      <c r="G145" s="573">
        <v>1198.4000000000001</v>
      </c>
    </row>
    <row r="146" spans="1:7">
      <c r="A146" s="571">
        <v>143</v>
      </c>
      <c r="B146" s="579" t="s">
        <v>1371</v>
      </c>
      <c r="C146" s="580" t="s">
        <v>1051</v>
      </c>
      <c r="D146" s="580">
        <v>1</v>
      </c>
      <c r="E146" s="579" t="s">
        <v>1151</v>
      </c>
      <c r="F146" s="572">
        <v>14237.69</v>
      </c>
      <c r="G146" s="573">
        <v>1498</v>
      </c>
    </row>
    <row r="147" spans="1:7">
      <c r="A147" s="571">
        <v>144</v>
      </c>
      <c r="B147" s="579" t="s">
        <v>1372</v>
      </c>
      <c r="C147" s="580" t="s">
        <v>1051</v>
      </c>
      <c r="D147" s="580">
        <v>1</v>
      </c>
      <c r="E147" s="579" t="s">
        <v>1151</v>
      </c>
      <c r="F147" s="572">
        <v>278968.33</v>
      </c>
      <c r="G147" s="573">
        <v>2140</v>
      </c>
    </row>
    <row r="148" spans="1:7">
      <c r="A148" s="571">
        <v>145</v>
      </c>
      <c r="B148" s="579" t="s">
        <v>1373</v>
      </c>
      <c r="C148" s="580" t="s">
        <v>1051</v>
      </c>
      <c r="D148" s="580">
        <v>1</v>
      </c>
      <c r="E148" s="579" t="s">
        <v>1152</v>
      </c>
      <c r="F148" s="572">
        <v>18686.97</v>
      </c>
      <c r="G148" s="573">
        <v>1797.6</v>
      </c>
    </row>
    <row r="149" spans="1:7">
      <c r="A149" s="571">
        <v>146</v>
      </c>
      <c r="B149" s="579" t="s">
        <v>1374</v>
      </c>
      <c r="C149" s="580" t="s">
        <v>1051</v>
      </c>
      <c r="D149" s="580">
        <v>1</v>
      </c>
      <c r="E149" s="579" t="s">
        <v>1153</v>
      </c>
      <c r="F149" s="572">
        <v>13347.84</v>
      </c>
      <c r="G149" s="573">
        <v>1498</v>
      </c>
    </row>
    <row r="150" spans="1:7">
      <c r="A150" s="571">
        <v>147</v>
      </c>
      <c r="B150" s="579" t="s">
        <v>1375</v>
      </c>
      <c r="C150" s="580" t="s">
        <v>1051</v>
      </c>
      <c r="D150" s="580">
        <v>1</v>
      </c>
      <c r="E150" s="579" t="s">
        <v>1154</v>
      </c>
      <c r="F150" s="572">
        <v>24915.96</v>
      </c>
      <c r="G150" s="573">
        <v>4194.3999999999996</v>
      </c>
    </row>
    <row r="151" spans="1:7">
      <c r="A151" s="571">
        <v>148</v>
      </c>
      <c r="B151" s="579" t="s">
        <v>1376</v>
      </c>
      <c r="C151" s="580" t="s">
        <v>1051</v>
      </c>
      <c r="D151" s="580">
        <v>1</v>
      </c>
      <c r="E151" s="579" t="s">
        <v>1151</v>
      </c>
      <c r="F151" s="572">
        <v>15572.48</v>
      </c>
      <c r="G151" s="573">
        <v>1498</v>
      </c>
    </row>
    <row r="152" spans="1:7">
      <c r="A152" s="571">
        <v>149</v>
      </c>
      <c r="B152" s="579" t="s">
        <v>1248</v>
      </c>
      <c r="C152" s="580" t="s">
        <v>1051</v>
      </c>
      <c r="D152" s="580">
        <v>1</v>
      </c>
      <c r="E152" s="579" t="s">
        <v>1155</v>
      </c>
      <c r="F152" s="572">
        <v>2491.59</v>
      </c>
      <c r="G152" s="573">
        <v>3595.2</v>
      </c>
    </row>
    <row r="153" spans="1:7">
      <c r="A153" s="571">
        <v>150</v>
      </c>
      <c r="B153" s="579" t="s">
        <v>1377</v>
      </c>
      <c r="C153" s="580" t="s">
        <v>1051</v>
      </c>
      <c r="D153" s="580">
        <v>1</v>
      </c>
      <c r="E153" s="579" t="s">
        <v>1151</v>
      </c>
      <c r="F153" s="572">
        <v>14237.69</v>
      </c>
      <c r="G153" s="573">
        <v>1498</v>
      </c>
    </row>
    <row r="154" spans="1:7">
      <c r="A154" s="571">
        <v>151</v>
      </c>
      <c r="B154" s="579" t="s">
        <v>1377</v>
      </c>
      <c r="C154" s="580" t="s">
        <v>1051</v>
      </c>
      <c r="D154" s="580">
        <v>1</v>
      </c>
      <c r="E154" s="579" t="s">
        <v>1151</v>
      </c>
      <c r="F154" s="572">
        <v>14237.69</v>
      </c>
      <c r="G154" s="573">
        <v>1498</v>
      </c>
    </row>
    <row r="155" spans="1:7">
      <c r="A155" s="571">
        <v>152</v>
      </c>
      <c r="B155" s="579" t="s">
        <v>1375</v>
      </c>
      <c r="C155" s="580" t="s">
        <v>1051</v>
      </c>
      <c r="D155" s="580">
        <v>1</v>
      </c>
      <c r="E155" s="579" t="s">
        <v>1156</v>
      </c>
      <c r="F155" s="572">
        <v>4360.29</v>
      </c>
      <c r="G155" s="573">
        <v>4494</v>
      </c>
    </row>
    <row r="156" spans="1:7">
      <c r="A156" s="571">
        <v>153</v>
      </c>
      <c r="B156" s="579" t="s">
        <v>1375</v>
      </c>
      <c r="C156" s="580" t="s">
        <v>1051</v>
      </c>
      <c r="D156" s="580">
        <v>1</v>
      </c>
      <c r="E156" s="579" t="s">
        <v>1157</v>
      </c>
      <c r="F156" s="572">
        <v>42268.15</v>
      </c>
      <c r="G156" s="573">
        <v>17376.8</v>
      </c>
    </row>
    <row r="157" spans="1:7">
      <c r="A157" s="571">
        <v>154</v>
      </c>
      <c r="B157" s="579" t="s">
        <v>1378</v>
      </c>
      <c r="C157" s="580" t="s">
        <v>1051</v>
      </c>
      <c r="D157" s="580">
        <v>1</v>
      </c>
      <c r="E157" s="579" t="s">
        <v>1158</v>
      </c>
      <c r="F157" s="572">
        <v>41389.230000000003</v>
      </c>
      <c r="G157" s="573">
        <v>2396.8000000000002</v>
      </c>
    </row>
    <row r="158" spans="1:7">
      <c r="A158" s="571">
        <v>155</v>
      </c>
      <c r="B158" s="579" t="s">
        <v>1379</v>
      </c>
      <c r="C158" s="580" t="s">
        <v>1051</v>
      </c>
      <c r="D158" s="580">
        <v>1</v>
      </c>
      <c r="E158" s="579" t="s">
        <v>1109</v>
      </c>
      <c r="F158" s="572">
        <v>39598.58</v>
      </c>
      <c r="G158" s="573">
        <v>2354</v>
      </c>
    </row>
    <row r="159" spans="1:7">
      <c r="A159" s="571">
        <v>156</v>
      </c>
      <c r="B159" s="579" t="s">
        <v>1380</v>
      </c>
      <c r="C159" s="580" t="s">
        <v>1051</v>
      </c>
      <c r="D159" s="580">
        <v>1</v>
      </c>
      <c r="E159" s="579"/>
      <c r="F159" s="572">
        <v>22246.400000000001</v>
      </c>
      <c r="G159" s="573">
        <v>2140</v>
      </c>
    </row>
    <row r="160" spans="1:7">
      <c r="A160" s="571">
        <v>157</v>
      </c>
      <c r="B160" s="579" t="s">
        <v>1381</v>
      </c>
      <c r="C160" s="580" t="s">
        <v>1051</v>
      </c>
      <c r="D160" s="580">
        <v>1</v>
      </c>
      <c r="E160" s="579" t="s">
        <v>1159</v>
      </c>
      <c r="F160" s="572">
        <v>30255.1</v>
      </c>
      <c r="G160" s="573">
        <v>1198.4000000000001</v>
      </c>
    </row>
    <row r="161" spans="1:7">
      <c r="A161" s="571">
        <v>158</v>
      </c>
      <c r="B161" s="579" t="s">
        <v>1382</v>
      </c>
      <c r="C161" s="580" t="s">
        <v>1051</v>
      </c>
      <c r="D161" s="580">
        <v>1</v>
      </c>
      <c r="E161" s="579" t="s">
        <v>1159</v>
      </c>
      <c r="F161" s="572">
        <v>24915.96</v>
      </c>
      <c r="G161" s="573">
        <v>1198.4000000000001</v>
      </c>
    </row>
    <row r="162" spans="1:7">
      <c r="A162" s="571">
        <v>159</v>
      </c>
      <c r="B162" s="579" t="s">
        <v>1383</v>
      </c>
      <c r="C162" s="580" t="s">
        <v>1051</v>
      </c>
      <c r="D162" s="580">
        <v>1</v>
      </c>
      <c r="E162" s="579" t="s">
        <v>1159</v>
      </c>
      <c r="F162" s="572">
        <v>30255.1</v>
      </c>
      <c r="G162" s="573">
        <v>1198.4000000000001</v>
      </c>
    </row>
    <row r="163" spans="1:7">
      <c r="A163" s="571">
        <v>160</v>
      </c>
      <c r="B163" s="579" t="s">
        <v>1383</v>
      </c>
      <c r="C163" s="580" t="s">
        <v>1051</v>
      </c>
      <c r="D163" s="580">
        <v>1</v>
      </c>
      <c r="E163" s="579" t="s">
        <v>1160</v>
      </c>
      <c r="F163" s="572">
        <v>15572.48</v>
      </c>
      <c r="G163" s="573">
        <v>1797.6</v>
      </c>
    </row>
    <row r="164" spans="1:7">
      <c r="A164" s="571">
        <v>161</v>
      </c>
      <c r="B164" s="579" t="s">
        <v>1384</v>
      </c>
      <c r="C164" s="580" t="s">
        <v>1051</v>
      </c>
      <c r="D164" s="580">
        <v>1</v>
      </c>
      <c r="E164" s="579" t="s">
        <v>1161</v>
      </c>
      <c r="F164" s="572">
        <v>16907.259999999998</v>
      </c>
      <c r="G164" s="573">
        <v>428</v>
      </c>
    </row>
    <row r="165" spans="1:7">
      <c r="A165" s="571">
        <v>162</v>
      </c>
      <c r="B165" s="579" t="s">
        <v>1385</v>
      </c>
      <c r="C165" s="580" t="s">
        <v>1051</v>
      </c>
      <c r="D165" s="580">
        <v>1</v>
      </c>
      <c r="E165" s="579" t="s">
        <v>1162</v>
      </c>
      <c r="F165" s="572">
        <v>18686.97</v>
      </c>
      <c r="G165" s="573">
        <v>1498</v>
      </c>
    </row>
    <row r="166" spans="1:7">
      <c r="A166" s="571">
        <v>163</v>
      </c>
      <c r="B166" s="579" t="s">
        <v>1386</v>
      </c>
      <c r="C166" s="580" t="s">
        <v>1051</v>
      </c>
      <c r="D166" s="580">
        <v>1</v>
      </c>
      <c r="E166" s="579" t="s">
        <v>1163</v>
      </c>
      <c r="F166" s="572">
        <v>33814.519999999997</v>
      </c>
      <c r="G166" s="573">
        <v>2097.1999999999998</v>
      </c>
    </row>
    <row r="167" spans="1:7">
      <c r="A167" s="571">
        <v>164</v>
      </c>
      <c r="B167" s="579" t="s">
        <v>1387</v>
      </c>
      <c r="C167" s="580" t="s">
        <v>1051</v>
      </c>
      <c r="D167" s="580">
        <v>1</v>
      </c>
      <c r="E167" s="579" t="s">
        <v>1164</v>
      </c>
      <c r="F167" s="572">
        <v>14237.69</v>
      </c>
      <c r="G167" s="573">
        <v>428</v>
      </c>
    </row>
    <row r="168" spans="1:7">
      <c r="A168" s="571">
        <v>165</v>
      </c>
      <c r="B168" s="579" t="s">
        <v>1385</v>
      </c>
      <c r="C168" s="580" t="s">
        <v>1051</v>
      </c>
      <c r="D168" s="580">
        <v>1</v>
      </c>
      <c r="E168" s="579" t="s">
        <v>1165</v>
      </c>
      <c r="F168" s="572">
        <v>17129.72</v>
      </c>
      <c r="G168" s="573">
        <v>898.8</v>
      </c>
    </row>
    <row r="169" spans="1:7">
      <c r="A169" s="571">
        <v>166</v>
      </c>
      <c r="B169" s="579" t="s">
        <v>1386</v>
      </c>
      <c r="C169" s="580" t="s">
        <v>1051</v>
      </c>
      <c r="D169" s="580">
        <v>1</v>
      </c>
      <c r="E169" s="579" t="s">
        <v>1166</v>
      </c>
      <c r="F169" s="572">
        <v>21356.55</v>
      </c>
      <c r="G169" s="573">
        <v>1198.4000000000001</v>
      </c>
    </row>
    <row r="170" spans="1:7">
      <c r="A170" s="571">
        <v>167</v>
      </c>
      <c r="B170" s="579" t="s">
        <v>1388</v>
      </c>
      <c r="C170" s="580" t="s">
        <v>1051</v>
      </c>
      <c r="D170" s="580">
        <v>1</v>
      </c>
      <c r="E170" s="579" t="s">
        <v>1115</v>
      </c>
      <c r="F170" s="572">
        <v>2892.03</v>
      </c>
      <c r="G170" s="573">
        <v>7062</v>
      </c>
    </row>
    <row r="171" spans="1:7">
      <c r="A171" s="571">
        <v>168</v>
      </c>
      <c r="B171" s="579" t="s">
        <v>1389</v>
      </c>
      <c r="C171" s="580" t="s">
        <v>1051</v>
      </c>
      <c r="D171" s="580">
        <v>1</v>
      </c>
      <c r="E171" s="579" t="s">
        <v>1167</v>
      </c>
      <c r="F171" s="572">
        <v>12724.94</v>
      </c>
      <c r="G171" s="573">
        <v>6591.2</v>
      </c>
    </row>
    <row r="172" spans="1:7">
      <c r="A172" s="571">
        <v>169</v>
      </c>
      <c r="B172" s="579" t="s">
        <v>1390</v>
      </c>
      <c r="C172" s="580" t="s">
        <v>1051</v>
      </c>
      <c r="D172" s="580">
        <v>1</v>
      </c>
      <c r="E172" s="579" t="s">
        <v>1168</v>
      </c>
      <c r="F172" s="572">
        <v>2491.59</v>
      </c>
      <c r="G172" s="573">
        <v>214</v>
      </c>
    </row>
    <row r="173" spans="1:7">
      <c r="A173" s="571">
        <v>170</v>
      </c>
      <c r="B173" s="579" t="s">
        <v>1391</v>
      </c>
      <c r="C173" s="580" t="s">
        <v>1051</v>
      </c>
      <c r="D173" s="580">
        <v>1</v>
      </c>
      <c r="E173" s="579" t="s">
        <v>1169</v>
      </c>
      <c r="F173" s="572">
        <v>4271.3</v>
      </c>
      <c r="G173" s="573">
        <v>856</v>
      </c>
    </row>
    <row r="174" spans="1:7">
      <c r="A174" s="571">
        <v>171</v>
      </c>
      <c r="B174" s="579" t="s">
        <v>1392</v>
      </c>
      <c r="C174" s="580" t="s">
        <v>1051</v>
      </c>
      <c r="D174" s="580">
        <v>1</v>
      </c>
      <c r="E174" s="579" t="s">
        <v>1109</v>
      </c>
      <c r="F174" s="572">
        <v>2892.03</v>
      </c>
      <c r="G174" s="573">
        <v>2354</v>
      </c>
    </row>
    <row r="175" spans="1:7">
      <c r="A175" s="571">
        <v>172</v>
      </c>
      <c r="B175" s="579" t="s">
        <v>1393</v>
      </c>
      <c r="C175" s="580" t="s">
        <v>1051</v>
      </c>
      <c r="D175" s="580">
        <v>1</v>
      </c>
      <c r="E175" s="579" t="s">
        <v>1170</v>
      </c>
      <c r="F175" s="572">
        <v>5339.14</v>
      </c>
      <c r="G175" s="573">
        <v>1797.6</v>
      </c>
    </row>
    <row r="176" spans="1:7">
      <c r="A176" s="571">
        <v>173</v>
      </c>
      <c r="B176" s="579" t="s">
        <v>1394</v>
      </c>
      <c r="C176" s="580" t="s">
        <v>1051</v>
      </c>
      <c r="D176" s="580">
        <v>1</v>
      </c>
      <c r="E176" s="579" t="s">
        <v>1171</v>
      </c>
      <c r="F176" s="572">
        <v>15572.48</v>
      </c>
      <c r="G176" s="573">
        <v>577.79999999999995</v>
      </c>
    </row>
    <row r="177" spans="1:7">
      <c r="A177" s="571">
        <v>174</v>
      </c>
      <c r="B177" s="579" t="s">
        <v>1395</v>
      </c>
      <c r="C177" s="580" t="s">
        <v>1051</v>
      </c>
      <c r="D177" s="580">
        <v>1</v>
      </c>
      <c r="E177" s="579" t="s">
        <v>1172</v>
      </c>
      <c r="F177" s="572">
        <v>12013.05</v>
      </c>
      <c r="G177" s="573">
        <v>577.79999999999995</v>
      </c>
    </row>
    <row r="178" spans="1:7">
      <c r="A178" s="571">
        <v>175</v>
      </c>
      <c r="B178" s="579" t="s">
        <v>1396</v>
      </c>
      <c r="C178" s="580" t="s">
        <v>1051</v>
      </c>
      <c r="D178" s="580">
        <v>1</v>
      </c>
      <c r="E178" s="579" t="s">
        <v>1173</v>
      </c>
      <c r="F178" s="572">
        <v>5339.14</v>
      </c>
      <c r="G178" s="573">
        <v>4100</v>
      </c>
    </row>
    <row r="179" spans="1:7">
      <c r="A179" s="571">
        <v>176</v>
      </c>
      <c r="B179" s="579" t="s">
        <v>1397</v>
      </c>
      <c r="C179" s="580" t="s">
        <v>1051</v>
      </c>
      <c r="D179" s="580">
        <v>1</v>
      </c>
      <c r="E179" s="579" t="s">
        <v>1174</v>
      </c>
      <c r="F179" s="572">
        <v>6673.91</v>
      </c>
      <c r="G179" s="573">
        <v>1284</v>
      </c>
    </row>
    <row r="180" spans="1:7">
      <c r="A180" s="571">
        <v>177</v>
      </c>
      <c r="B180" s="579" t="s">
        <v>1398</v>
      </c>
      <c r="C180" s="580" t="s">
        <v>1051</v>
      </c>
      <c r="D180" s="580">
        <v>1</v>
      </c>
      <c r="E180" s="579" t="s">
        <v>1235</v>
      </c>
      <c r="F180" s="572">
        <v>5339.14</v>
      </c>
      <c r="G180" s="573">
        <v>1198.4000000000001</v>
      </c>
    </row>
    <row r="181" spans="1:7">
      <c r="A181" s="571">
        <v>178</v>
      </c>
      <c r="B181" s="579" t="s">
        <v>1399</v>
      </c>
      <c r="C181" s="580" t="s">
        <v>1051</v>
      </c>
      <c r="D181" s="580">
        <v>1</v>
      </c>
      <c r="E181" s="579" t="s">
        <v>1235</v>
      </c>
      <c r="F181" s="572">
        <v>5339.14</v>
      </c>
      <c r="G181" s="573">
        <v>1198.4000000000001</v>
      </c>
    </row>
    <row r="182" spans="1:7">
      <c r="A182" s="571">
        <v>179</v>
      </c>
      <c r="B182" s="579" t="s">
        <v>1281</v>
      </c>
      <c r="C182" s="580" t="s">
        <v>1051</v>
      </c>
      <c r="D182" s="580">
        <v>1</v>
      </c>
      <c r="E182" s="579" t="s">
        <v>1095</v>
      </c>
      <c r="F182" s="572">
        <v>9343.49</v>
      </c>
      <c r="G182" s="573">
        <v>363.8</v>
      </c>
    </row>
    <row r="183" spans="1:7">
      <c r="A183" s="571">
        <v>180</v>
      </c>
      <c r="B183" s="579" t="s">
        <v>1282</v>
      </c>
      <c r="C183" s="580" t="s">
        <v>1051</v>
      </c>
      <c r="D183" s="580">
        <v>1</v>
      </c>
      <c r="E183" s="579" t="s">
        <v>1175</v>
      </c>
      <c r="F183" s="572">
        <v>15127.55</v>
      </c>
      <c r="G183" s="573">
        <v>278.2</v>
      </c>
    </row>
    <row r="184" spans="1:7">
      <c r="A184" s="571">
        <v>181</v>
      </c>
      <c r="B184" s="579" t="s">
        <v>1400</v>
      </c>
      <c r="C184" s="580" t="s">
        <v>1051</v>
      </c>
      <c r="D184" s="580">
        <v>1</v>
      </c>
      <c r="E184" s="579" t="s">
        <v>1176</v>
      </c>
      <c r="F184" s="572">
        <v>27585.53</v>
      </c>
      <c r="G184" s="573">
        <v>4100</v>
      </c>
    </row>
    <row r="185" spans="1:7">
      <c r="A185" s="571">
        <v>182</v>
      </c>
      <c r="B185" s="579" t="s">
        <v>1400</v>
      </c>
      <c r="C185" s="580" t="s">
        <v>1051</v>
      </c>
      <c r="D185" s="580">
        <v>1</v>
      </c>
      <c r="E185" s="579" t="s">
        <v>1176</v>
      </c>
      <c r="F185" s="572">
        <v>27585.53</v>
      </c>
      <c r="G185" s="573">
        <v>4100</v>
      </c>
    </row>
    <row r="186" spans="1:7">
      <c r="A186" s="571">
        <v>183</v>
      </c>
      <c r="B186" s="579" t="s">
        <v>1401</v>
      </c>
      <c r="C186" s="580" t="s">
        <v>1051</v>
      </c>
      <c r="D186" s="580">
        <v>1</v>
      </c>
      <c r="E186" s="579" t="s">
        <v>1177</v>
      </c>
      <c r="F186" s="572">
        <v>43158</v>
      </c>
      <c r="G186" s="573">
        <v>26240</v>
      </c>
    </row>
    <row r="187" spans="1:7">
      <c r="A187" s="571">
        <v>184</v>
      </c>
      <c r="B187" s="579" t="s">
        <v>1401</v>
      </c>
      <c r="C187" s="580" t="s">
        <v>1051</v>
      </c>
      <c r="D187" s="580">
        <v>1</v>
      </c>
      <c r="E187" s="579" t="s">
        <v>1177</v>
      </c>
      <c r="F187" s="572">
        <v>43158</v>
      </c>
      <c r="G187" s="573">
        <v>26240</v>
      </c>
    </row>
    <row r="188" spans="1:7">
      <c r="A188" s="571">
        <v>185</v>
      </c>
      <c r="B188" s="579" t="s">
        <v>1402</v>
      </c>
      <c r="C188" s="580" t="s">
        <v>1051</v>
      </c>
      <c r="D188" s="580">
        <v>1</v>
      </c>
      <c r="E188" s="579" t="s">
        <v>1121</v>
      </c>
      <c r="F188" s="572">
        <v>1201.31</v>
      </c>
      <c r="G188" s="573">
        <v>1712</v>
      </c>
    </row>
    <row r="189" spans="1:7">
      <c r="A189" s="571">
        <v>186</v>
      </c>
      <c r="B189" s="579" t="s">
        <v>1403</v>
      </c>
      <c r="C189" s="580" t="s">
        <v>1051</v>
      </c>
      <c r="D189" s="580">
        <v>1</v>
      </c>
      <c r="E189" s="579" t="s">
        <v>1236</v>
      </c>
      <c r="F189" s="572">
        <v>1646.24</v>
      </c>
      <c r="G189" s="573">
        <v>1712</v>
      </c>
    </row>
    <row r="190" spans="1:7">
      <c r="A190" s="571">
        <v>187</v>
      </c>
      <c r="B190" s="579" t="s">
        <v>1404</v>
      </c>
      <c r="C190" s="580" t="s">
        <v>1051</v>
      </c>
      <c r="D190" s="580">
        <v>1</v>
      </c>
      <c r="E190" s="579" t="s">
        <v>1178</v>
      </c>
      <c r="F190" s="572">
        <v>8898.5499999999993</v>
      </c>
      <c r="G190" s="573">
        <v>3280</v>
      </c>
    </row>
    <row r="191" spans="1:7">
      <c r="A191" s="571">
        <v>188</v>
      </c>
      <c r="B191" s="579" t="s">
        <v>1405</v>
      </c>
      <c r="C191" s="580" t="s">
        <v>1051</v>
      </c>
      <c r="D191" s="580">
        <v>1</v>
      </c>
      <c r="E191" s="579" t="s">
        <v>1178</v>
      </c>
      <c r="F191" s="572">
        <v>1245.8</v>
      </c>
      <c r="G191" s="573">
        <v>856</v>
      </c>
    </row>
    <row r="192" spans="1:7">
      <c r="A192" s="571">
        <v>189</v>
      </c>
      <c r="B192" s="579" t="s">
        <v>1406</v>
      </c>
      <c r="C192" s="580" t="s">
        <v>1051</v>
      </c>
      <c r="D192" s="580">
        <v>1</v>
      </c>
      <c r="E192" s="579"/>
      <c r="F192" s="572">
        <v>15572.48</v>
      </c>
      <c r="G192" s="573">
        <v>0</v>
      </c>
    </row>
    <row r="193" spans="1:7">
      <c r="A193" s="571">
        <v>190</v>
      </c>
      <c r="B193" s="579" t="s">
        <v>1407</v>
      </c>
      <c r="C193" s="580" t="s">
        <v>1051</v>
      </c>
      <c r="D193" s="580">
        <v>1</v>
      </c>
      <c r="E193" s="579">
        <v>2000</v>
      </c>
      <c r="F193" s="572">
        <v>30255.1</v>
      </c>
      <c r="G193" s="573">
        <v>599.20000000000005</v>
      </c>
    </row>
    <row r="194" spans="1:7">
      <c r="A194" s="571">
        <v>191</v>
      </c>
      <c r="B194" s="579" t="s">
        <v>1243</v>
      </c>
      <c r="C194" s="580" t="s">
        <v>1051</v>
      </c>
      <c r="D194" s="580">
        <v>1</v>
      </c>
      <c r="E194" s="579" t="s">
        <v>1179</v>
      </c>
      <c r="F194" s="572">
        <v>4093.34</v>
      </c>
      <c r="G194" s="573">
        <v>299.60000000000002</v>
      </c>
    </row>
    <row r="195" spans="1:7">
      <c r="A195" s="571">
        <v>192</v>
      </c>
      <c r="B195" s="579" t="s">
        <v>1406</v>
      </c>
      <c r="C195" s="580" t="s">
        <v>1051</v>
      </c>
      <c r="D195" s="580">
        <v>1</v>
      </c>
      <c r="E195" s="579"/>
      <c r="F195" s="572">
        <v>15572.48</v>
      </c>
      <c r="G195" s="573">
        <v>0</v>
      </c>
    </row>
    <row r="196" spans="1:7">
      <c r="A196" s="571">
        <v>193</v>
      </c>
      <c r="B196" s="579" t="s">
        <v>1406</v>
      </c>
      <c r="C196" s="580" t="s">
        <v>1051</v>
      </c>
      <c r="D196" s="580">
        <v>1</v>
      </c>
      <c r="E196" s="579">
        <v>2000</v>
      </c>
      <c r="F196" s="572">
        <v>25805.81</v>
      </c>
      <c r="G196" s="573">
        <v>0</v>
      </c>
    </row>
    <row r="197" spans="1:7">
      <c r="A197" s="571">
        <v>194</v>
      </c>
      <c r="B197" s="579" t="s">
        <v>1243</v>
      </c>
      <c r="C197" s="580" t="s">
        <v>1051</v>
      </c>
      <c r="D197" s="580">
        <v>1</v>
      </c>
      <c r="E197" s="579" t="s">
        <v>1179</v>
      </c>
      <c r="F197" s="572">
        <v>4093.34</v>
      </c>
      <c r="G197" s="573">
        <v>299.60000000000002</v>
      </c>
    </row>
    <row r="198" spans="1:7">
      <c r="A198" s="571">
        <v>195</v>
      </c>
      <c r="B198" s="579" t="s">
        <v>1408</v>
      </c>
      <c r="C198" s="580" t="s">
        <v>1051</v>
      </c>
      <c r="D198" s="580">
        <v>1</v>
      </c>
      <c r="E198" s="579"/>
      <c r="F198" s="572">
        <v>1868.7</v>
      </c>
      <c r="G198" s="573">
        <v>820</v>
      </c>
    </row>
    <row r="199" spans="1:7">
      <c r="A199" s="571">
        <v>196</v>
      </c>
      <c r="B199" s="579" t="s">
        <v>1408</v>
      </c>
      <c r="C199" s="580" t="s">
        <v>1051</v>
      </c>
      <c r="D199" s="580">
        <v>1</v>
      </c>
      <c r="E199" s="579"/>
      <c r="F199" s="572">
        <v>18686.97</v>
      </c>
      <c r="G199" s="573">
        <v>2460</v>
      </c>
    </row>
    <row r="200" spans="1:7">
      <c r="A200" s="571">
        <v>197</v>
      </c>
      <c r="B200" s="579" t="s">
        <v>1224</v>
      </c>
      <c r="C200" s="580" t="s">
        <v>1051</v>
      </c>
      <c r="D200" s="580">
        <v>1</v>
      </c>
      <c r="E200" s="579" t="s">
        <v>1237</v>
      </c>
      <c r="F200" s="572">
        <v>16017.41</v>
      </c>
      <c r="G200" s="573">
        <v>2460</v>
      </c>
    </row>
    <row r="201" spans="1:7">
      <c r="A201" s="571">
        <v>198</v>
      </c>
      <c r="B201" s="579" t="s">
        <v>1224</v>
      </c>
      <c r="C201" s="580" t="s">
        <v>1051</v>
      </c>
      <c r="D201" s="580">
        <v>1</v>
      </c>
      <c r="E201" s="579" t="s">
        <v>1237</v>
      </c>
      <c r="F201" s="572">
        <v>11568.12</v>
      </c>
      <c r="G201" s="573">
        <v>1640</v>
      </c>
    </row>
    <row r="202" spans="1:7">
      <c r="A202" s="571">
        <v>199</v>
      </c>
      <c r="B202" s="579" t="s">
        <v>1409</v>
      </c>
      <c r="C202" s="580" t="s">
        <v>1051</v>
      </c>
      <c r="D202" s="580">
        <v>1</v>
      </c>
      <c r="E202" s="579" t="s">
        <v>1180</v>
      </c>
      <c r="F202" s="572">
        <v>1423.77</v>
      </c>
      <c r="G202" s="573">
        <v>3210</v>
      </c>
    </row>
    <row r="203" spans="1:7">
      <c r="A203" s="571">
        <v>200</v>
      </c>
      <c r="B203" s="579" t="s">
        <v>1410</v>
      </c>
      <c r="C203" s="580" t="s">
        <v>1051</v>
      </c>
      <c r="D203" s="580">
        <v>1</v>
      </c>
      <c r="E203" s="579" t="s">
        <v>1181</v>
      </c>
      <c r="F203" s="572">
        <v>3870.87</v>
      </c>
      <c r="G203" s="573">
        <v>9202</v>
      </c>
    </row>
    <row r="204" spans="1:7">
      <c r="A204" s="571">
        <v>201</v>
      </c>
      <c r="B204" s="579" t="s">
        <v>1249</v>
      </c>
      <c r="C204" s="580" t="s">
        <v>1051</v>
      </c>
      <c r="D204" s="580">
        <v>1</v>
      </c>
      <c r="E204" s="579" t="s">
        <v>1182</v>
      </c>
      <c r="F204" s="572">
        <v>934.35</v>
      </c>
      <c r="G204" s="573">
        <v>171.2</v>
      </c>
    </row>
    <row r="205" spans="1:7">
      <c r="A205" s="571">
        <v>202</v>
      </c>
      <c r="B205" s="579" t="s">
        <v>1249</v>
      </c>
      <c r="C205" s="580" t="s">
        <v>1051</v>
      </c>
      <c r="D205" s="580">
        <v>1</v>
      </c>
      <c r="E205" s="579" t="s">
        <v>1182</v>
      </c>
      <c r="F205" s="572">
        <v>934.35</v>
      </c>
      <c r="G205" s="573">
        <v>171.2</v>
      </c>
    </row>
    <row r="206" spans="1:7">
      <c r="A206" s="571">
        <v>203</v>
      </c>
      <c r="B206" s="579" t="s">
        <v>1249</v>
      </c>
      <c r="C206" s="580" t="s">
        <v>1051</v>
      </c>
      <c r="D206" s="580">
        <v>1</v>
      </c>
      <c r="E206" s="579" t="s">
        <v>1182</v>
      </c>
      <c r="F206" s="572">
        <v>934.35</v>
      </c>
      <c r="G206" s="573">
        <v>171.2</v>
      </c>
    </row>
    <row r="207" spans="1:7">
      <c r="A207" s="571">
        <v>204</v>
      </c>
      <c r="B207" s="579" t="s">
        <v>1411</v>
      </c>
      <c r="C207" s="580" t="s">
        <v>1051</v>
      </c>
      <c r="D207" s="580">
        <v>1</v>
      </c>
      <c r="E207" s="579" t="s">
        <v>1183</v>
      </c>
      <c r="F207" s="572">
        <v>11479.14</v>
      </c>
      <c r="G207" s="573">
        <v>599.20000000000005</v>
      </c>
    </row>
    <row r="208" spans="1:7">
      <c r="A208" s="571">
        <v>205</v>
      </c>
      <c r="B208" s="579" t="s">
        <v>1412</v>
      </c>
      <c r="C208" s="580" t="s">
        <v>1051</v>
      </c>
      <c r="D208" s="580">
        <v>1</v>
      </c>
      <c r="E208" s="579" t="s">
        <v>1184</v>
      </c>
      <c r="F208" s="572">
        <v>1557.25</v>
      </c>
      <c r="G208" s="573">
        <v>7062</v>
      </c>
    </row>
    <row r="209" spans="1:7">
      <c r="A209" s="571">
        <v>206</v>
      </c>
      <c r="B209" s="579" t="s">
        <v>1413</v>
      </c>
      <c r="C209" s="580" t="s">
        <v>1051</v>
      </c>
      <c r="D209" s="580">
        <v>1</v>
      </c>
      <c r="E209" s="579"/>
      <c r="F209" s="572">
        <v>4983.1899999999996</v>
      </c>
      <c r="G209" s="573">
        <v>428</v>
      </c>
    </row>
    <row r="210" spans="1:7">
      <c r="A210" s="571">
        <v>207</v>
      </c>
      <c r="B210" s="579" t="s">
        <v>1414</v>
      </c>
      <c r="C210" s="580" t="s">
        <v>1051</v>
      </c>
      <c r="D210" s="580">
        <v>1</v>
      </c>
      <c r="E210" s="579">
        <v>2000</v>
      </c>
      <c r="F210" s="572">
        <v>1245.8</v>
      </c>
      <c r="G210" s="573">
        <v>1070</v>
      </c>
    </row>
    <row r="211" spans="1:7">
      <c r="A211" s="571">
        <v>208</v>
      </c>
      <c r="B211" s="579" t="s">
        <v>1415</v>
      </c>
      <c r="C211" s="580" t="s">
        <v>1051</v>
      </c>
      <c r="D211" s="580">
        <v>1</v>
      </c>
      <c r="E211" s="579"/>
      <c r="F211" s="572">
        <v>15572.48</v>
      </c>
      <c r="G211" s="573">
        <v>513.6</v>
      </c>
    </row>
    <row r="212" spans="1:7">
      <c r="A212" s="571">
        <v>209</v>
      </c>
      <c r="B212" s="579" t="s">
        <v>1245</v>
      </c>
      <c r="C212" s="580" t="s">
        <v>1051</v>
      </c>
      <c r="D212" s="580">
        <v>1</v>
      </c>
      <c r="E212" s="579" t="s">
        <v>1185</v>
      </c>
      <c r="F212" s="572">
        <v>2491.59</v>
      </c>
      <c r="G212" s="573">
        <v>868.8</v>
      </c>
    </row>
    <row r="213" spans="1:7">
      <c r="A213" s="571">
        <v>210</v>
      </c>
      <c r="B213" s="579" t="s">
        <v>1245</v>
      </c>
      <c r="C213" s="580" t="s">
        <v>1051</v>
      </c>
      <c r="D213" s="580">
        <v>1</v>
      </c>
      <c r="E213" s="579" t="s">
        <v>1217</v>
      </c>
      <c r="F213" s="572">
        <v>81534.899999999994</v>
      </c>
      <c r="G213" s="573">
        <v>1382.4</v>
      </c>
    </row>
    <row r="214" spans="1:7">
      <c r="A214" s="571">
        <v>211</v>
      </c>
      <c r="B214" s="579" t="s">
        <v>1416</v>
      </c>
      <c r="C214" s="580" t="s">
        <v>1051</v>
      </c>
      <c r="D214" s="580">
        <v>1</v>
      </c>
      <c r="E214" s="579"/>
      <c r="F214" s="572">
        <v>115103.72</v>
      </c>
      <c r="G214" s="573">
        <v>2140</v>
      </c>
    </row>
    <row r="215" spans="1:7">
      <c r="A215" s="571">
        <v>212</v>
      </c>
      <c r="B215" s="579" t="s">
        <v>1417</v>
      </c>
      <c r="C215" s="580" t="s">
        <v>1051</v>
      </c>
      <c r="D215" s="580">
        <v>1</v>
      </c>
      <c r="E215" s="579"/>
      <c r="F215" s="572">
        <v>101435.09</v>
      </c>
      <c r="G215" s="573">
        <v>2140</v>
      </c>
    </row>
    <row r="216" spans="1:7">
      <c r="A216" s="571">
        <v>213</v>
      </c>
      <c r="B216" s="579" t="s">
        <v>1418</v>
      </c>
      <c r="C216" s="580" t="s">
        <v>1051</v>
      </c>
      <c r="D216" s="580">
        <v>1</v>
      </c>
      <c r="E216" s="579"/>
      <c r="F216" s="572">
        <v>84492.11</v>
      </c>
      <c r="G216" s="573">
        <v>6634</v>
      </c>
    </row>
    <row r="217" spans="1:7">
      <c r="A217" s="571">
        <v>214</v>
      </c>
      <c r="B217" s="579" t="s">
        <v>1419</v>
      </c>
      <c r="C217" s="580" t="s">
        <v>1051</v>
      </c>
      <c r="D217" s="580">
        <v>1</v>
      </c>
      <c r="E217" s="579"/>
      <c r="F217" s="572">
        <v>2503.7199999999998</v>
      </c>
      <c r="G217" s="573">
        <v>107</v>
      </c>
    </row>
    <row r="218" spans="1:7">
      <c r="A218" s="571">
        <v>215</v>
      </c>
      <c r="B218" s="579" t="s">
        <v>1420</v>
      </c>
      <c r="C218" s="580" t="s">
        <v>1051</v>
      </c>
      <c r="D218" s="580">
        <v>1</v>
      </c>
      <c r="E218" s="579"/>
      <c r="F218" s="572">
        <v>988.28</v>
      </c>
      <c r="G218" s="573">
        <v>42.8</v>
      </c>
    </row>
    <row r="219" spans="1:7">
      <c r="A219" s="571">
        <v>216</v>
      </c>
      <c r="B219" s="579" t="s">
        <v>1421</v>
      </c>
      <c r="C219" s="580" t="s">
        <v>1051</v>
      </c>
      <c r="D219" s="580">
        <v>1</v>
      </c>
      <c r="E219" s="579" t="s">
        <v>1059</v>
      </c>
      <c r="F219" s="572">
        <v>9883.39</v>
      </c>
      <c r="G219" s="573">
        <v>5957.4</v>
      </c>
    </row>
    <row r="220" spans="1:7">
      <c r="A220" s="571">
        <v>217</v>
      </c>
      <c r="B220" s="579" t="s">
        <v>1421</v>
      </c>
      <c r="C220" s="580" t="s">
        <v>1051</v>
      </c>
      <c r="D220" s="580">
        <v>1</v>
      </c>
      <c r="E220" s="579" t="s">
        <v>1059</v>
      </c>
      <c r="F220" s="572">
        <v>14342.25</v>
      </c>
      <c r="G220" s="573">
        <v>5957.4</v>
      </c>
    </row>
    <row r="221" spans="1:7">
      <c r="A221" s="571">
        <v>218</v>
      </c>
      <c r="B221" s="579" t="s">
        <v>1246</v>
      </c>
      <c r="C221" s="580" t="s">
        <v>1051</v>
      </c>
      <c r="D221" s="580">
        <v>1</v>
      </c>
      <c r="E221" s="579"/>
      <c r="F221" s="572">
        <v>3410.39</v>
      </c>
      <c r="G221" s="573">
        <v>107</v>
      </c>
    </row>
    <row r="222" spans="1:7">
      <c r="A222" s="571">
        <v>219</v>
      </c>
      <c r="B222" s="579" t="s">
        <v>1246</v>
      </c>
      <c r="C222" s="580" t="s">
        <v>1051</v>
      </c>
      <c r="D222" s="580">
        <v>1</v>
      </c>
      <c r="E222" s="579"/>
      <c r="F222" s="572">
        <v>4059.99</v>
      </c>
      <c r="G222" s="573">
        <v>107</v>
      </c>
    </row>
    <row r="223" spans="1:7">
      <c r="A223" s="571">
        <v>220</v>
      </c>
      <c r="B223" s="579" t="s">
        <v>1246</v>
      </c>
      <c r="C223" s="580" t="s">
        <v>1051</v>
      </c>
      <c r="D223" s="580">
        <v>1</v>
      </c>
      <c r="E223" s="579"/>
      <c r="F223" s="572">
        <v>3410.39</v>
      </c>
      <c r="G223" s="573">
        <v>107</v>
      </c>
    </row>
    <row r="224" spans="1:7">
      <c r="A224" s="571">
        <v>221</v>
      </c>
      <c r="B224" s="579" t="s">
        <v>1422</v>
      </c>
      <c r="C224" s="580" t="s">
        <v>1051</v>
      </c>
      <c r="D224" s="580">
        <v>1</v>
      </c>
      <c r="E224" s="579" t="s">
        <v>1186</v>
      </c>
      <c r="F224" s="572">
        <v>6884.43</v>
      </c>
      <c r="G224" s="573">
        <v>410</v>
      </c>
    </row>
    <row r="225" spans="1:7">
      <c r="A225" s="571">
        <v>222</v>
      </c>
      <c r="B225" s="579" t="s">
        <v>1423</v>
      </c>
      <c r="C225" s="580" t="s">
        <v>1051</v>
      </c>
      <c r="D225" s="580">
        <v>1</v>
      </c>
      <c r="E225" s="579" t="s">
        <v>1238</v>
      </c>
      <c r="F225" s="572">
        <v>3728.91</v>
      </c>
      <c r="G225" s="573">
        <v>431.4</v>
      </c>
    </row>
    <row r="226" spans="1:7">
      <c r="A226" s="571">
        <v>223</v>
      </c>
      <c r="B226" s="579" t="s">
        <v>1419</v>
      </c>
      <c r="C226" s="580" t="s">
        <v>1051</v>
      </c>
      <c r="D226" s="580">
        <v>1</v>
      </c>
      <c r="E226" s="579" t="s">
        <v>1424</v>
      </c>
      <c r="F226" s="572">
        <v>3633.3</v>
      </c>
      <c r="G226" s="573">
        <v>107</v>
      </c>
    </row>
    <row r="227" spans="1:7">
      <c r="A227" s="571">
        <v>224</v>
      </c>
      <c r="B227" s="579" t="s">
        <v>1425</v>
      </c>
      <c r="C227" s="580" t="s">
        <v>1051</v>
      </c>
      <c r="D227" s="580">
        <v>1</v>
      </c>
      <c r="E227" s="579" t="s">
        <v>1187</v>
      </c>
      <c r="F227" s="572">
        <v>7171.27</v>
      </c>
      <c r="G227" s="573">
        <v>149.80000000000001</v>
      </c>
    </row>
    <row r="228" spans="1:7">
      <c r="A228" s="571">
        <v>225</v>
      </c>
      <c r="B228" s="579" t="s">
        <v>1426</v>
      </c>
      <c r="C228" s="580" t="s">
        <v>1051</v>
      </c>
      <c r="D228" s="580">
        <v>1</v>
      </c>
      <c r="E228" s="579" t="s">
        <v>1188</v>
      </c>
      <c r="F228" s="572">
        <v>4302.59</v>
      </c>
      <c r="G228" s="573">
        <v>719</v>
      </c>
    </row>
    <row r="229" spans="1:7">
      <c r="A229" s="571">
        <v>226</v>
      </c>
      <c r="B229" s="579" t="s">
        <v>1427</v>
      </c>
      <c r="C229" s="580" t="s">
        <v>1051</v>
      </c>
      <c r="D229" s="580">
        <v>1</v>
      </c>
      <c r="E229" s="579" t="s">
        <v>1239</v>
      </c>
      <c r="F229" s="572">
        <v>3155.23</v>
      </c>
      <c r="G229" s="573">
        <v>171.2</v>
      </c>
    </row>
    <row r="230" spans="1:7">
      <c r="A230" s="571">
        <v>227</v>
      </c>
      <c r="B230" s="579" t="s">
        <v>1428</v>
      </c>
      <c r="C230" s="580" t="s">
        <v>1051</v>
      </c>
      <c r="D230" s="580">
        <v>1</v>
      </c>
      <c r="E230" s="579" t="s">
        <v>1429</v>
      </c>
      <c r="F230" s="572">
        <v>12908.05</v>
      </c>
      <c r="G230" s="573">
        <v>0</v>
      </c>
    </row>
    <row r="231" spans="1:7">
      <c r="A231" s="571">
        <v>228</v>
      </c>
      <c r="B231" s="579" t="s">
        <v>1300</v>
      </c>
      <c r="C231" s="580" t="s">
        <v>1051</v>
      </c>
      <c r="D231" s="580">
        <v>1</v>
      </c>
      <c r="E231" s="579" t="s">
        <v>1061</v>
      </c>
      <c r="F231" s="572">
        <v>7343.26</v>
      </c>
      <c r="G231" s="573">
        <v>149.80000000000001</v>
      </c>
    </row>
    <row r="232" spans="1:7">
      <c r="A232" s="571">
        <v>229</v>
      </c>
      <c r="B232" s="579" t="s">
        <v>1430</v>
      </c>
      <c r="C232" s="580" t="s">
        <v>1051</v>
      </c>
      <c r="D232" s="580">
        <v>1</v>
      </c>
      <c r="E232" s="579" t="s">
        <v>1189</v>
      </c>
      <c r="F232" s="572">
        <v>5306.67</v>
      </c>
      <c r="G232" s="573">
        <v>107</v>
      </c>
    </row>
    <row r="233" spans="1:7">
      <c r="A233" s="571">
        <v>230</v>
      </c>
      <c r="B233" s="579" t="s">
        <v>1431</v>
      </c>
      <c r="C233" s="580" t="s">
        <v>1051</v>
      </c>
      <c r="D233" s="580">
        <v>1</v>
      </c>
      <c r="E233" s="579"/>
      <c r="F233" s="572">
        <v>7033.39</v>
      </c>
      <c r="G233" s="573">
        <v>149.80000000000001</v>
      </c>
    </row>
    <row r="234" spans="1:7">
      <c r="A234" s="571">
        <v>231</v>
      </c>
      <c r="B234" s="579" t="s">
        <v>1432</v>
      </c>
      <c r="C234" s="580" t="s">
        <v>1051</v>
      </c>
      <c r="D234" s="580">
        <v>1</v>
      </c>
      <c r="E234" s="579" t="s">
        <v>1064</v>
      </c>
      <c r="F234" s="572">
        <v>3700.2</v>
      </c>
      <c r="G234" s="573">
        <v>410</v>
      </c>
    </row>
    <row r="235" spans="1:7">
      <c r="A235" s="571">
        <v>232</v>
      </c>
      <c r="B235" s="579" t="s">
        <v>1433</v>
      </c>
      <c r="C235" s="580" t="s">
        <v>1051</v>
      </c>
      <c r="D235" s="580">
        <v>1</v>
      </c>
      <c r="E235" s="579" t="s">
        <v>1190</v>
      </c>
      <c r="F235" s="572">
        <v>5937.78</v>
      </c>
      <c r="G235" s="573">
        <v>474.2</v>
      </c>
    </row>
    <row r="236" spans="1:7">
      <c r="A236" s="571">
        <v>233</v>
      </c>
      <c r="B236" s="579" t="s">
        <v>1434</v>
      </c>
      <c r="C236" s="580" t="s">
        <v>1051</v>
      </c>
      <c r="D236" s="580">
        <v>1</v>
      </c>
      <c r="E236" s="579" t="s">
        <v>1191</v>
      </c>
      <c r="F236" s="572">
        <v>6781.91</v>
      </c>
      <c r="G236" s="573">
        <v>495.6</v>
      </c>
    </row>
    <row r="237" spans="1:7">
      <c r="A237" s="571">
        <v>234</v>
      </c>
      <c r="B237" s="579" t="s">
        <v>1435</v>
      </c>
      <c r="C237" s="580" t="s">
        <v>1051</v>
      </c>
      <c r="D237" s="580">
        <v>1</v>
      </c>
      <c r="E237" s="579" t="s">
        <v>1191</v>
      </c>
      <c r="F237" s="572">
        <v>6781.9</v>
      </c>
      <c r="G237" s="573">
        <v>410</v>
      </c>
    </row>
    <row r="238" spans="1:7">
      <c r="A238" s="571">
        <v>235</v>
      </c>
      <c r="B238" s="579" t="s">
        <v>1433</v>
      </c>
      <c r="C238" s="580" t="s">
        <v>1051</v>
      </c>
      <c r="D238" s="580">
        <v>1</v>
      </c>
      <c r="E238" s="579" t="s">
        <v>1190</v>
      </c>
      <c r="F238" s="572">
        <v>5937.77</v>
      </c>
      <c r="G238" s="573">
        <v>474.2</v>
      </c>
    </row>
    <row r="239" spans="1:7">
      <c r="A239" s="571">
        <v>236</v>
      </c>
      <c r="B239" s="579" t="s">
        <v>1433</v>
      </c>
      <c r="C239" s="580" t="s">
        <v>1051</v>
      </c>
      <c r="D239" s="580">
        <v>1</v>
      </c>
      <c r="E239" s="579" t="s">
        <v>1190</v>
      </c>
      <c r="F239" s="572">
        <v>5937.77</v>
      </c>
      <c r="G239" s="573">
        <v>474.2</v>
      </c>
    </row>
    <row r="240" spans="1:7">
      <c r="A240" s="571">
        <v>237</v>
      </c>
      <c r="B240" s="579" t="s">
        <v>1300</v>
      </c>
      <c r="C240" s="580" t="s">
        <v>1051</v>
      </c>
      <c r="D240" s="580">
        <v>1</v>
      </c>
      <c r="E240" s="579" t="s">
        <v>1061</v>
      </c>
      <c r="F240" s="572">
        <v>7343.26</v>
      </c>
      <c r="G240" s="573">
        <v>149.80000000000001</v>
      </c>
    </row>
    <row r="241" spans="1:7">
      <c r="A241" s="571">
        <v>238</v>
      </c>
      <c r="B241" s="579" t="s">
        <v>1250</v>
      </c>
      <c r="C241" s="580" t="s">
        <v>1051</v>
      </c>
      <c r="D241" s="580">
        <v>1</v>
      </c>
      <c r="E241" s="579" t="s">
        <v>1192</v>
      </c>
      <c r="F241" s="572">
        <v>3082.65</v>
      </c>
      <c r="G241" s="573">
        <v>192.6</v>
      </c>
    </row>
    <row r="242" spans="1:7">
      <c r="A242" s="571">
        <v>239</v>
      </c>
      <c r="B242" s="579" t="s">
        <v>1250</v>
      </c>
      <c r="C242" s="580" t="s">
        <v>1051</v>
      </c>
      <c r="D242" s="580">
        <v>1</v>
      </c>
      <c r="E242" s="579" t="s">
        <v>1192</v>
      </c>
      <c r="F242" s="572">
        <v>3082.64</v>
      </c>
      <c r="G242" s="573">
        <v>192.6</v>
      </c>
    </row>
    <row r="243" spans="1:7">
      <c r="A243" s="571">
        <v>240</v>
      </c>
      <c r="B243" s="579" t="s">
        <v>1294</v>
      </c>
      <c r="C243" s="580" t="s">
        <v>1051</v>
      </c>
      <c r="D243" s="580">
        <v>1</v>
      </c>
      <c r="E243" s="579" t="s">
        <v>1193</v>
      </c>
      <c r="F243" s="572">
        <v>4448.05</v>
      </c>
      <c r="G243" s="573">
        <v>654.79999999999995</v>
      </c>
    </row>
    <row r="244" spans="1:7">
      <c r="A244" s="571">
        <v>241</v>
      </c>
      <c r="B244" s="579" t="s">
        <v>1436</v>
      </c>
      <c r="C244" s="580" t="s">
        <v>1051</v>
      </c>
      <c r="D244" s="580">
        <v>1</v>
      </c>
      <c r="E244" s="579" t="s">
        <v>1191</v>
      </c>
      <c r="F244" s="572">
        <v>5811.56</v>
      </c>
      <c r="G244" s="573">
        <v>149.80000000000001</v>
      </c>
    </row>
    <row r="245" spans="1:7">
      <c r="A245" s="571">
        <v>242</v>
      </c>
      <c r="B245" s="579" t="s">
        <v>1436</v>
      </c>
      <c r="C245" s="580" t="s">
        <v>1051</v>
      </c>
      <c r="D245" s="580">
        <v>1</v>
      </c>
      <c r="E245" s="579" t="s">
        <v>1191</v>
      </c>
      <c r="F245" s="572">
        <v>5811.55</v>
      </c>
      <c r="G245" s="573">
        <v>149.80000000000001</v>
      </c>
    </row>
    <row r="246" spans="1:7">
      <c r="A246" s="571">
        <v>243</v>
      </c>
      <c r="B246" s="579" t="s">
        <v>1246</v>
      </c>
      <c r="C246" s="580" t="s">
        <v>1051</v>
      </c>
      <c r="D246" s="580">
        <v>1</v>
      </c>
      <c r="E246" s="579"/>
      <c r="F246" s="572">
        <v>7260.33</v>
      </c>
      <c r="G246" s="573">
        <v>149.80000000000001</v>
      </c>
    </row>
    <row r="247" spans="1:7">
      <c r="A247" s="571">
        <v>244</v>
      </c>
      <c r="B247" s="579" t="s">
        <v>1437</v>
      </c>
      <c r="C247" s="580" t="s">
        <v>1051</v>
      </c>
      <c r="D247" s="580">
        <v>1</v>
      </c>
      <c r="E247" s="579"/>
      <c r="F247" s="572">
        <v>451971.41</v>
      </c>
      <c r="G247" s="573">
        <v>108570</v>
      </c>
    </row>
    <row r="248" spans="1:7">
      <c r="A248" s="571">
        <v>245</v>
      </c>
      <c r="B248" s="579" t="s">
        <v>1407</v>
      </c>
      <c r="C248" s="580" t="s">
        <v>1051</v>
      </c>
      <c r="D248" s="580">
        <v>1</v>
      </c>
      <c r="E248" s="579" t="s">
        <v>1240</v>
      </c>
      <c r="F248" s="572">
        <v>63269.2</v>
      </c>
      <c r="G248" s="573">
        <v>1712</v>
      </c>
    </row>
    <row r="249" spans="1:7">
      <c r="A249" s="571">
        <v>246</v>
      </c>
      <c r="B249" s="579" t="s">
        <v>1252</v>
      </c>
      <c r="C249" s="580" t="s">
        <v>1051</v>
      </c>
      <c r="D249" s="580">
        <v>1</v>
      </c>
      <c r="E249" s="579">
        <v>8065160</v>
      </c>
      <c r="F249" s="572">
        <v>4639.51</v>
      </c>
      <c r="G249" s="573">
        <v>149.80000000000001</v>
      </c>
    </row>
    <row r="250" spans="1:7">
      <c r="A250" s="571">
        <v>247</v>
      </c>
      <c r="B250" s="579" t="s">
        <v>1223</v>
      </c>
      <c r="C250" s="580" t="s">
        <v>1051</v>
      </c>
      <c r="D250" s="580">
        <v>1</v>
      </c>
      <c r="E250" s="579" t="s">
        <v>1194</v>
      </c>
      <c r="F250" s="572">
        <v>5143.91</v>
      </c>
      <c r="G250" s="573">
        <v>428</v>
      </c>
    </row>
    <row r="251" spans="1:7">
      <c r="A251" s="571">
        <v>248</v>
      </c>
      <c r="B251" s="579" t="s">
        <v>1438</v>
      </c>
      <c r="C251" s="580" t="s">
        <v>1051</v>
      </c>
      <c r="D251" s="580">
        <v>1</v>
      </c>
      <c r="E251" s="579" t="s">
        <v>1195</v>
      </c>
      <c r="F251" s="572">
        <v>3563.58</v>
      </c>
      <c r="G251" s="573">
        <v>214</v>
      </c>
    </row>
    <row r="252" spans="1:7">
      <c r="A252" s="571">
        <v>249</v>
      </c>
      <c r="B252" s="579" t="s">
        <v>1224</v>
      </c>
      <c r="C252" s="580" t="s">
        <v>1051</v>
      </c>
      <c r="D252" s="580">
        <v>1</v>
      </c>
      <c r="E252" s="579" t="s">
        <v>1237</v>
      </c>
      <c r="F252" s="572">
        <v>7201.86</v>
      </c>
      <c r="G252" s="573">
        <v>1640</v>
      </c>
    </row>
    <row r="253" spans="1:7">
      <c r="A253" s="571">
        <v>250</v>
      </c>
      <c r="B253" s="579" t="s">
        <v>1439</v>
      </c>
      <c r="C253" s="580" t="s">
        <v>1051</v>
      </c>
      <c r="D253" s="580">
        <v>1</v>
      </c>
      <c r="E253" s="579" t="s">
        <v>1196</v>
      </c>
      <c r="F253" s="572">
        <v>5624.6</v>
      </c>
      <c r="G253" s="573">
        <v>410</v>
      </c>
    </row>
    <row r="254" spans="1:7">
      <c r="A254" s="571">
        <v>251</v>
      </c>
      <c r="B254" s="579" t="s">
        <v>1439</v>
      </c>
      <c r="C254" s="580" t="s">
        <v>1051</v>
      </c>
      <c r="D254" s="580">
        <v>1</v>
      </c>
      <c r="E254" s="579" t="s">
        <v>1197</v>
      </c>
      <c r="F254" s="572">
        <v>11728.89</v>
      </c>
      <c r="G254" s="573">
        <v>1394</v>
      </c>
    </row>
    <row r="255" spans="1:7">
      <c r="A255" s="571">
        <v>252</v>
      </c>
      <c r="B255" s="579" t="s">
        <v>1440</v>
      </c>
      <c r="C255" s="580" t="s">
        <v>1051</v>
      </c>
      <c r="D255" s="580">
        <v>1</v>
      </c>
      <c r="E255" s="579" t="s">
        <v>1197</v>
      </c>
      <c r="F255" s="572">
        <v>11728.88</v>
      </c>
      <c r="G255" s="573">
        <v>1640</v>
      </c>
    </row>
    <row r="256" spans="1:7">
      <c r="A256" s="571">
        <v>253</v>
      </c>
      <c r="B256" s="579" t="s">
        <v>1439</v>
      </c>
      <c r="C256" s="580" t="s">
        <v>1051</v>
      </c>
      <c r="D256" s="580">
        <v>1</v>
      </c>
      <c r="E256" s="579" t="s">
        <v>1196</v>
      </c>
      <c r="F256" s="572">
        <v>5624.59</v>
      </c>
      <c r="G256" s="573">
        <v>410</v>
      </c>
    </row>
    <row r="257" spans="1:7">
      <c r="A257" s="571">
        <v>254</v>
      </c>
      <c r="B257" s="579" t="s">
        <v>1439</v>
      </c>
      <c r="C257" s="580" t="s">
        <v>1051</v>
      </c>
      <c r="D257" s="580">
        <v>1</v>
      </c>
      <c r="E257" s="579" t="s">
        <v>1198</v>
      </c>
      <c r="F257" s="572">
        <v>5144.25</v>
      </c>
      <c r="G257" s="573">
        <v>410</v>
      </c>
    </row>
    <row r="258" spans="1:7">
      <c r="A258" s="571">
        <v>255</v>
      </c>
      <c r="B258" s="579" t="s">
        <v>1439</v>
      </c>
      <c r="C258" s="580" t="s">
        <v>1051</v>
      </c>
      <c r="D258" s="580">
        <v>1</v>
      </c>
      <c r="E258" s="579" t="s">
        <v>1198</v>
      </c>
      <c r="F258" s="572">
        <v>5144.25</v>
      </c>
      <c r="G258" s="573">
        <v>410</v>
      </c>
    </row>
    <row r="259" spans="1:7">
      <c r="A259" s="571">
        <v>256</v>
      </c>
      <c r="B259" s="579" t="s">
        <v>1439</v>
      </c>
      <c r="C259" s="580" t="s">
        <v>1051</v>
      </c>
      <c r="D259" s="580">
        <v>1</v>
      </c>
      <c r="E259" s="579" t="s">
        <v>1198</v>
      </c>
      <c r="F259" s="572">
        <v>5144.26</v>
      </c>
      <c r="G259" s="573">
        <v>410</v>
      </c>
    </row>
    <row r="260" spans="1:7">
      <c r="A260" s="571">
        <v>257</v>
      </c>
      <c r="B260" s="579" t="s">
        <v>1439</v>
      </c>
      <c r="C260" s="580" t="s">
        <v>1051</v>
      </c>
      <c r="D260" s="580">
        <v>1</v>
      </c>
      <c r="E260" s="579" t="s">
        <v>1198</v>
      </c>
      <c r="F260" s="572">
        <v>5144.26</v>
      </c>
      <c r="G260" s="573">
        <v>410</v>
      </c>
    </row>
    <row r="261" spans="1:7">
      <c r="A261" s="571">
        <v>258</v>
      </c>
      <c r="B261" s="579" t="s">
        <v>1439</v>
      </c>
      <c r="C261" s="580" t="s">
        <v>1051</v>
      </c>
      <c r="D261" s="580">
        <v>1</v>
      </c>
      <c r="E261" s="579" t="s">
        <v>1199</v>
      </c>
      <c r="F261" s="572">
        <v>12071.74</v>
      </c>
      <c r="G261" s="573">
        <v>1394</v>
      </c>
    </row>
    <row r="262" spans="1:7">
      <c r="A262" s="571">
        <v>259</v>
      </c>
      <c r="B262" s="579" t="s">
        <v>1439</v>
      </c>
      <c r="C262" s="580" t="s">
        <v>1051</v>
      </c>
      <c r="D262" s="580">
        <v>1</v>
      </c>
      <c r="E262" s="579" t="s">
        <v>1200</v>
      </c>
      <c r="F262" s="572">
        <v>15981.53</v>
      </c>
      <c r="G262" s="573">
        <v>1394</v>
      </c>
    </row>
    <row r="263" spans="1:7">
      <c r="A263" s="571">
        <v>260</v>
      </c>
      <c r="B263" s="579" t="s">
        <v>1439</v>
      </c>
      <c r="C263" s="580" t="s">
        <v>1051</v>
      </c>
      <c r="D263" s="580">
        <v>1</v>
      </c>
      <c r="E263" s="579" t="s">
        <v>1200</v>
      </c>
      <c r="F263" s="572">
        <v>15981.53</v>
      </c>
      <c r="G263" s="573">
        <v>1394</v>
      </c>
    </row>
    <row r="264" spans="1:7">
      <c r="A264" s="571">
        <v>261</v>
      </c>
      <c r="B264" s="579" t="s">
        <v>1439</v>
      </c>
      <c r="C264" s="580" t="s">
        <v>1051</v>
      </c>
      <c r="D264" s="580">
        <v>1</v>
      </c>
      <c r="E264" s="579" t="s">
        <v>1200</v>
      </c>
      <c r="F264" s="572">
        <v>15981.53</v>
      </c>
      <c r="G264" s="573">
        <v>1394</v>
      </c>
    </row>
    <row r="265" spans="1:7">
      <c r="A265" s="571">
        <v>262</v>
      </c>
      <c r="B265" s="579" t="s">
        <v>1439</v>
      </c>
      <c r="C265" s="580" t="s">
        <v>1051</v>
      </c>
      <c r="D265" s="580">
        <v>1</v>
      </c>
      <c r="E265" s="579" t="s">
        <v>1201</v>
      </c>
      <c r="F265" s="572">
        <v>15707.15</v>
      </c>
      <c r="G265" s="573">
        <v>1394</v>
      </c>
    </row>
    <row r="266" spans="1:7">
      <c r="A266" s="571">
        <v>263</v>
      </c>
      <c r="B266" s="579" t="s">
        <v>1439</v>
      </c>
      <c r="C266" s="580" t="s">
        <v>1051</v>
      </c>
      <c r="D266" s="580">
        <v>1</v>
      </c>
      <c r="E266" s="579" t="s">
        <v>1201</v>
      </c>
      <c r="F266" s="572">
        <v>15707.15</v>
      </c>
      <c r="G266" s="573">
        <v>1394</v>
      </c>
    </row>
    <row r="267" spans="1:7">
      <c r="A267" s="571">
        <v>264</v>
      </c>
      <c r="B267" s="579" t="s">
        <v>1439</v>
      </c>
      <c r="C267" s="580" t="s">
        <v>1051</v>
      </c>
      <c r="D267" s="580">
        <v>1</v>
      </c>
      <c r="E267" s="579" t="s">
        <v>1201</v>
      </c>
      <c r="F267" s="572">
        <v>15707.15</v>
      </c>
      <c r="G267" s="573">
        <v>1394</v>
      </c>
    </row>
    <row r="268" spans="1:7">
      <c r="A268" s="571">
        <v>265</v>
      </c>
      <c r="B268" s="579" t="s">
        <v>1439</v>
      </c>
      <c r="C268" s="580" t="s">
        <v>1051</v>
      </c>
      <c r="D268" s="580">
        <v>1</v>
      </c>
      <c r="E268" s="579" t="s">
        <v>1202</v>
      </c>
      <c r="F268" s="572">
        <v>9506.65</v>
      </c>
      <c r="G268" s="573">
        <v>1394</v>
      </c>
    </row>
    <row r="269" spans="1:7">
      <c r="A269" s="571">
        <v>266</v>
      </c>
      <c r="B269" s="579" t="s">
        <v>1439</v>
      </c>
      <c r="C269" s="580" t="s">
        <v>1051</v>
      </c>
      <c r="D269" s="580">
        <v>1</v>
      </c>
      <c r="E269" s="579" t="s">
        <v>1202</v>
      </c>
      <c r="F269" s="572">
        <v>9506.65</v>
      </c>
      <c r="G269" s="573">
        <v>1394</v>
      </c>
    </row>
    <row r="270" spans="1:7">
      <c r="A270" s="571">
        <v>267</v>
      </c>
      <c r="B270" s="579" t="s">
        <v>1439</v>
      </c>
      <c r="C270" s="580" t="s">
        <v>1051</v>
      </c>
      <c r="D270" s="580">
        <v>1</v>
      </c>
      <c r="E270" s="579" t="s">
        <v>1202</v>
      </c>
      <c r="F270" s="572">
        <v>9506.65</v>
      </c>
      <c r="G270" s="573">
        <v>1394</v>
      </c>
    </row>
    <row r="271" spans="1:7">
      <c r="A271" s="571">
        <v>268</v>
      </c>
      <c r="B271" s="579" t="s">
        <v>1439</v>
      </c>
      <c r="C271" s="580" t="s">
        <v>1051</v>
      </c>
      <c r="D271" s="580">
        <v>1</v>
      </c>
      <c r="E271" s="579" t="s">
        <v>1202</v>
      </c>
      <c r="F271" s="572">
        <v>9506.65</v>
      </c>
      <c r="G271" s="573">
        <v>1394</v>
      </c>
    </row>
    <row r="272" spans="1:7">
      <c r="A272" s="571">
        <v>269</v>
      </c>
      <c r="B272" s="579" t="s">
        <v>1439</v>
      </c>
      <c r="C272" s="580" t="s">
        <v>1051</v>
      </c>
      <c r="D272" s="580">
        <v>1</v>
      </c>
      <c r="E272" s="579" t="s">
        <v>1202</v>
      </c>
      <c r="F272" s="572">
        <v>9506.67</v>
      </c>
      <c r="G272" s="573">
        <v>1394</v>
      </c>
    </row>
    <row r="273" spans="1:7">
      <c r="A273" s="571">
        <v>270</v>
      </c>
      <c r="B273" s="579" t="s">
        <v>1441</v>
      </c>
      <c r="C273" s="580" t="s">
        <v>1051</v>
      </c>
      <c r="D273" s="580">
        <v>1</v>
      </c>
      <c r="E273" s="579" t="s">
        <v>1219</v>
      </c>
      <c r="F273" s="572">
        <v>12475.9</v>
      </c>
      <c r="G273" s="573">
        <v>2134.4</v>
      </c>
    </row>
    <row r="274" spans="1:7">
      <c r="A274" s="571">
        <v>271</v>
      </c>
      <c r="B274" s="579" t="s">
        <v>1442</v>
      </c>
      <c r="C274" s="580" t="s">
        <v>1051</v>
      </c>
      <c r="D274" s="580">
        <v>1</v>
      </c>
      <c r="E274" s="579"/>
      <c r="F274" s="572">
        <v>2495.2199999999998</v>
      </c>
      <c r="G274" s="573">
        <v>107</v>
      </c>
    </row>
    <row r="275" spans="1:7">
      <c r="A275" s="571">
        <v>272</v>
      </c>
      <c r="B275" s="579" t="s">
        <v>1443</v>
      </c>
      <c r="C275" s="580" t="s">
        <v>1051</v>
      </c>
      <c r="D275" s="580">
        <v>1</v>
      </c>
      <c r="E275" s="579"/>
      <c r="F275" s="572">
        <v>14393.22</v>
      </c>
      <c r="G275" s="573">
        <v>0</v>
      </c>
    </row>
    <row r="276" spans="1:7">
      <c r="A276" s="571">
        <v>273</v>
      </c>
      <c r="B276" s="579" t="s">
        <v>1294</v>
      </c>
      <c r="C276" s="580" t="s">
        <v>1051</v>
      </c>
      <c r="D276" s="580">
        <v>1</v>
      </c>
      <c r="E276" s="579" t="s">
        <v>1203</v>
      </c>
      <c r="F276" s="572">
        <v>2518.85</v>
      </c>
      <c r="G276" s="573">
        <v>612</v>
      </c>
    </row>
    <row r="277" spans="1:7">
      <c r="A277" s="571">
        <v>274</v>
      </c>
      <c r="B277" s="579" t="s">
        <v>1444</v>
      </c>
      <c r="C277" s="580" t="s">
        <v>1051</v>
      </c>
      <c r="D277" s="580">
        <v>1</v>
      </c>
      <c r="E277" s="579" t="s">
        <v>1204</v>
      </c>
      <c r="F277" s="572">
        <v>9052</v>
      </c>
      <c r="G277" s="573">
        <v>890.2</v>
      </c>
    </row>
    <row r="278" spans="1:7">
      <c r="A278" s="571">
        <v>275</v>
      </c>
      <c r="B278" s="579" t="s">
        <v>1445</v>
      </c>
      <c r="C278" s="580" t="s">
        <v>1051</v>
      </c>
      <c r="D278" s="580">
        <v>1</v>
      </c>
      <c r="E278" s="579" t="s">
        <v>1205</v>
      </c>
      <c r="F278" s="572">
        <v>9670.9599999999991</v>
      </c>
      <c r="G278" s="573">
        <v>452.8</v>
      </c>
    </row>
    <row r="279" spans="1:7">
      <c r="A279" s="571">
        <v>276</v>
      </c>
      <c r="B279" s="579" t="s">
        <v>1446</v>
      </c>
      <c r="C279" s="580" t="s">
        <v>1051</v>
      </c>
      <c r="D279" s="580">
        <v>1</v>
      </c>
      <c r="E279" s="579" t="s">
        <v>1206</v>
      </c>
      <c r="F279" s="572">
        <v>38240.99</v>
      </c>
      <c r="G279" s="573">
        <v>3595.2</v>
      </c>
    </row>
    <row r="280" spans="1:7">
      <c r="A280" s="571">
        <v>277</v>
      </c>
      <c r="B280" s="579" t="s">
        <v>1223</v>
      </c>
      <c r="C280" s="580" t="s">
        <v>1051</v>
      </c>
      <c r="D280" s="580">
        <v>1</v>
      </c>
      <c r="E280" s="579" t="s">
        <v>1207</v>
      </c>
      <c r="F280" s="572">
        <v>2589.0100000000002</v>
      </c>
      <c r="G280" s="573">
        <v>214</v>
      </c>
    </row>
    <row r="281" spans="1:7">
      <c r="A281" s="571">
        <v>278</v>
      </c>
      <c r="B281" s="579" t="s">
        <v>1447</v>
      </c>
      <c r="C281" s="580" t="s">
        <v>1051</v>
      </c>
      <c r="D281" s="580">
        <v>1</v>
      </c>
      <c r="E281" s="579"/>
      <c r="F281" s="572">
        <v>30700.03</v>
      </c>
      <c r="G281" s="573">
        <v>200</v>
      </c>
    </row>
    <row r="282" spans="1:7">
      <c r="A282" s="571">
        <v>279</v>
      </c>
      <c r="B282" s="579" t="s">
        <v>1426</v>
      </c>
      <c r="C282" s="580" t="s">
        <v>1051</v>
      </c>
      <c r="D282" s="580">
        <v>1</v>
      </c>
      <c r="E282" s="579" t="s">
        <v>1208</v>
      </c>
      <c r="F282" s="572">
        <v>3794.91</v>
      </c>
      <c r="G282" s="573">
        <v>612</v>
      </c>
    </row>
    <row r="283" spans="1:7">
      <c r="A283" s="571">
        <v>280</v>
      </c>
      <c r="B283" s="579" t="s">
        <v>1252</v>
      </c>
      <c r="C283" s="580" t="s">
        <v>1051</v>
      </c>
      <c r="D283" s="580">
        <v>1</v>
      </c>
      <c r="E283" s="579"/>
      <c r="F283" s="572">
        <v>525.97</v>
      </c>
      <c r="G283" s="573">
        <v>42.8</v>
      </c>
    </row>
    <row r="284" spans="1:7">
      <c r="A284" s="571">
        <v>281</v>
      </c>
      <c r="B284" s="579" t="s">
        <v>1251</v>
      </c>
      <c r="C284" s="580" t="s">
        <v>1051</v>
      </c>
      <c r="D284" s="580">
        <v>1</v>
      </c>
      <c r="E284" s="579"/>
      <c r="F284" s="572">
        <v>4659.62</v>
      </c>
      <c r="G284" s="573">
        <v>149.80000000000001</v>
      </c>
    </row>
    <row r="285" spans="1:7">
      <c r="A285" s="571">
        <v>282</v>
      </c>
      <c r="B285" s="579" t="s">
        <v>1448</v>
      </c>
      <c r="C285" s="580" t="s">
        <v>1051</v>
      </c>
      <c r="D285" s="580">
        <v>1</v>
      </c>
      <c r="E285" s="579"/>
      <c r="F285" s="572">
        <v>999.01</v>
      </c>
      <c r="G285" s="573">
        <v>164</v>
      </c>
    </row>
    <row r="286" spans="1:7">
      <c r="A286" s="571">
        <v>283</v>
      </c>
      <c r="B286" s="579" t="s">
        <v>1246</v>
      </c>
      <c r="C286" s="580" t="s">
        <v>1051</v>
      </c>
      <c r="D286" s="580">
        <v>1</v>
      </c>
      <c r="E286" s="579"/>
      <c r="F286" s="572">
        <v>1996.82</v>
      </c>
      <c r="G286" s="573">
        <v>107</v>
      </c>
    </row>
    <row r="287" spans="1:7">
      <c r="A287" s="571">
        <v>284</v>
      </c>
      <c r="B287" s="579" t="s">
        <v>1449</v>
      </c>
      <c r="C287" s="580" t="s">
        <v>1051</v>
      </c>
      <c r="D287" s="580">
        <v>1</v>
      </c>
      <c r="E287" s="579" t="s">
        <v>1241</v>
      </c>
      <c r="F287" s="572">
        <v>5658.04</v>
      </c>
      <c r="G287" s="573">
        <v>192.6</v>
      </c>
    </row>
    <row r="288" spans="1:7">
      <c r="A288" s="571">
        <v>285</v>
      </c>
      <c r="B288" s="579" t="s">
        <v>1450</v>
      </c>
      <c r="C288" s="580" t="s">
        <v>1051</v>
      </c>
      <c r="D288" s="580">
        <v>1</v>
      </c>
      <c r="E288" s="579"/>
      <c r="F288" s="572">
        <v>2529.38</v>
      </c>
      <c r="G288" s="573">
        <v>107</v>
      </c>
    </row>
    <row r="289" spans="1:7">
      <c r="A289" s="571">
        <v>286</v>
      </c>
      <c r="B289" s="579" t="s">
        <v>1251</v>
      </c>
      <c r="C289" s="580" t="s">
        <v>1051</v>
      </c>
      <c r="D289" s="580">
        <v>1</v>
      </c>
      <c r="E289" s="579" t="s">
        <v>1209</v>
      </c>
      <c r="F289" s="572">
        <v>2420.5500000000002</v>
      </c>
      <c r="G289" s="573">
        <v>107</v>
      </c>
    </row>
    <row r="290" spans="1:7">
      <c r="A290" s="571">
        <v>287</v>
      </c>
      <c r="B290" s="579" t="s">
        <v>1451</v>
      </c>
      <c r="C290" s="580" t="s">
        <v>1051</v>
      </c>
      <c r="D290" s="580">
        <v>1</v>
      </c>
      <c r="E290" s="579"/>
      <c r="F290" s="572">
        <v>1398577.72</v>
      </c>
      <c r="G290" s="573">
        <v>32100</v>
      </c>
    </row>
    <row r="291" spans="1:7">
      <c r="A291" s="571">
        <v>288</v>
      </c>
      <c r="B291" s="579" t="s">
        <v>1251</v>
      </c>
      <c r="C291" s="580" t="s">
        <v>1051</v>
      </c>
      <c r="D291" s="580">
        <v>1</v>
      </c>
      <c r="E291" s="579"/>
      <c r="F291" s="572">
        <v>2444.86</v>
      </c>
      <c r="G291" s="573">
        <v>107</v>
      </c>
    </row>
    <row r="292" spans="1:7">
      <c r="A292" s="571">
        <v>289</v>
      </c>
      <c r="B292" s="579" t="s">
        <v>1246</v>
      </c>
      <c r="C292" s="580" t="s">
        <v>1051</v>
      </c>
      <c r="D292" s="580">
        <v>1</v>
      </c>
      <c r="E292" s="579" t="s">
        <v>1210</v>
      </c>
      <c r="F292" s="572">
        <v>2734.66</v>
      </c>
      <c r="G292" s="573">
        <v>107</v>
      </c>
    </row>
    <row r="293" spans="1:7">
      <c r="A293" s="571">
        <v>290</v>
      </c>
      <c r="B293" s="579" t="s">
        <v>1419</v>
      </c>
      <c r="C293" s="580" t="s">
        <v>1051</v>
      </c>
      <c r="D293" s="580">
        <v>1</v>
      </c>
      <c r="E293" s="579" t="s">
        <v>1211</v>
      </c>
      <c r="F293" s="572">
        <v>3022.54</v>
      </c>
      <c r="G293" s="573">
        <v>107</v>
      </c>
    </row>
    <row r="294" spans="1:7">
      <c r="A294" s="571">
        <v>291</v>
      </c>
      <c r="B294" s="579" t="s">
        <v>1300</v>
      </c>
      <c r="C294" s="580" t="s">
        <v>1051</v>
      </c>
      <c r="D294" s="580">
        <v>1</v>
      </c>
      <c r="E294" s="579" t="s">
        <v>1062</v>
      </c>
      <c r="F294" s="572">
        <v>4106.6099999999997</v>
      </c>
      <c r="G294" s="573">
        <v>107</v>
      </c>
    </row>
    <row r="295" spans="1:7">
      <c r="A295" s="571">
        <v>292</v>
      </c>
      <c r="B295" s="579" t="s">
        <v>1251</v>
      </c>
      <c r="C295" s="580" t="s">
        <v>1051</v>
      </c>
      <c r="D295" s="580">
        <v>1</v>
      </c>
      <c r="E295" s="579" t="s">
        <v>1452</v>
      </c>
      <c r="F295" s="572">
        <v>2712.28</v>
      </c>
      <c r="G295" s="573">
        <v>107</v>
      </c>
    </row>
    <row r="296" spans="1:7">
      <c r="A296" s="571">
        <v>293</v>
      </c>
      <c r="B296" s="579" t="s">
        <v>1453</v>
      </c>
      <c r="C296" s="580" t="s">
        <v>1051</v>
      </c>
      <c r="D296" s="580">
        <v>1</v>
      </c>
      <c r="E296" s="579" t="s">
        <v>1212</v>
      </c>
      <c r="F296" s="572">
        <v>7534.21</v>
      </c>
      <c r="G296" s="573">
        <v>410</v>
      </c>
    </row>
    <row r="297" spans="1:7">
      <c r="A297" s="571">
        <v>294</v>
      </c>
      <c r="B297" s="579" t="s">
        <v>1251</v>
      </c>
      <c r="C297" s="580" t="s">
        <v>1051</v>
      </c>
      <c r="D297" s="580">
        <v>1</v>
      </c>
      <c r="E297" s="579" t="s">
        <v>1452</v>
      </c>
      <c r="F297" s="572">
        <v>2712.27</v>
      </c>
      <c r="G297" s="573">
        <v>107</v>
      </c>
    </row>
    <row r="298" spans="1:7">
      <c r="A298" s="571">
        <v>295</v>
      </c>
      <c r="B298" s="579" t="s">
        <v>1251</v>
      </c>
      <c r="C298" s="580" t="s">
        <v>1051</v>
      </c>
      <c r="D298" s="580">
        <v>1</v>
      </c>
      <c r="E298" s="579" t="s">
        <v>1452</v>
      </c>
      <c r="F298" s="572">
        <v>2712.27</v>
      </c>
      <c r="G298" s="573">
        <v>107</v>
      </c>
    </row>
    <row r="299" spans="1:7">
      <c r="A299" s="571">
        <v>296</v>
      </c>
      <c r="B299" s="579" t="s">
        <v>1251</v>
      </c>
      <c r="C299" s="580" t="s">
        <v>1051</v>
      </c>
      <c r="D299" s="580">
        <v>1</v>
      </c>
      <c r="E299" s="579" t="s">
        <v>1213</v>
      </c>
      <c r="F299" s="572">
        <v>2736.58</v>
      </c>
      <c r="G299" s="573">
        <v>107</v>
      </c>
    </row>
    <row r="300" spans="1:7">
      <c r="A300" s="571">
        <v>297</v>
      </c>
      <c r="B300" s="579" t="s">
        <v>1251</v>
      </c>
      <c r="C300" s="580" t="s">
        <v>1051</v>
      </c>
      <c r="D300" s="580">
        <v>1</v>
      </c>
      <c r="E300" s="579" t="s">
        <v>1213</v>
      </c>
      <c r="F300" s="572">
        <v>2736.59</v>
      </c>
      <c r="G300" s="573">
        <v>107</v>
      </c>
    </row>
    <row r="301" spans="1:7">
      <c r="A301" s="571">
        <v>298</v>
      </c>
      <c r="B301" s="579" t="s">
        <v>1419</v>
      </c>
      <c r="C301" s="580" t="s">
        <v>1051</v>
      </c>
      <c r="D301" s="580">
        <v>1</v>
      </c>
      <c r="E301" s="579" t="s">
        <v>1211</v>
      </c>
      <c r="F301" s="572">
        <v>3621.02</v>
      </c>
      <c r="G301" s="573">
        <v>107</v>
      </c>
    </row>
    <row r="302" spans="1:7">
      <c r="A302" s="571">
        <v>299</v>
      </c>
      <c r="B302" s="579" t="s">
        <v>1454</v>
      </c>
      <c r="C302" s="580" t="s">
        <v>1051</v>
      </c>
      <c r="D302" s="580">
        <v>1</v>
      </c>
      <c r="E302" s="579" t="s">
        <v>1214</v>
      </c>
      <c r="F302" s="572">
        <v>21897.02</v>
      </c>
      <c r="G302" s="573">
        <v>1104.2</v>
      </c>
    </row>
    <row r="303" spans="1:7">
      <c r="A303" s="571">
        <v>300</v>
      </c>
      <c r="B303" s="579" t="s">
        <v>1454</v>
      </c>
      <c r="C303" s="580" t="s">
        <v>1051</v>
      </c>
      <c r="D303" s="580">
        <v>1</v>
      </c>
      <c r="E303" s="579" t="s">
        <v>1214</v>
      </c>
      <c r="F303" s="572">
        <v>21897.02</v>
      </c>
      <c r="G303" s="573">
        <v>1104.2</v>
      </c>
    </row>
    <row r="304" spans="1:7">
      <c r="A304" s="571">
        <v>301</v>
      </c>
      <c r="B304" s="579" t="s">
        <v>1455</v>
      </c>
      <c r="C304" s="580" t="s">
        <v>1051</v>
      </c>
      <c r="D304" s="580">
        <v>1</v>
      </c>
      <c r="E304" s="579" t="s">
        <v>1215</v>
      </c>
      <c r="F304" s="572">
        <v>58392.06</v>
      </c>
      <c r="G304" s="573">
        <v>449.4</v>
      </c>
    </row>
    <row r="305" spans="1:7">
      <c r="A305" s="571">
        <v>302</v>
      </c>
      <c r="B305" s="579" t="s">
        <v>1455</v>
      </c>
      <c r="C305" s="580" t="s">
        <v>1051</v>
      </c>
      <c r="D305" s="580">
        <v>1</v>
      </c>
      <c r="E305" s="579" t="s">
        <v>1215</v>
      </c>
      <c r="F305" s="572">
        <v>58392.06</v>
      </c>
      <c r="G305" s="573">
        <v>449.4</v>
      </c>
    </row>
    <row r="306" spans="1:7">
      <c r="A306" s="571">
        <v>303</v>
      </c>
      <c r="B306" s="579" t="s">
        <v>1456</v>
      </c>
      <c r="C306" s="580" t="s">
        <v>1051</v>
      </c>
      <c r="D306" s="580">
        <v>1</v>
      </c>
      <c r="E306" s="579" t="s">
        <v>1216</v>
      </c>
      <c r="F306" s="572">
        <v>20360.46</v>
      </c>
      <c r="G306" s="573">
        <v>149.80000000000001</v>
      </c>
    </row>
    <row r="307" spans="1:7">
      <c r="A307" s="571">
        <v>304</v>
      </c>
      <c r="B307" s="579" t="s">
        <v>1456</v>
      </c>
      <c r="C307" s="580" t="s">
        <v>1051</v>
      </c>
      <c r="D307" s="580">
        <v>1</v>
      </c>
      <c r="E307" s="579" t="s">
        <v>1216</v>
      </c>
      <c r="F307" s="572">
        <v>20360.46</v>
      </c>
      <c r="G307" s="573">
        <v>149.80000000000001</v>
      </c>
    </row>
    <row r="308" spans="1:7">
      <c r="A308" s="571">
        <v>305</v>
      </c>
      <c r="B308" s="579" t="s">
        <v>1245</v>
      </c>
      <c r="C308" s="580" t="s">
        <v>1051</v>
      </c>
      <c r="D308" s="580">
        <v>1</v>
      </c>
      <c r="E308" s="579" t="s">
        <v>1217</v>
      </c>
      <c r="F308" s="572">
        <v>71069.440000000002</v>
      </c>
      <c r="G308" s="573">
        <v>1382.4</v>
      </c>
    </row>
    <row r="309" spans="1:7">
      <c r="A309" s="571">
        <v>306</v>
      </c>
      <c r="B309" s="579" t="s">
        <v>1245</v>
      </c>
      <c r="C309" s="580" t="s">
        <v>1051</v>
      </c>
      <c r="D309" s="580">
        <v>1</v>
      </c>
      <c r="E309" s="579" t="s">
        <v>1217</v>
      </c>
      <c r="F309" s="572">
        <v>71069.440000000002</v>
      </c>
      <c r="G309" s="573">
        <v>1382.4</v>
      </c>
    </row>
    <row r="310" spans="1:7">
      <c r="A310" s="571">
        <v>307</v>
      </c>
      <c r="B310" s="579" t="s">
        <v>1457</v>
      </c>
      <c r="C310" s="580" t="s">
        <v>1051</v>
      </c>
      <c r="D310" s="580">
        <v>1</v>
      </c>
      <c r="E310" s="579" t="s">
        <v>1218</v>
      </c>
      <c r="F310" s="572">
        <v>3073.4</v>
      </c>
      <c r="G310" s="573">
        <v>149.80000000000001</v>
      </c>
    </row>
    <row r="311" spans="1:7">
      <c r="A311" s="579"/>
      <c r="B311" s="579"/>
      <c r="C311" s="579"/>
      <c r="D311" s="579"/>
      <c r="E311" s="579"/>
      <c r="F311" s="574"/>
      <c r="G311" s="574"/>
    </row>
    <row r="312" spans="1:7">
      <c r="A312" s="797" t="s">
        <v>1467</v>
      </c>
      <c r="B312" s="797"/>
      <c r="C312" s="579"/>
      <c r="D312" s="579"/>
      <c r="E312" s="579"/>
      <c r="F312" s="574">
        <v>5463380.8700000001</v>
      </c>
      <c r="G312" s="574"/>
    </row>
    <row r="313" spans="1:7">
      <c r="A313" s="579" t="s">
        <v>1466</v>
      </c>
      <c r="B313" s="579"/>
      <c r="C313" s="579"/>
      <c r="D313" s="574">
        <f t="shared" ref="D313" si="0">SUM(D4:D310)-D312</f>
        <v>307</v>
      </c>
      <c r="E313" s="574"/>
      <c r="F313" s="574">
        <f>SUM(F4:F310)-F312</f>
        <v>4241200.82</v>
      </c>
      <c r="G313" s="574">
        <f>SUM(G4:G312)</f>
        <v>1669405.2</v>
      </c>
    </row>
  </sheetData>
  <mergeCells count="2">
    <mergeCell ref="A1:G1"/>
    <mergeCell ref="A312:B312"/>
  </mergeCells>
  <phoneticPr fontId="13"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90</vt:i4>
      </vt:variant>
      <vt:variant>
        <vt:lpstr>命名范围</vt:lpstr>
      </vt:variant>
      <vt:variant>
        <vt:i4>24</vt:i4>
      </vt:variant>
    </vt:vector>
  </HeadingPairs>
  <TitlesOfParts>
    <vt:vector size="114" baseType="lpstr">
      <vt:lpstr>资产负债表(旧)</vt:lpstr>
      <vt:lpstr>封面</vt:lpstr>
      <vt:lpstr>填表注意事项</vt:lpstr>
      <vt:lpstr>索引目录</vt:lpstr>
      <vt:lpstr>科目填表说明</vt:lpstr>
      <vt:lpstr>企业基本情况表</vt:lpstr>
      <vt:lpstr>企业报表</vt:lpstr>
      <vt:lpstr>审定报表</vt:lpstr>
      <vt:lpstr>万元汇总表(报告用表)</vt:lpstr>
      <vt:lpstr>万元汇总表(报国资委)</vt:lpstr>
      <vt:lpstr>Sheet1</vt:lpstr>
      <vt:lpstr>1-汇总表</vt:lpstr>
      <vt:lpstr>3-流动汇总</vt:lpstr>
      <vt:lpstr>表3-1货币汇总表</vt:lpstr>
      <vt:lpstr>3-1-1现金</vt:lpstr>
      <vt:lpstr>3-1-2银行存款</vt:lpstr>
      <vt:lpstr>3-1-3其他货币资金</vt:lpstr>
      <vt:lpstr>3-2交易性金融资产汇总</vt:lpstr>
      <vt:lpstr>3-2-1交易性-股票</vt:lpstr>
      <vt:lpstr>3-2-2交易性-债券</vt:lpstr>
      <vt:lpstr>3-2-3交易性-基金</vt:lpstr>
      <vt:lpstr>3-3应收票据</vt:lpstr>
      <vt:lpstr>3-4应收账款</vt:lpstr>
      <vt:lpstr>3-5预付账款</vt:lpstr>
      <vt:lpstr>3-6应收利息</vt:lpstr>
      <vt:lpstr>3-7应收股利</vt:lpstr>
      <vt:lpstr>3-8其他应收款</vt:lpstr>
      <vt:lpstr>3-9-1材料采购（在途物资）</vt:lpstr>
      <vt:lpstr>3-9-3在库周转材料</vt:lpstr>
      <vt:lpstr>3-9-4委托加工物资</vt:lpstr>
      <vt:lpstr>3-9-6在产品（自制半成品）</vt:lpstr>
      <vt:lpstr>3-9-7发出商品</vt:lpstr>
      <vt:lpstr>3-9-8在用周转材料</vt:lpstr>
      <vt:lpstr>3-10一年到期非流动资产</vt:lpstr>
      <vt:lpstr>3-11其他流动资产</vt:lpstr>
      <vt:lpstr>4-非流动资产汇总</vt:lpstr>
      <vt:lpstr>4-1可供出售金融资产汇总</vt:lpstr>
      <vt:lpstr>4-1-1可出售-股票</vt:lpstr>
      <vt:lpstr>4-1-2可出售-债券</vt:lpstr>
      <vt:lpstr>4-1-3可出售-其他</vt:lpstr>
      <vt:lpstr>4-2持有到期投资</vt:lpstr>
      <vt:lpstr>4-3长期应收</vt:lpstr>
      <vt:lpstr>4-4股权投资</vt:lpstr>
      <vt:lpstr>4-5投资性房地产</vt:lpstr>
      <vt:lpstr>4-5-1投资性房地产</vt:lpstr>
      <vt:lpstr>4-5-2投资性房地产</vt:lpstr>
      <vt:lpstr>4-5-3投资性地产</vt:lpstr>
      <vt:lpstr>4-5-4投资性地产</vt:lpstr>
      <vt:lpstr>4-6-2构筑物</vt:lpstr>
      <vt:lpstr>4-6-8井巷工程</vt:lpstr>
      <vt:lpstr>4-6-3管道沟槽</vt:lpstr>
      <vt:lpstr>4-6-5车辆</vt:lpstr>
      <vt:lpstr>4-6-7其他设备</vt:lpstr>
      <vt:lpstr>4-6-8土地</vt:lpstr>
      <vt:lpstr>4-7在建工程汇总</vt:lpstr>
      <vt:lpstr>4-7-1在建（土建）</vt:lpstr>
      <vt:lpstr>4-9固定资产清理</vt:lpstr>
      <vt:lpstr>4-10生产性生物资产</vt:lpstr>
      <vt:lpstr>4-11油气资产</vt:lpstr>
      <vt:lpstr>4-12无形资产汇总</vt:lpstr>
      <vt:lpstr>4-12-1无形-土地</vt:lpstr>
      <vt:lpstr>4-12-2无形-矿业权</vt:lpstr>
      <vt:lpstr>4-12-3无形-其他</vt:lpstr>
      <vt:lpstr>4-13开发支出</vt:lpstr>
      <vt:lpstr>4-14商誉</vt:lpstr>
      <vt:lpstr>4-15长期待摊费用</vt:lpstr>
      <vt:lpstr>4-16递延所得税资产</vt:lpstr>
      <vt:lpstr>4-17其他非流动资产</vt:lpstr>
      <vt:lpstr>5-流动负债汇总</vt:lpstr>
      <vt:lpstr>5-1短期借款</vt:lpstr>
      <vt:lpstr>5-2交易性金融负债</vt:lpstr>
      <vt:lpstr>5-3应付票据</vt:lpstr>
      <vt:lpstr>5-4应付账款</vt:lpstr>
      <vt:lpstr>5-5预收账款</vt:lpstr>
      <vt:lpstr>5-6职工薪酬</vt:lpstr>
      <vt:lpstr>5-7应交税费</vt:lpstr>
      <vt:lpstr>5-8应付利息</vt:lpstr>
      <vt:lpstr>5-9应付股利（利润）</vt:lpstr>
      <vt:lpstr>5-10其他应付款</vt:lpstr>
      <vt:lpstr>5-11一年到期非流动负债</vt:lpstr>
      <vt:lpstr>5-12其他流动负债</vt:lpstr>
      <vt:lpstr>6-非流动负债汇总 </vt:lpstr>
      <vt:lpstr>6-1长期借款</vt:lpstr>
      <vt:lpstr>6-2应付债券</vt:lpstr>
      <vt:lpstr>6-3长期应付款</vt:lpstr>
      <vt:lpstr>6-4专项应付款</vt:lpstr>
      <vt:lpstr>6-5预计负债</vt:lpstr>
      <vt:lpstr>6-6递延所得税负债</vt:lpstr>
      <vt:lpstr>6-7其他非流动负债</vt:lpstr>
      <vt:lpstr>恒源标的1</vt:lpstr>
      <vt:lpstr>'1-汇总表'!Print_Area</vt:lpstr>
      <vt:lpstr>'4-6-2构筑物'!Print_Area</vt:lpstr>
      <vt:lpstr>'万元汇总表(报告用表)'!Print_Area</vt:lpstr>
      <vt:lpstr>'万元汇总表(报国资委)'!Print_Area</vt:lpstr>
      <vt:lpstr>'3-10一年到期非流动资产'!Print_Titles</vt:lpstr>
      <vt:lpstr>'3-11其他流动资产'!Print_Titles</vt:lpstr>
      <vt:lpstr>'3-4应收账款'!Print_Titles</vt:lpstr>
      <vt:lpstr>'3-5预付账款'!Print_Titles</vt:lpstr>
      <vt:lpstr>'3-8其他应收款'!Print_Titles</vt:lpstr>
      <vt:lpstr>'3-9-1材料采购（在途物资）'!Print_Titles</vt:lpstr>
      <vt:lpstr>'3-9-3在库周转材料'!Print_Titles</vt:lpstr>
      <vt:lpstr>'3-9-4委托加工物资'!Print_Titles</vt:lpstr>
      <vt:lpstr>'3-9-6在产品（自制半成品）'!Print_Titles</vt:lpstr>
      <vt:lpstr>'3-9-7发出商品'!Print_Titles</vt:lpstr>
      <vt:lpstr>'3-9-8在用周转材料'!Print_Titles</vt:lpstr>
      <vt:lpstr>'4-6-2构筑物'!Print_Titles</vt:lpstr>
      <vt:lpstr>'4-6-3管道沟槽'!Print_Titles</vt:lpstr>
      <vt:lpstr>'4-6-5车辆'!Print_Titles</vt:lpstr>
      <vt:lpstr>'4-6-7其他设备'!Print_Titles</vt:lpstr>
      <vt:lpstr>'4-6-8井巷工程'!Print_Titles</vt:lpstr>
      <vt:lpstr>'5-10其他应付款'!Print_Titles</vt:lpstr>
      <vt:lpstr>'5-3应付票据'!Print_Titles</vt:lpstr>
      <vt:lpstr>'5-4应付账款'!Print_Titles</vt:lpstr>
      <vt:lpstr>'5-5预收账款'!Print_Titles</vt:lpstr>
    </vt:vector>
  </TitlesOfParts>
  <Company>conqueror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评估明细表</dc:title>
  <dc:creator>sxch</dc:creator>
  <cp:lastModifiedBy>NTKO</cp:lastModifiedBy>
  <cp:lastPrinted>2019-04-02T09:03:44Z</cp:lastPrinted>
  <dcterms:created xsi:type="dcterms:W3CDTF">1999-04-07T08:44:02Z</dcterms:created>
  <dcterms:modified xsi:type="dcterms:W3CDTF">2019-11-29T03:39:20Z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