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omments42.xml" ContentType="application/vnd.openxmlformats-officedocument.spreadsheetml.comments+xml"/>
  <Override PartName="/xl/comments43.xml" ContentType="application/vnd.openxmlformats-officedocument.spreadsheetml.comments+xml"/>
  <Override PartName="/xl/comments44.xml" ContentType="application/vnd.openxmlformats-officedocument.spreadsheetml.comments+xml"/>
  <Override PartName="/xl/comments45.xml" ContentType="application/vnd.openxmlformats-officedocument.spreadsheetml.comments+xml"/>
  <Override PartName="/xl/comments46.xml" ContentType="application/vnd.openxmlformats-officedocument.spreadsheetml.comments+xml"/>
  <Override PartName="/xl/comments47.xml" ContentType="application/vnd.openxmlformats-officedocument.spreadsheetml.comments+xml"/>
  <Override PartName="/xl/comments48.xml" ContentType="application/vnd.openxmlformats-officedocument.spreadsheetml.comments+xml"/>
  <Override PartName="/xl/comments4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bookViews>
    <workbookView xWindow="0" yWindow="30" windowWidth="20490" windowHeight="7920" tabRatio="814" firstSheet="1" activeTab="64"/>
  </bookViews>
  <sheets>
    <sheet name="资产负债表(旧)" sheetId="138" state="hidden" r:id="rId1"/>
    <sheet name="封面" sheetId="162" r:id="rId2"/>
    <sheet name="填表注意事项" sheetId="161" state="hidden" r:id="rId3"/>
    <sheet name="索引目录" sheetId="160" state="hidden" r:id="rId4"/>
    <sheet name="科目填表说明" sheetId="170" state="hidden" r:id="rId5"/>
    <sheet name="企业基本情况表" sheetId="166" state="hidden" r:id="rId6"/>
    <sheet name="企业报表" sheetId="164" state="hidden" r:id="rId7"/>
    <sheet name="审定报表" sheetId="165" state="hidden" r:id="rId8"/>
    <sheet name="万元汇总表(报告用表)" sheetId="171" state="hidden" r:id="rId9"/>
    <sheet name="万元汇总表(报国资委)" sheetId="167" state="hidden" r:id="rId10"/>
    <sheet name="Sheet1" sheetId="168" state="hidden" r:id="rId11"/>
    <sheet name="1-汇总表" sheetId="1" r:id="rId12"/>
    <sheet name="2-分类汇总" sheetId="2" r:id="rId13"/>
    <sheet name="3-流动汇总" sheetId="3" state="hidden" r:id="rId14"/>
    <sheet name="表3-1货币汇总表" sheetId="157" state="hidden" r:id="rId15"/>
    <sheet name="3-1-1现金" sheetId="4" state="hidden" r:id="rId16"/>
    <sheet name="3-1-2银行存款" sheetId="5" state="hidden" r:id="rId17"/>
    <sheet name="3-1-3其他货币资金" sheetId="6" state="hidden" r:id="rId18"/>
    <sheet name="3-2交易性金融资产汇总" sheetId="7" state="hidden" r:id="rId19"/>
    <sheet name="3-2-1交易性-股票" sheetId="8" state="hidden" r:id="rId20"/>
    <sheet name="3-2-2交易性-债券" sheetId="9" state="hidden" r:id="rId21"/>
    <sheet name="3-2-3交易性-基金" sheetId="121" state="hidden" r:id="rId22"/>
    <sheet name="3-3应收票据" sheetId="98" state="hidden" r:id="rId23"/>
    <sheet name="3-4应收账款" sheetId="11" state="hidden" r:id="rId24"/>
    <sheet name="3-5预付账款" sheetId="14" state="hidden" r:id="rId25"/>
    <sheet name="3-6应收利息" sheetId="13" state="hidden" r:id="rId26"/>
    <sheet name="3-7应收股利" sheetId="12" state="hidden" r:id="rId27"/>
    <sheet name="3-8其他应收款" sheetId="16" state="hidden" r:id="rId28"/>
    <sheet name="3-9存货汇总" sheetId="17" r:id="rId29"/>
    <sheet name="3-9-1材料采购（在途物资）" sheetId="19" state="hidden" r:id="rId30"/>
    <sheet name="3-9-2原材料" sheetId="18" r:id="rId31"/>
    <sheet name="3-9-3在库周转材料" sheetId="20" state="hidden" r:id="rId32"/>
    <sheet name="3-9-4委托加工物资" sheetId="100" state="hidden" r:id="rId33"/>
    <sheet name="3-9-5产成品（库存商品）" sheetId="23" r:id="rId34"/>
    <sheet name="3-9-6在产品（自制半成品）" sheetId="99" state="hidden" r:id="rId35"/>
    <sheet name="3-9-7发出商品" sheetId="116" state="hidden" r:id="rId36"/>
    <sheet name="3-9-8在用周转材料" sheetId="26" state="hidden" r:id="rId37"/>
    <sheet name="3-10一年到期非流动资产" sheetId="31" state="hidden" r:id="rId38"/>
    <sheet name="3-11其他流动资产" sheetId="32" state="hidden" r:id="rId39"/>
    <sheet name="4-非流动资产汇总" sheetId="150" state="hidden" r:id="rId40"/>
    <sheet name="4-1可供出售金融资产汇总" sheetId="33" state="hidden" r:id="rId41"/>
    <sheet name="4-1-1可出售-股票" sheetId="34" state="hidden" r:id="rId42"/>
    <sheet name="4-1-2可出售-债券" sheetId="35" state="hidden" r:id="rId43"/>
    <sheet name="4-1-3可出售-其他" sheetId="123" state="hidden" r:id="rId44"/>
    <sheet name="4-2持有到期投资" sheetId="124" state="hidden" r:id="rId45"/>
    <sheet name="4-3长期应收" sheetId="127" state="hidden" r:id="rId46"/>
    <sheet name="4-4股权投资" sheetId="36" state="hidden" r:id="rId47"/>
    <sheet name="4-5投资性房地产" sheetId="158" state="hidden" r:id="rId48"/>
    <sheet name="4-5-1投资性房地产" sheetId="126" state="hidden" r:id="rId49"/>
    <sheet name="4-5-2投资性房地产" sheetId="154" state="hidden" r:id="rId50"/>
    <sheet name="4-5-3投资性地产" sheetId="156" state="hidden" r:id="rId51"/>
    <sheet name="4-5-4投资性地产" sheetId="155" state="hidden" r:id="rId52"/>
    <sheet name="4-6固定资产汇总" sheetId="37" r:id="rId53"/>
    <sheet name="4-6-2构筑物" sheetId="39" state="hidden" r:id="rId54"/>
    <sheet name="4-6-8井巷工程" sheetId="163" state="hidden" r:id="rId55"/>
    <sheet name="4-6-3管道沟槽" sheetId="40" state="hidden" r:id="rId56"/>
    <sheet name="4-6-4机器设备" sheetId="41" r:id="rId57"/>
    <sheet name="4-6-5车辆" sheetId="42" state="hidden" r:id="rId58"/>
    <sheet name="4-6-6电子设备" sheetId="43" r:id="rId59"/>
    <sheet name="4-6-7其他设备" sheetId="169" state="hidden" r:id="rId60"/>
    <sheet name="4-6-8土地" sheetId="120" state="hidden" r:id="rId61"/>
    <sheet name="4-7在建工程汇总" sheetId="128" state="hidden" r:id="rId62"/>
    <sheet name="4-7-1在建（土建）" sheetId="45" state="hidden" r:id="rId63"/>
    <sheet name="4-7-2在建（设备）" sheetId="46" r:id="rId64"/>
    <sheet name="4-8工程物资" sheetId="44" r:id="rId65"/>
    <sheet name="4-9固定资产清理" sheetId="47" state="hidden" r:id="rId66"/>
    <sheet name="4-10生产性生物资产" sheetId="129" state="hidden" r:id="rId67"/>
    <sheet name="4-11油气资产" sheetId="130" state="hidden" r:id="rId68"/>
    <sheet name="4-12无形资产汇总" sheetId="131" state="hidden" r:id="rId69"/>
    <sheet name="4-12-1无形-土地" sheetId="49" state="hidden" r:id="rId70"/>
    <sheet name="4-12-2无形-矿业权" sheetId="152" state="hidden" r:id="rId71"/>
    <sheet name="4-12-3无形-其他" sheetId="50" state="hidden" r:id="rId72"/>
    <sheet name="4-13开发支出" sheetId="151" state="hidden" r:id="rId73"/>
    <sheet name="4-14商誉" sheetId="133" state="hidden" r:id="rId74"/>
    <sheet name="4-15长期待摊费用" sheetId="52" state="hidden" r:id="rId75"/>
    <sheet name="4-16递延所得税资产" sheetId="54" state="hidden" r:id="rId76"/>
    <sheet name="4-17其他非流动资产" sheetId="53" state="hidden" r:id="rId77"/>
    <sheet name="5-流动负债汇总" sheetId="55" state="hidden" r:id="rId78"/>
    <sheet name="5-1短期借款" sheetId="56" state="hidden" r:id="rId79"/>
    <sheet name="5-2交易性金融负债" sheetId="134" state="hidden" r:id="rId80"/>
    <sheet name="5-3应付票据" sheetId="57" state="hidden" r:id="rId81"/>
    <sheet name="5-4应付账款" sheetId="58" state="hidden" r:id="rId82"/>
    <sheet name="5-5预收账款" sheetId="59" state="hidden" r:id="rId83"/>
    <sheet name="5-6职工薪酬" sheetId="62" state="hidden" r:id="rId84"/>
    <sheet name="5-7应交税费" sheetId="64" state="hidden" r:id="rId85"/>
    <sheet name="5-8应付利息" sheetId="135" state="hidden" r:id="rId86"/>
    <sheet name="5-9应付股利（利润）" sheetId="65" state="hidden" r:id="rId87"/>
    <sheet name="5-10其他应付款" sheetId="61" state="hidden" r:id="rId88"/>
    <sheet name="5-11一年到期非流动负债" sheetId="68" state="hidden" r:id="rId89"/>
    <sheet name="5-12其他流动负债" sheetId="69" state="hidden" r:id="rId90"/>
    <sheet name="6-非流动负债汇总 " sheetId="70" state="hidden" r:id="rId91"/>
    <sheet name="6-1长期借款" sheetId="71" state="hidden" r:id="rId92"/>
    <sheet name="6-2应付债券" sheetId="110" state="hidden" r:id="rId93"/>
    <sheet name="6-3长期应付款" sheetId="73" state="hidden" r:id="rId94"/>
    <sheet name="6-4专项应付款" sheetId="111" state="hidden" r:id="rId95"/>
    <sheet name="6-5预计负债" sheetId="136" state="hidden" r:id="rId96"/>
    <sheet name="6-6递延所得税负债" sheetId="76" state="hidden" r:id="rId97"/>
    <sheet name="6-7其他非流动负债" sheetId="96" state="hidden" r:id="rId98"/>
  </sheets>
  <definedNames>
    <definedName name="_xlnm._FilterDatabase" localSheetId="30" hidden="1">'3-9-2原材料'!$A$6:$P$796</definedName>
    <definedName name="_xlnm._FilterDatabase" localSheetId="56" hidden="1">'4-6-4机器设备'!$A$6:$X$129</definedName>
    <definedName name="_xlnm._FilterDatabase" localSheetId="58" hidden="1">'4-6-6电子设备'!$A$6:$U$88</definedName>
    <definedName name="_xlnm._FilterDatabase" localSheetId="63" hidden="1">'4-7-2在建（设备）'!$A$6:$Y$562</definedName>
    <definedName name="_xlnm._FilterDatabase" localSheetId="64" hidden="1">'4-8工程物资'!$A$6:$R$33</definedName>
    <definedName name="_xlnm._FilterDatabase" localSheetId="4" hidden="1">科目填表说明!$B$4:$B$132</definedName>
    <definedName name="_xlnm.Print_Area" localSheetId="11">'1-汇总表'!$A$1:$F$31</definedName>
    <definedName name="_xlnm.Print_Area" localSheetId="12">'2-分类汇总'!$A$1:$F$66</definedName>
    <definedName name="_xlnm.Print_Area" localSheetId="30">'3-9-2原材料'!$A$1:$P$802</definedName>
    <definedName name="_xlnm.Print_Area" localSheetId="53">'4-6-2构筑物'!$A$1:$R$33</definedName>
    <definedName name="_xlnm.Print_Area" localSheetId="56">'4-6-4机器设备'!$A$1:$W$129</definedName>
    <definedName name="_xlnm.Print_Area" localSheetId="58">'4-6-6电子设备'!$A$1:$T$104</definedName>
    <definedName name="_xlnm.Print_Area" localSheetId="52">'4-6固定资产汇总'!$A$1:$J$30</definedName>
    <definedName name="_xlnm.Print_Area" localSheetId="8">'万元汇总表(报告用表)'!$A$1:$E$29</definedName>
    <definedName name="_xlnm.Print_Area" localSheetId="9">'万元汇总表(报国资委)'!$A$1:$F$33</definedName>
    <definedName name="_xlnm.Print_Area">#REF!</definedName>
    <definedName name="_xlnm.Print_Titles" localSheetId="12">'2-分类汇总'!$1:$5</definedName>
    <definedName name="_xlnm.Print_Titles" localSheetId="37">'3-10一年到期非流动资产'!$1:$5</definedName>
    <definedName name="_xlnm.Print_Titles" localSheetId="38">'3-11其他流动资产'!$1:$5</definedName>
    <definedName name="_xlnm.Print_Titles" localSheetId="23">'3-4应收账款'!$1:$6</definedName>
    <definedName name="_xlnm.Print_Titles" localSheetId="24">'3-5预付账款'!$1:$5</definedName>
    <definedName name="_xlnm.Print_Titles" localSheetId="27">'3-8其他应收款'!$1:$6</definedName>
    <definedName name="_xlnm.Print_Titles" localSheetId="29">'3-9-1材料采购（在途物资）'!$1:$6</definedName>
    <definedName name="_xlnm.Print_Titles" localSheetId="30">'3-9-2原材料'!$1:$6</definedName>
    <definedName name="_xlnm.Print_Titles" localSheetId="31">'3-9-3在库周转材料'!$1:$6</definedName>
    <definedName name="_xlnm.Print_Titles" localSheetId="32">'3-9-4委托加工物资'!$1:$6</definedName>
    <definedName name="_xlnm.Print_Titles" localSheetId="33">'3-9-5产成品（库存商品）'!$1:$6</definedName>
    <definedName name="_xlnm.Print_Titles" localSheetId="34">'3-9-6在产品（自制半成品）'!$1:$6</definedName>
    <definedName name="_xlnm.Print_Titles" localSheetId="35">'3-9-7发出商品'!$1:$6</definedName>
    <definedName name="_xlnm.Print_Titles" localSheetId="36">'3-9-8在用周转材料'!$1:$6</definedName>
    <definedName name="_xlnm.Print_Titles" localSheetId="53">'4-6-2构筑物'!$1:$6</definedName>
    <definedName name="_xlnm.Print_Titles" localSheetId="55">'4-6-3管道沟槽'!$1:$6</definedName>
    <definedName name="_xlnm.Print_Titles" localSheetId="56">'4-6-4机器设备'!$1:$6</definedName>
    <definedName name="_xlnm.Print_Titles" localSheetId="57">'4-6-5车辆'!$1:$6</definedName>
    <definedName name="_xlnm.Print_Titles" localSheetId="58">'4-6-6电子设备'!$1:$6</definedName>
    <definedName name="_xlnm.Print_Titles" localSheetId="59">'4-6-7其他设备'!$1:$6</definedName>
    <definedName name="_xlnm.Print_Titles" localSheetId="54">'4-6-8井巷工程'!$1:$6</definedName>
    <definedName name="_xlnm.Print_Titles" localSheetId="63">'4-7-2在建（设备）'!$1:$6</definedName>
    <definedName name="_xlnm.Print_Titles" localSheetId="64">'4-8工程物资'!$1:$6</definedName>
    <definedName name="_xlnm.Print_Titles" localSheetId="87">'5-10其他应付款'!$1:$5</definedName>
    <definedName name="_xlnm.Print_Titles" localSheetId="80">'5-3应付票据'!$1:$5</definedName>
    <definedName name="_xlnm.Print_Titles" localSheetId="81">'5-4应付账款'!$1:$5</definedName>
    <definedName name="_xlnm.Print_Titles" localSheetId="82">'5-5预收账款'!$1:$5</definedName>
  </definedNames>
  <calcPr calcId="144525" fullPrecision="0"/>
</workbook>
</file>

<file path=xl/calcChain.xml><?xml version="1.0" encoding="utf-8"?>
<calcChain xmlns="http://schemas.openxmlformats.org/spreadsheetml/2006/main">
  <c r="S569" i="46" l="1"/>
  <c r="F800" i="18" l="1"/>
  <c r="H28" i="23"/>
  <c r="W569" i="46" l="1"/>
  <c r="X569" i="46" s="1"/>
  <c r="H25" i="44" l="1"/>
  <c r="H26" i="44"/>
  <c r="H24" i="44"/>
  <c r="J800" i="18"/>
  <c r="Q568" i="46"/>
  <c r="O232" i="46"/>
  <c r="O205" i="46"/>
  <c r="O204" i="46"/>
  <c r="O182" i="46"/>
  <c r="O181" i="46"/>
  <c r="O165" i="46"/>
  <c r="O164" i="46"/>
  <c r="O21" i="46"/>
  <c r="O16" i="46"/>
  <c r="O15" i="46"/>
  <c r="H41" i="44" l="1"/>
  <c r="S9" i="43"/>
  <c r="S10" i="43"/>
  <c r="S11" i="43"/>
  <c r="S12" i="43"/>
  <c r="S13" i="43"/>
  <c r="S14" i="43"/>
  <c r="S15" i="43"/>
  <c r="S16" i="43"/>
  <c r="S17" i="43"/>
  <c r="S18" i="43"/>
  <c r="S19" i="43"/>
  <c r="S20" i="43"/>
  <c r="S21" i="43"/>
  <c r="S22" i="43"/>
  <c r="S23" i="43"/>
  <c r="S24" i="43"/>
  <c r="S25" i="43"/>
  <c r="S26" i="43"/>
  <c r="S27" i="43"/>
  <c r="S28" i="43"/>
  <c r="S29" i="43"/>
  <c r="S30" i="43"/>
  <c r="S31" i="43"/>
  <c r="S32" i="43"/>
  <c r="S33" i="43"/>
  <c r="S34" i="43"/>
  <c r="S35" i="43"/>
  <c r="S36" i="43"/>
  <c r="S37" i="43"/>
  <c r="S38" i="43"/>
  <c r="S39" i="43"/>
  <c r="S40" i="43"/>
  <c r="S41" i="43"/>
  <c r="S42" i="43"/>
  <c r="S43" i="43"/>
  <c r="S44" i="43"/>
  <c r="S45" i="43"/>
  <c r="S46" i="43"/>
  <c r="S47" i="43"/>
  <c r="S48" i="43"/>
  <c r="S49" i="43"/>
  <c r="S50" i="43"/>
  <c r="S51" i="43"/>
  <c r="S52" i="43"/>
  <c r="S53" i="43"/>
  <c r="S54" i="43"/>
  <c r="S55" i="43"/>
  <c r="S56" i="43"/>
  <c r="S57" i="43"/>
  <c r="S58" i="43"/>
  <c r="S59" i="43"/>
  <c r="S60" i="43"/>
  <c r="S61" i="43"/>
  <c r="S62" i="43"/>
  <c r="S63" i="43"/>
  <c r="S64" i="43"/>
  <c r="S65" i="43"/>
  <c r="S66" i="43"/>
  <c r="S67" i="43"/>
  <c r="S68" i="43"/>
  <c r="S69" i="43"/>
  <c r="S70" i="43"/>
  <c r="S71" i="43"/>
  <c r="S72" i="43"/>
  <c r="S73" i="43"/>
  <c r="S74" i="43"/>
  <c r="S75" i="43"/>
  <c r="S76" i="43"/>
  <c r="S77" i="43"/>
  <c r="S78" i="43"/>
  <c r="S79" i="43"/>
  <c r="S80" i="43"/>
  <c r="S81" i="43"/>
  <c r="S82" i="43"/>
  <c r="S83" i="43"/>
  <c r="S84" i="43"/>
  <c r="S85" i="43"/>
  <c r="S86" i="43"/>
  <c r="S87" i="43"/>
  <c r="S88" i="43"/>
  <c r="R8" i="43"/>
  <c r="R9" i="43"/>
  <c r="R10" i="43"/>
  <c r="R11" i="43"/>
  <c r="R12" i="43"/>
  <c r="R13" i="43"/>
  <c r="R14" i="43"/>
  <c r="R15" i="43"/>
  <c r="R16" i="43"/>
  <c r="R17" i="43"/>
  <c r="R18" i="43"/>
  <c r="R19" i="43"/>
  <c r="R20" i="43"/>
  <c r="R21" i="43"/>
  <c r="R22" i="43"/>
  <c r="R23" i="43"/>
  <c r="R24" i="43"/>
  <c r="R25" i="43"/>
  <c r="R26" i="43"/>
  <c r="R27" i="43"/>
  <c r="R28" i="43"/>
  <c r="R29" i="43"/>
  <c r="R30" i="43"/>
  <c r="R31" i="43"/>
  <c r="R32" i="43"/>
  <c r="R33" i="43"/>
  <c r="R34" i="43"/>
  <c r="R35" i="43"/>
  <c r="R36" i="43"/>
  <c r="R37" i="43"/>
  <c r="R38" i="43"/>
  <c r="R39" i="43"/>
  <c r="R40" i="43"/>
  <c r="R41" i="43"/>
  <c r="R42" i="43"/>
  <c r="R43" i="43"/>
  <c r="R44" i="43"/>
  <c r="R45" i="43"/>
  <c r="R46" i="43"/>
  <c r="R47" i="43"/>
  <c r="R48" i="43"/>
  <c r="R49" i="43"/>
  <c r="R50" i="43"/>
  <c r="R51" i="43"/>
  <c r="R52" i="43"/>
  <c r="R53" i="43"/>
  <c r="R54" i="43"/>
  <c r="R55" i="43"/>
  <c r="R56" i="43"/>
  <c r="R57" i="43"/>
  <c r="R58" i="43"/>
  <c r="R59" i="43"/>
  <c r="R60" i="43"/>
  <c r="R61" i="43"/>
  <c r="R62" i="43"/>
  <c r="R63" i="43"/>
  <c r="R64" i="43"/>
  <c r="R65" i="43"/>
  <c r="R66" i="43"/>
  <c r="R67" i="43"/>
  <c r="R68" i="43"/>
  <c r="R69" i="43"/>
  <c r="R70" i="43"/>
  <c r="R71" i="43"/>
  <c r="R72" i="43"/>
  <c r="R73" i="43"/>
  <c r="R74" i="43"/>
  <c r="R75" i="43"/>
  <c r="R76" i="43"/>
  <c r="R77" i="43"/>
  <c r="R78" i="43"/>
  <c r="R79" i="43"/>
  <c r="R80" i="43"/>
  <c r="R81" i="43"/>
  <c r="R82" i="43"/>
  <c r="R83" i="43"/>
  <c r="R84" i="43"/>
  <c r="R85" i="43"/>
  <c r="R86" i="43"/>
  <c r="R87" i="43"/>
  <c r="R88" i="43"/>
  <c r="R7" i="43"/>
  <c r="N100" i="43"/>
  <c r="N722" i="18"/>
  <c r="O722" i="18" s="1"/>
  <c r="N721" i="18"/>
  <c r="O721" i="18" s="1"/>
  <c r="N720" i="18"/>
  <c r="O720" i="18" s="1"/>
  <c r="N712" i="18"/>
  <c r="O712" i="18" s="1"/>
  <c r="N711" i="18"/>
  <c r="O711" i="18" s="1"/>
  <c r="N495" i="18"/>
  <c r="O495" i="18" s="1"/>
  <c r="N494" i="18"/>
  <c r="O494" i="18" s="1"/>
  <c r="N719" i="18"/>
  <c r="O719" i="18" s="1"/>
  <c r="N713" i="18"/>
  <c r="O713" i="18" s="1"/>
  <c r="N709" i="18"/>
  <c r="O709" i="18" s="1"/>
  <c r="N708" i="18"/>
  <c r="O708" i="18" s="1"/>
  <c r="N707" i="18"/>
  <c r="O707" i="18" s="1"/>
  <c r="N706" i="18"/>
  <c r="O706" i="18" s="1"/>
  <c r="N705" i="18"/>
  <c r="O705" i="18" s="1"/>
  <c r="N704" i="18"/>
  <c r="O704" i="18" s="1"/>
  <c r="N492" i="18"/>
  <c r="O492" i="18" s="1"/>
  <c r="N718" i="18"/>
  <c r="O718" i="18" s="1"/>
  <c r="N717" i="18"/>
  <c r="O717" i="18" s="1"/>
  <c r="N716" i="18"/>
  <c r="O716" i="18" s="1"/>
  <c r="N715" i="18"/>
  <c r="O715" i="18" s="1"/>
  <c r="N714" i="18"/>
  <c r="O714" i="18" s="1"/>
  <c r="N710" i="18"/>
  <c r="O710" i="18" s="1"/>
  <c r="N502" i="18"/>
  <c r="O502" i="18" s="1"/>
  <c r="N501" i="18"/>
  <c r="O501" i="18" s="1"/>
  <c r="N500" i="18"/>
  <c r="O500" i="18" s="1"/>
  <c r="N499" i="18"/>
  <c r="O499" i="18" s="1"/>
  <c r="N498" i="18"/>
  <c r="O498" i="18" s="1"/>
  <c r="N497" i="18"/>
  <c r="O497" i="18" s="1"/>
  <c r="N496" i="18"/>
  <c r="O496" i="18" s="1"/>
  <c r="N493" i="18"/>
  <c r="O493" i="18" s="1"/>
  <c r="N491" i="18"/>
  <c r="O491" i="18" s="1"/>
  <c r="N490" i="18"/>
  <c r="O490" i="18" s="1"/>
  <c r="N489" i="18"/>
  <c r="O489" i="18" s="1"/>
  <c r="N488" i="18"/>
  <c r="O488" i="18" s="1"/>
  <c r="N487" i="18"/>
  <c r="O487" i="18" s="1"/>
  <c r="N486" i="18"/>
  <c r="O486" i="18" s="1"/>
  <c r="N485" i="18"/>
  <c r="O485" i="18" s="1"/>
  <c r="N484" i="18"/>
  <c r="O484" i="18" s="1"/>
  <c r="N483" i="18"/>
  <c r="O483" i="18" s="1"/>
  <c r="N482" i="18"/>
  <c r="O482" i="18" s="1"/>
  <c r="N481" i="18"/>
  <c r="O481" i="18" s="1"/>
  <c r="N480" i="18"/>
  <c r="O480" i="18" s="1"/>
  <c r="N479" i="18"/>
  <c r="O479" i="18" s="1"/>
  <c r="N478" i="18"/>
  <c r="O478" i="18" s="1"/>
  <c r="N477" i="18"/>
  <c r="O477" i="18" s="1"/>
  <c r="N476" i="18"/>
  <c r="O476" i="18" s="1"/>
  <c r="N475" i="18"/>
  <c r="O475" i="18" s="1"/>
  <c r="N474" i="18"/>
  <c r="O474" i="18" s="1"/>
  <c r="N473" i="18"/>
  <c r="O473" i="18" s="1"/>
  <c r="N472" i="18"/>
  <c r="O472" i="18" s="1"/>
  <c r="N471" i="18"/>
  <c r="O471" i="18" s="1"/>
  <c r="N470" i="18"/>
  <c r="O470" i="18" s="1"/>
  <c r="N469" i="18"/>
  <c r="O469" i="18" s="1"/>
  <c r="N468" i="18"/>
  <c r="O468" i="18" s="1"/>
  <c r="N467" i="18"/>
  <c r="O467" i="18" s="1"/>
  <c r="N466" i="18"/>
  <c r="O466" i="18" s="1"/>
  <c r="N465" i="18"/>
  <c r="O465" i="18" s="1"/>
  <c r="N464" i="18"/>
  <c r="O464" i="18" s="1"/>
  <c r="N463" i="18"/>
  <c r="O463" i="18" s="1"/>
  <c r="N462" i="18"/>
  <c r="O462" i="18" s="1"/>
  <c r="N461" i="18"/>
  <c r="O461" i="18" s="1"/>
  <c r="N460" i="18"/>
  <c r="O460" i="18" s="1"/>
  <c r="N459" i="18"/>
  <c r="O459" i="18" s="1"/>
  <c r="N458" i="18"/>
  <c r="O458" i="18" s="1"/>
  <c r="N457" i="18"/>
  <c r="O457" i="18" s="1"/>
  <c r="N456" i="18"/>
  <c r="O456" i="18" s="1"/>
  <c r="N455" i="18"/>
  <c r="O455" i="18" s="1"/>
  <c r="N454" i="18"/>
  <c r="O454" i="18" s="1"/>
  <c r="N453" i="18"/>
  <c r="O453" i="18" s="1"/>
  <c r="N452" i="18"/>
  <c r="O452" i="18" s="1"/>
  <c r="N451" i="18"/>
  <c r="O451" i="18" s="1"/>
  <c r="N450" i="18"/>
  <c r="O450" i="18" s="1"/>
  <c r="N449" i="18"/>
  <c r="O449" i="18" s="1"/>
  <c r="N448" i="18"/>
  <c r="O448" i="18" s="1"/>
  <c r="N447" i="18"/>
  <c r="O447" i="18" s="1"/>
  <c r="N446" i="18"/>
  <c r="O446" i="18" s="1"/>
  <c r="N445" i="18"/>
  <c r="O445" i="18" s="1"/>
  <c r="N444" i="18"/>
  <c r="O444" i="18" s="1"/>
  <c r="N443" i="18"/>
  <c r="O443" i="18" s="1"/>
  <c r="N442" i="18"/>
  <c r="O442" i="18" s="1"/>
  <c r="N441" i="18"/>
  <c r="O441" i="18" s="1"/>
  <c r="N440" i="18"/>
  <c r="O440" i="18" s="1"/>
  <c r="N439" i="18"/>
  <c r="O439" i="18" s="1"/>
  <c r="N438" i="18"/>
  <c r="O438" i="18" s="1"/>
  <c r="N437" i="18"/>
  <c r="O437" i="18" s="1"/>
  <c r="N436" i="18"/>
  <c r="O436" i="18" s="1"/>
  <c r="N435" i="18"/>
  <c r="O435" i="18" s="1"/>
  <c r="N434" i="18"/>
  <c r="O434" i="18" s="1"/>
  <c r="N433" i="18"/>
  <c r="O433" i="18" s="1"/>
  <c r="N432" i="18"/>
  <c r="O432" i="18" s="1"/>
  <c r="N431" i="18"/>
  <c r="O431" i="18" s="1"/>
  <c r="N430" i="18"/>
  <c r="O430" i="18" s="1"/>
  <c r="N429" i="18"/>
  <c r="O429" i="18" s="1"/>
  <c r="N428" i="18"/>
  <c r="O428" i="18" s="1"/>
  <c r="N427" i="18"/>
  <c r="O427" i="18" s="1"/>
  <c r="N426" i="18"/>
  <c r="O426" i="18" s="1"/>
  <c r="N425" i="18"/>
  <c r="O425" i="18" s="1"/>
  <c r="N424" i="18"/>
  <c r="O424" i="18" s="1"/>
  <c r="N423" i="18"/>
  <c r="O423" i="18" s="1"/>
  <c r="N422" i="18"/>
  <c r="O422" i="18" s="1"/>
  <c r="N421" i="18"/>
  <c r="O421" i="18" s="1"/>
  <c r="N420" i="18"/>
  <c r="O420" i="18" s="1"/>
  <c r="N419" i="18"/>
  <c r="O419" i="18" s="1"/>
  <c r="N418" i="18"/>
  <c r="O418" i="18" s="1"/>
  <c r="N417" i="18"/>
  <c r="O417" i="18" s="1"/>
  <c r="N416" i="18"/>
  <c r="O416" i="18" s="1"/>
  <c r="N415" i="18"/>
  <c r="O415" i="18" s="1"/>
  <c r="N414" i="18"/>
  <c r="O414" i="18" s="1"/>
  <c r="N413" i="18"/>
  <c r="O413" i="18" s="1"/>
  <c r="N412" i="18"/>
  <c r="O412" i="18" s="1"/>
  <c r="N411" i="18"/>
  <c r="O411" i="18" s="1"/>
  <c r="N410" i="18"/>
  <c r="O410" i="18" s="1"/>
  <c r="N409" i="18"/>
  <c r="O409" i="18" s="1"/>
  <c r="N408" i="18"/>
  <c r="O408" i="18" s="1"/>
  <c r="N407" i="18"/>
  <c r="O407" i="18" s="1"/>
  <c r="N406" i="18"/>
  <c r="O406" i="18" s="1"/>
  <c r="N405" i="18"/>
  <c r="O405" i="18" s="1"/>
  <c r="N404" i="18"/>
  <c r="O404" i="18" s="1"/>
  <c r="N403" i="18"/>
  <c r="O403" i="18" s="1"/>
  <c r="N402" i="18"/>
  <c r="O402" i="18" s="1"/>
  <c r="N401" i="18"/>
  <c r="O401" i="18" s="1"/>
  <c r="N400" i="18"/>
  <c r="O400" i="18" s="1"/>
  <c r="N399" i="18"/>
  <c r="O399" i="18" s="1"/>
  <c r="N398" i="18"/>
  <c r="O398" i="18" s="1"/>
  <c r="N397" i="18"/>
  <c r="O397" i="18" s="1"/>
  <c r="N396" i="18"/>
  <c r="O396" i="18" s="1"/>
  <c r="N395" i="18"/>
  <c r="O395" i="18" s="1"/>
  <c r="N394" i="18"/>
  <c r="O394" i="18" s="1"/>
  <c r="N393" i="18"/>
  <c r="O393" i="18" s="1"/>
  <c r="N392" i="18"/>
  <c r="O392" i="18" s="1"/>
  <c r="N391" i="18"/>
  <c r="O391" i="18" s="1"/>
  <c r="N390" i="18"/>
  <c r="O390" i="18" s="1"/>
  <c r="N389" i="18"/>
  <c r="O389" i="18" s="1"/>
  <c r="N388" i="18"/>
  <c r="O388" i="18" s="1"/>
  <c r="N387" i="18"/>
  <c r="O387" i="18" s="1"/>
  <c r="N386" i="18"/>
  <c r="O386" i="18" s="1"/>
  <c r="N385" i="18"/>
  <c r="O385" i="18" s="1"/>
  <c r="N384" i="18"/>
  <c r="O384" i="18" s="1"/>
  <c r="N383" i="18"/>
  <c r="O383" i="18" s="1"/>
  <c r="N382" i="18"/>
  <c r="O382" i="18" s="1"/>
  <c r="N381" i="18"/>
  <c r="O381" i="18" s="1"/>
  <c r="N380" i="18"/>
  <c r="O380" i="18" s="1"/>
  <c r="N379" i="18"/>
  <c r="O379" i="18" s="1"/>
  <c r="N378" i="18"/>
  <c r="O378" i="18" s="1"/>
  <c r="N377" i="18"/>
  <c r="O377" i="18" s="1"/>
  <c r="N376" i="18"/>
  <c r="O376" i="18" s="1"/>
  <c r="N375" i="18"/>
  <c r="O375" i="18" s="1"/>
  <c r="N374" i="18"/>
  <c r="O374" i="18" s="1"/>
  <c r="N373" i="18"/>
  <c r="O373" i="18" s="1"/>
  <c r="N372" i="18"/>
  <c r="O372" i="18" s="1"/>
  <c r="N371" i="18"/>
  <c r="O371" i="18" s="1"/>
  <c r="N370" i="18"/>
  <c r="O370" i="18" s="1"/>
  <c r="N369" i="18"/>
  <c r="O369" i="18" s="1"/>
  <c r="N368" i="18"/>
  <c r="O368" i="18" s="1"/>
  <c r="N367" i="18"/>
  <c r="O367" i="18" s="1"/>
  <c r="N366" i="18"/>
  <c r="O366" i="18" s="1"/>
  <c r="N365" i="18"/>
  <c r="O365" i="18" s="1"/>
  <c r="N364" i="18"/>
  <c r="O364" i="18" s="1"/>
  <c r="N363" i="18"/>
  <c r="O363" i="18" s="1"/>
  <c r="N362" i="18"/>
  <c r="O362" i="18" s="1"/>
  <c r="N361" i="18"/>
  <c r="O361" i="18" s="1"/>
  <c r="N360" i="18"/>
  <c r="O360" i="18" s="1"/>
  <c r="N359" i="18"/>
  <c r="O359" i="18" s="1"/>
  <c r="N358" i="18"/>
  <c r="O358" i="18" s="1"/>
  <c r="N357" i="18"/>
  <c r="O357" i="18" s="1"/>
  <c r="N356" i="18"/>
  <c r="O356" i="18" s="1"/>
  <c r="N355" i="18"/>
  <c r="O355" i="18" s="1"/>
  <c r="N354" i="18"/>
  <c r="O354" i="18" s="1"/>
  <c r="N353" i="18"/>
  <c r="O353" i="18" s="1"/>
  <c r="N352" i="18"/>
  <c r="O352" i="18" s="1"/>
  <c r="N351" i="18"/>
  <c r="O351" i="18" s="1"/>
  <c r="N350" i="18"/>
  <c r="O350" i="18" s="1"/>
  <c r="N349" i="18"/>
  <c r="O349" i="18" s="1"/>
  <c r="N348" i="18"/>
  <c r="O348" i="18" s="1"/>
  <c r="N347" i="18"/>
  <c r="O347" i="18" s="1"/>
  <c r="N346" i="18"/>
  <c r="O346" i="18" s="1"/>
  <c r="N345" i="18"/>
  <c r="O345" i="18" s="1"/>
  <c r="N344" i="18"/>
  <c r="O344" i="18" s="1"/>
  <c r="N343" i="18"/>
  <c r="O343" i="18" s="1"/>
  <c r="N342" i="18"/>
  <c r="O342" i="18" s="1"/>
  <c r="N341" i="18"/>
  <c r="O341" i="18" s="1"/>
  <c r="N340" i="18"/>
  <c r="O340" i="18" s="1"/>
  <c r="N339" i="18"/>
  <c r="O339" i="18" s="1"/>
  <c r="N338" i="18"/>
  <c r="O338" i="18" s="1"/>
  <c r="N337" i="18"/>
  <c r="O337" i="18" s="1"/>
  <c r="N336" i="18"/>
  <c r="O336" i="18" s="1"/>
  <c r="N335" i="18"/>
  <c r="O335" i="18" s="1"/>
  <c r="N334" i="18"/>
  <c r="O334" i="18" s="1"/>
  <c r="N333" i="18"/>
  <c r="O333" i="18" s="1"/>
  <c r="N332" i="18"/>
  <c r="O332" i="18" s="1"/>
  <c r="N331" i="18"/>
  <c r="O331" i="18" s="1"/>
  <c r="N330" i="18"/>
  <c r="O330" i="18" s="1"/>
  <c r="N329" i="18"/>
  <c r="O329" i="18" s="1"/>
  <c r="N328" i="18"/>
  <c r="O328" i="18" s="1"/>
  <c r="N327" i="18"/>
  <c r="O327" i="18" s="1"/>
  <c r="N326" i="18"/>
  <c r="O326" i="18" s="1"/>
  <c r="N325" i="18"/>
  <c r="O325" i="18" s="1"/>
  <c r="N324" i="18"/>
  <c r="O324" i="18" s="1"/>
  <c r="N323" i="18"/>
  <c r="O323" i="18" s="1"/>
  <c r="N322" i="18"/>
  <c r="O322" i="18" s="1"/>
  <c r="N321" i="18"/>
  <c r="O321" i="18" s="1"/>
  <c r="N320" i="18"/>
  <c r="O320" i="18" s="1"/>
  <c r="N319" i="18"/>
  <c r="O319" i="18" s="1"/>
  <c r="N318" i="18"/>
  <c r="O318" i="18" s="1"/>
  <c r="N317" i="18"/>
  <c r="O317" i="18" s="1"/>
  <c r="N316" i="18"/>
  <c r="O316" i="18" s="1"/>
  <c r="N315" i="18"/>
  <c r="O315" i="18" s="1"/>
  <c r="N314" i="18"/>
  <c r="O314" i="18" s="1"/>
  <c r="N313" i="18"/>
  <c r="O313" i="18" s="1"/>
  <c r="N312" i="18"/>
  <c r="O312" i="18" s="1"/>
  <c r="N311" i="18"/>
  <c r="O311" i="18" s="1"/>
  <c r="N310" i="18"/>
  <c r="O310" i="18" s="1"/>
  <c r="N309" i="18"/>
  <c r="O309" i="18" s="1"/>
  <c r="N308" i="18"/>
  <c r="O308" i="18" s="1"/>
  <c r="N307" i="18"/>
  <c r="O307" i="18" s="1"/>
  <c r="N306" i="18"/>
  <c r="O306" i="18" s="1"/>
  <c r="N305" i="18"/>
  <c r="O305" i="18" s="1"/>
  <c r="N304" i="18"/>
  <c r="O304" i="18" s="1"/>
  <c r="N303" i="18"/>
  <c r="O303" i="18" s="1"/>
  <c r="N302" i="18"/>
  <c r="O302" i="18" s="1"/>
  <c r="N301" i="18"/>
  <c r="O301" i="18" s="1"/>
  <c r="N300" i="18"/>
  <c r="O300" i="18" s="1"/>
  <c r="N299" i="18"/>
  <c r="O299" i="18" s="1"/>
  <c r="N298" i="18"/>
  <c r="O298" i="18" s="1"/>
  <c r="N297" i="18"/>
  <c r="O297" i="18" s="1"/>
  <c r="N296" i="18"/>
  <c r="O296" i="18" s="1"/>
  <c r="N295" i="18"/>
  <c r="O295" i="18" s="1"/>
  <c r="N294" i="18"/>
  <c r="O294" i="18" s="1"/>
  <c r="N293" i="18"/>
  <c r="O293" i="18" s="1"/>
  <c r="N292" i="18"/>
  <c r="O292" i="18" s="1"/>
  <c r="N291" i="18"/>
  <c r="O291" i="18" s="1"/>
  <c r="N290" i="18"/>
  <c r="O290" i="18" s="1"/>
  <c r="N289" i="18"/>
  <c r="O289" i="18" s="1"/>
  <c r="N288" i="18"/>
  <c r="O288" i="18" s="1"/>
  <c r="N287" i="18"/>
  <c r="O287" i="18" s="1"/>
  <c r="N286" i="18"/>
  <c r="O286" i="18" s="1"/>
  <c r="N285" i="18"/>
  <c r="O285" i="18" s="1"/>
  <c r="N284" i="18"/>
  <c r="O284" i="18" s="1"/>
  <c r="N283" i="18"/>
  <c r="O283" i="18" s="1"/>
  <c r="N282" i="18"/>
  <c r="O282" i="18" s="1"/>
  <c r="N281" i="18"/>
  <c r="O281" i="18" s="1"/>
  <c r="N280" i="18"/>
  <c r="O280" i="18" s="1"/>
  <c r="N279" i="18"/>
  <c r="O279" i="18" s="1"/>
  <c r="N278" i="18"/>
  <c r="O278" i="18" s="1"/>
  <c r="N277" i="18"/>
  <c r="O277" i="18" s="1"/>
  <c r="N276" i="18"/>
  <c r="O276" i="18" s="1"/>
  <c r="N275" i="18"/>
  <c r="O275" i="18" s="1"/>
  <c r="N274" i="18"/>
  <c r="O274" i="18" s="1"/>
  <c r="N273" i="18"/>
  <c r="O273" i="18" s="1"/>
  <c r="N272" i="18"/>
  <c r="O272" i="18" s="1"/>
  <c r="N271" i="18"/>
  <c r="O271" i="18" s="1"/>
  <c r="N270" i="18"/>
  <c r="O270" i="18" s="1"/>
  <c r="N269" i="18"/>
  <c r="O269" i="18" s="1"/>
  <c r="N268" i="18"/>
  <c r="O268" i="18" s="1"/>
  <c r="N267" i="18"/>
  <c r="O267" i="18" s="1"/>
  <c r="N266" i="18"/>
  <c r="O266" i="18" s="1"/>
  <c r="N265" i="18"/>
  <c r="O265" i="18" s="1"/>
  <c r="N264" i="18"/>
  <c r="O264" i="18" s="1"/>
  <c r="N263" i="18"/>
  <c r="O263" i="18" s="1"/>
  <c r="N262" i="18"/>
  <c r="O262" i="18" s="1"/>
  <c r="N261" i="18"/>
  <c r="O261" i="18" s="1"/>
  <c r="N260" i="18"/>
  <c r="O260" i="18" s="1"/>
  <c r="N259" i="18"/>
  <c r="O259" i="18" s="1"/>
  <c r="N258" i="18"/>
  <c r="O258" i="18" s="1"/>
  <c r="N257" i="18"/>
  <c r="O257" i="18" s="1"/>
  <c r="N256" i="18"/>
  <c r="O256" i="18" s="1"/>
  <c r="N255" i="18"/>
  <c r="O255" i="18" s="1"/>
  <c r="N254" i="18"/>
  <c r="O254" i="18" s="1"/>
  <c r="N253" i="18"/>
  <c r="O253" i="18" s="1"/>
  <c r="N252" i="18"/>
  <c r="O252" i="18" s="1"/>
  <c r="N251" i="18"/>
  <c r="O251" i="18" s="1"/>
  <c r="N250" i="18"/>
  <c r="O250" i="18" s="1"/>
  <c r="N249" i="18"/>
  <c r="O249" i="18" s="1"/>
  <c r="N248" i="18"/>
  <c r="O248" i="18" s="1"/>
  <c r="N247" i="18"/>
  <c r="O247" i="18" s="1"/>
  <c r="N246" i="18"/>
  <c r="O246" i="18" s="1"/>
  <c r="N245" i="18"/>
  <c r="O245" i="18" s="1"/>
  <c r="N244" i="18"/>
  <c r="O244" i="18" s="1"/>
  <c r="N243" i="18"/>
  <c r="O243" i="18" s="1"/>
  <c r="N242" i="18"/>
  <c r="O242" i="18" s="1"/>
  <c r="N241" i="18"/>
  <c r="O241" i="18" s="1"/>
  <c r="N240" i="18"/>
  <c r="O240" i="18" s="1"/>
  <c r="N239" i="18"/>
  <c r="O239" i="18" s="1"/>
  <c r="N238" i="18"/>
  <c r="O238" i="18" s="1"/>
  <c r="N237" i="18"/>
  <c r="O237" i="18" s="1"/>
  <c r="N236" i="18"/>
  <c r="O236" i="18" s="1"/>
  <c r="N235" i="18"/>
  <c r="O235" i="18" s="1"/>
  <c r="N234" i="18"/>
  <c r="O234" i="18" s="1"/>
  <c r="N233" i="18"/>
  <c r="O233" i="18" s="1"/>
  <c r="N232" i="18"/>
  <c r="O232" i="18" s="1"/>
  <c r="N231" i="18"/>
  <c r="O231" i="18" s="1"/>
  <c r="N230" i="18"/>
  <c r="O230" i="18" s="1"/>
  <c r="N229" i="18"/>
  <c r="O229" i="18" s="1"/>
  <c r="N228" i="18"/>
  <c r="O228" i="18" s="1"/>
  <c r="N227" i="18"/>
  <c r="O227" i="18" s="1"/>
  <c r="N226" i="18"/>
  <c r="O226" i="18" s="1"/>
  <c r="N225" i="18"/>
  <c r="O225" i="18" s="1"/>
  <c r="N224" i="18"/>
  <c r="O224" i="18" s="1"/>
  <c r="N223" i="18"/>
  <c r="O223" i="18" s="1"/>
  <c r="N222" i="18"/>
  <c r="O222" i="18" s="1"/>
  <c r="N221" i="18"/>
  <c r="O221" i="18" s="1"/>
  <c r="N220" i="18"/>
  <c r="O220" i="18" s="1"/>
  <c r="N219" i="18"/>
  <c r="O219" i="18" s="1"/>
  <c r="N218" i="18"/>
  <c r="O218" i="18" s="1"/>
  <c r="N217" i="18"/>
  <c r="O217" i="18" s="1"/>
  <c r="N216" i="18"/>
  <c r="O216" i="18" s="1"/>
  <c r="N215" i="18"/>
  <c r="O215" i="18" s="1"/>
  <c r="N214" i="18"/>
  <c r="O214" i="18" s="1"/>
  <c r="N213" i="18"/>
  <c r="O213" i="18" s="1"/>
  <c r="N212" i="18"/>
  <c r="O212" i="18" s="1"/>
  <c r="N211" i="18"/>
  <c r="O211" i="18" s="1"/>
  <c r="N210" i="18"/>
  <c r="O210" i="18" s="1"/>
  <c r="N209" i="18"/>
  <c r="O209" i="18" s="1"/>
  <c r="N208" i="18"/>
  <c r="O208" i="18" s="1"/>
  <c r="N207" i="18"/>
  <c r="O207" i="18" s="1"/>
  <c r="N206" i="18"/>
  <c r="O206" i="18" s="1"/>
  <c r="N205" i="18"/>
  <c r="O205" i="18" s="1"/>
  <c r="N204" i="18"/>
  <c r="O204" i="18" s="1"/>
  <c r="N203" i="18"/>
  <c r="O203" i="18" s="1"/>
  <c r="N202" i="18"/>
  <c r="O202" i="18" s="1"/>
  <c r="N201" i="18"/>
  <c r="O201" i="18" s="1"/>
  <c r="N200" i="18"/>
  <c r="O200" i="18" s="1"/>
  <c r="N199" i="18"/>
  <c r="O199" i="18" s="1"/>
  <c r="N198" i="18"/>
  <c r="O198" i="18" s="1"/>
  <c r="N197" i="18"/>
  <c r="O197" i="18" s="1"/>
  <c r="N196" i="18"/>
  <c r="O196" i="18" s="1"/>
  <c r="N195" i="18"/>
  <c r="O195" i="18" s="1"/>
  <c r="N194" i="18"/>
  <c r="O194" i="18" s="1"/>
  <c r="N193" i="18"/>
  <c r="O193" i="18" s="1"/>
  <c r="N192" i="18"/>
  <c r="O192" i="18" s="1"/>
  <c r="N191" i="18"/>
  <c r="O191" i="18" s="1"/>
  <c r="N190" i="18"/>
  <c r="O190" i="18" s="1"/>
  <c r="N189" i="18"/>
  <c r="O189" i="18" s="1"/>
  <c r="N188" i="18"/>
  <c r="O188" i="18" s="1"/>
  <c r="N187" i="18"/>
  <c r="O187" i="18" s="1"/>
  <c r="N186" i="18"/>
  <c r="O186" i="18" s="1"/>
  <c r="N185" i="18"/>
  <c r="O185" i="18" s="1"/>
  <c r="N184" i="18"/>
  <c r="O184" i="18" s="1"/>
  <c r="N183" i="18"/>
  <c r="O183" i="18" s="1"/>
  <c r="N182" i="18"/>
  <c r="O182" i="18" s="1"/>
  <c r="N181" i="18"/>
  <c r="O181" i="18" s="1"/>
  <c r="N180" i="18"/>
  <c r="O180" i="18" s="1"/>
  <c r="N179" i="18"/>
  <c r="O179" i="18" s="1"/>
  <c r="N178" i="18"/>
  <c r="O178" i="18" s="1"/>
  <c r="N177" i="18"/>
  <c r="O177" i="18" s="1"/>
  <c r="N176" i="18"/>
  <c r="O176" i="18" s="1"/>
  <c r="N175" i="18"/>
  <c r="O175" i="18" s="1"/>
  <c r="N174" i="18"/>
  <c r="O174" i="18" s="1"/>
  <c r="N173" i="18"/>
  <c r="O173" i="18" s="1"/>
  <c r="N172" i="18"/>
  <c r="O172" i="18" s="1"/>
  <c r="N171" i="18"/>
  <c r="O171" i="18" s="1"/>
  <c r="N170" i="18"/>
  <c r="O170" i="18" s="1"/>
  <c r="N169" i="18"/>
  <c r="O169" i="18" s="1"/>
  <c r="N168" i="18"/>
  <c r="O168" i="18" s="1"/>
  <c r="N167" i="18"/>
  <c r="O167" i="18" s="1"/>
  <c r="N166" i="18"/>
  <c r="O166" i="18" s="1"/>
  <c r="N165" i="18"/>
  <c r="O165" i="18" s="1"/>
  <c r="N164" i="18"/>
  <c r="O164" i="18" s="1"/>
  <c r="N163" i="18"/>
  <c r="O163" i="18" s="1"/>
  <c r="N162" i="18"/>
  <c r="O162" i="18" s="1"/>
  <c r="N161" i="18"/>
  <c r="O161" i="18" s="1"/>
  <c r="N160" i="18"/>
  <c r="O160" i="18" s="1"/>
  <c r="N159" i="18"/>
  <c r="O159" i="18" s="1"/>
  <c r="N158" i="18"/>
  <c r="O158" i="18" s="1"/>
  <c r="N157" i="18"/>
  <c r="O157" i="18" s="1"/>
  <c r="N156" i="18"/>
  <c r="O156" i="18" s="1"/>
  <c r="N155" i="18"/>
  <c r="O155" i="18" s="1"/>
  <c r="N154" i="18"/>
  <c r="O154" i="18" s="1"/>
  <c r="N153" i="18"/>
  <c r="O153" i="18" s="1"/>
  <c r="N152" i="18"/>
  <c r="O152" i="18" s="1"/>
  <c r="N151" i="18"/>
  <c r="O151" i="18" s="1"/>
  <c r="N150" i="18"/>
  <c r="O150" i="18" s="1"/>
  <c r="N149" i="18"/>
  <c r="O149" i="18" s="1"/>
  <c r="N148" i="18"/>
  <c r="O148" i="18" s="1"/>
  <c r="N147" i="18"/>
  <c r="O147" i="18" s="1"/>
  <c r="N146" i="18"/>
  <c r="O146" i="18" s="1"/>
  <c r="N145" i="18"/>
  <c r="O145" i="18" s="1"/>
  <c r="N144" i="18"/>
  <c r="O144" i="18" s="1"/>
  <c r="N143" i="18"/>
  <c r="O143" i="18" s="1"/>
  <c r="N142" i="18"/>
  <c r="O142" i="18" s="1"/>
  <c r="N141" i="18"/>
  <c r="O141" i="18" s="1"/>
  <c r="N140" i="18"/>
  <c r="O140" i="18" s="1"/>
  <c r="N139" i="18"/>
  <c r="O139" i="18" s="1"/>
  <c r="N138" i="18"/>
  <c r="O138" i="18" s="1"/>
  <c r="N137" i="18"/>
  <c r="O137" i="18" s="1"/>
  <c r="N136" i="18"/>
  <c r="O136" i="18" s="1"/>
  <c r="N135" i="18"/>
  <c r="O135" i="18" s="1"/>
  <c r="N134" i="18"/>
  <c r="O134" i="18" s="1"/>
  <c r="N133" i="18"/>
  <c r="O133" i="18" s="1"/>
  <c r="N132" i="18"/>
  <c r="O132" i="18" s="1"/>
  <c r="N131" i="18"/>
  <c r="O131" i="18" s="1"/>
  <c r="N130" i="18"/>
  <c r="O130" i="18" s="1"/>
  <c r="N129" i="18"/>
  <c r="O129" i="18" s="1"/>
  <c r="N128" i="18"/>
  <c r="O128" i="18" s="1"/>
  <c r="N127" i="18"/>
  <c r="O127" i="18" s="1"/>
  <c r="N126" i="18"/>
  <c r="O126" i="18" s="1"/>
  <c r="N125" i="18"/>
  <c r="O125" i="18" s="1"/>
  <c r="N124" i="18"/>
  <c r="O124" i="18" s="1"/>
  <c r="N123" i="18"/>
  <c r="O123" i="18" s="1"/>
  <c r="N122" i="18"/>
  <c r="O122" i="18" s="1"/>
  <c r="N121" i="18"/>
  <c r="O121" i="18" s="1"/>
  <c r="N120" i="18"/>
  <c r="O120" i="18" s="1"/>
  <c r="N119" i="18"/>
  <c r="O119" i="18" s="1"/>
  <c r="N118" i="18"/>
  <c r="O118" i="18" s="1"/>
  <c r="N117" i="18"/>
  <c r="O117" i="18" s="1"/>
  <c r="N116" i="18"/>
  <c r="O116" i="18" s="1"/>
  <c r="N115" i="18"/>
  <c r="O115" i="18" s="1"/>
  <c r="N114" i="18"/>
  <c r="O114" i="18" s="1"/>
  <c r="N113" i="18"/>
  <c r="O113" i="18" s="1"/>
  <c r="N112" i="18"/>
  <c r="O112" i="18" s="1"/>
  <c r="N111" i="18"/>
  <c r="O111" i="18" s="1"/>
  <c r="N110" i="18"/>
  <c r="O110" i="18" s="1"/>
  <c r="N109" i="18"/>
  <c r="O109" i="18" s="1"/>
  <c r="N108" i="18"/>
  <c r="O108" i="18" s="1"/>
  <c r="N107" i="18"/>
  <c r="O107" i="18" s="1"/>
  <c r="N106" i="18"/>
  <c r="O106" i="18" s="1"/>
  <c r="N105" i="18"/>
  <c r="O105" i="18" s="1"/>
  <c r="N104" i="18"/>
  <c r="O104" i="18" s="1"/>
  <c r="N103" i="18"/>
  <c r="O103" i="18" s="1"/>
  <c r="N102" i="18"/>
  <c r="O102" i="18" s="1"/>
  <c r="N101" i="18"/>
  <c r="O101" i="18" s="1"/>
  <c r="N100" i="18"/>
  <c r="O100" i="18" s="1"/>
  <c r="N99" i="18"/>
  <c r="O99" i="18" s="1"/>
  <c r="N98" i="18"/>
  <c r="O98" i="18" s="1"/>
  <c r="N97" i="18"/>
  <c r="O97" i="18" s="1"/>
  <c r="N28" i="18"/>
  <c r="O28" i="18" s="1"/>
  <c r="N27" i="18"/>
  <c r="O27" i="18" s="1"/>
  <c r="N26" i="18"/>
  <c r="O26" i="18" s="1"/>
  <c r="N25" i="18"/>
  <c r="O25" i="18" s="1"/>
  <c r="N24" i="18"/>
  <c r="O24" i="18" s="1"/>
  <c r="N23" i="18"/>
  <c r="O23" i="18" s="1"/>
  <c r="N22" i="18"/>
  <c r="O22" i="18" s="1"/>
  <c r="N21" i="18"/>
  <c r="O21" i="18" s="1"/>
  <c r="N20" i="18"/>
  <c r="O20" i="18" s="1"/>
  <c r="N19" i="18"/>
  <c r="O19" i="18" s="1"/>
  <c r="N18" i="18"/>
  <c r="N17" i="18"/>
  <c r="N16" i="18"/>
  <c r="N15" i="18"/>
  <c r="N14" i="18"/>
  <c r="N13" i="18"/>
  <c r="N12" i="18"/>
  <c r="N11" i="18"/>
  <c r="N10" i="18"/>
  <c r="N9" i="18"/>
  <c r="N8" i="18"/>
  <c r="N7" i="18"/>
  <c r="W8" i="46"/>
  <c r="X8" i="46" s="1"/>
  <c r="W9" i="46"/>
  <c r="X9" i="46" s="1"/>
  <c r="W10" i="46"/>
  <c r="X10" i="46" s="1"/>
  <c r="W11" i="46"/>
  <c r="X11" i="46" s="1"/>
  <c r="W12" i="46"/>
  <c r="X12" i="46" s="1"/>
  <c r="W13" i="46"/>
  <c r="X13" i="46" s="1"/>
  <c r="W14" i="46"/>
  <c r="X14" i="46" s="1"/>
  <c r="W15" i="46"/>
  <c r="X15" i="46" s="1"/>
  <c r="W16" i="46"/>
  <c r="X16" i="46" s="1"/>
  <c r="W17" i="46"/>
  <c r="X17" i="46" s="1"/>
  <c r="W18" i="46"/>
  <c r="X18" i="46" s="1"/>
  <c r="W19" i="46"/>
  <c r="X19" i="46" s="1"/>
  <c r="W20" i="46"/>
  <c r="X20" i="46" s="1"/>
  <c r="W21" i="46"/>
  <c r="X21" i="46" s="1"/>
  <c r="W22" i="46"/>
  <c r="X22" i="46" s="1"/>
  <c r="W23" i="46"/>
  <c r="X23" i="46" s="1"/>
  <c r="W24" i="46"/>
  <c r="X24" i="46" s="1"/>
  <c r="W25" i="46"/>
  <c r="X25" i="46" s="1"/>
  <c r="W26" i="46"/>
  <c r="X26" i="46" s="1"/>
  <c r="W27" i="46"/>
  <c r="X27" i="46" s="1"/>
  <c r="W28" i="46"/>
  <c r="X28" i="46" s="1"/>
  <c r="W29" i="46"/>
  <c r="X29" i="46" s="1"/>
  <c r="W30" i="46"/>
  <c r="X30" i="46" s="1"/>
  <c r="W31" i="46"/>
  <c r="X31" i="46" s="1"/>
  <c r="W32" i="46"/>
  <c r="X32" i="46" s="1"/>
  <c r="W33" i="46"/>
  <c r="X33" i="46" s="1"/>
  <c r="W34" i="46"/>
  <c r="X34" i="46" s="1"/>
  <c r="W35" i="46"/>
  <c r="X35" i="46" s="1"/>
  <c r="W36" i="46"/>
  <c r="X36" i="46" s="1"/>
  <c r="W37" i="46"/>
  <c r="X37" i="46" s="1"/>
  <c r="W38" i="46"/>
  <c r="X38" i="46" s="1"/>
  <c r="W39" i="46"/>
  <c r="X39" i="46" s="1"/>
  <c r="W40" i="46"/>
  <c r="X40" i="46" s="1"/>
  <c r="W41" i="46"/>
  <c r="X41" i="46" s="1"/>
  <c r="W42" i="46"/>
  <c r="X42" i="46" s="1"/>
  <c r="W43" i="46"/>
  <c r="X43" i="46" s="1"/>
  <c r="W44" i="46"/>
  <c r="X44" i="46" s="1"/>
  <c r="W45" i="46"/>
  <c r="X45" i="46" s="1"/>
  <c r="W46" i="46"/>
  <c r="X46" i="46" s="1"/>
  <c r="W47" i="46"/>
  <c r="X47" i="46" s="1"/>
  <c r="W48" i="46"/>
  <c r="X48" i="46" s="1"/>
  <c r="W49" i="46"/>
  <c r="X49" i="46" s="1"/>
  <c r="W50" i="46"/>
  <c r="X50" i="46" s="1"/>
  <c r="W51" i="46"/>
  <c r="X51" i="46" s="1"/>
  <c r="W52" i="46"/>
  <c r="X52" i="46" s="1"/>
  <c r="W53" i="46"/>
  <c r="X53" i="46" s="1"/>
  <c r="W54" i="46"/>
  <c r="X54" i="46" s="1"/>
  <c r="W55" i="46"/>
  <c r="X55" i="46" s="1"/>
  <c r="W56" i="46"/>
  <c r="X56" i="46" s="1"/>
  <c r="W57" i="46"/>
  <c r="X57" i="46" s="1"/>
  <c r="W58" i="46"/>
  <c r="X58" i="46" s="1"/>
  <c r="W59" i="46"/>
  <c r="X59" i="46" s="1"/>
  <c r="W60" i="46"/>
  <c r="X60" i="46" s="1"/>
  <c r="W61" i="46"/>
  <c r="X61" i="46" s="1"/>
  <c r="W62" i="46"/>
  <c r="X62" i="46" s="1"/>
  <c r="W63" i="46"/>
  <c r="X63" i="46" s="1"/>
  <c r="W64" i="46"/>
  <c r="X64" i="46" s="1"/>
  <c r="W65" i="46"/>
  <c r="X65" i="46" s="1"/>
  <c r="W66" i="46"/>
  <c r="X66" i="46" s="1"/>
  <c r="W67" i="46"/>
  <c r="X67" i="46" s="1"/>
  <c r="W68" i="46"/>
  <c r="X68" i="46" s="1"/>
  <c r="W69" i="46"/>
  <c r="X69" i="46" s="1"/>
  <c r="W70" i="46"/>
  <c r="X70" i="46" s="1"/>
  <c r="W71" i="46"/>
  <c r="X71" i="46" s="1"/>
  <c r="W72" i="46"/>
  <c r="X72" i="46" s="1"/>
  <c r="W73" i="46"/>
  <c r="X73" i="46" s="1"/>
  <c r="W74" i="46"/>
  <c r="X74" i="46" s="1"/>
  <c r="W75" i="46"/>
  <c r="X75" i="46" s="1"/>
  <c r="W76" i="46"/>
  <c r="X76" i="46" s="1"/>
  <c r="W77" i="46"/>
  <c r="X77" i="46" s="1"/>
  <c r="W78" i="46"/>
  <c r="X78" i="46" s="1"/>
  <c r="W79" i="46"/>
  <c r="X79" i="46" s="1"/>
  <c r="W80" i="46"/>
  <c r="X80" i="46" s="1"/>
  <c r="W81" i="46"/>
  <c r="X81" i="46" s="1"/>
  <c r="W82" i="46"/>
  <c r="X82" i="46" s="1"/>
  <c r="W83" i="46"/>
  <c r="X83" i="46" s="1"/>
  <c r="W84" i="46"/>
  <c r="X84" i="46" s="1"/>
  <c r="W85" i="46"/>
  <c r="X85" i="46" s="1"/>
  <c r="W86" i="46"/>
  <c r="X86" i="46" s="1"/>
  <c r="W87" i="46"/>
  <c r="X87" i="46" s="1"/>
  <c r="W88" i="46"/>
  <c r="X88" i="46" s="1"/>
  <c r="W89" i="46"/>
  <c r="X89" i="46" s="1"/>
  <c r="W90" i="46"/>
  <c r="X90" i="46" s="1"/>
  <c r="W91" i="46"/>
  <c r="X91" i="46" s="1"/>
  <c r="W92" i="46"/>
  <c r="X92" i="46" s="1"/>
  <c r="W93" i="46"/>
  <c r="X93" i="46" s="1"/>
  <c r="W94" i="46"/>
  <c r="X94" i="46" s="1"/>
  <c r="W95" i="46"/>
  <c r="X95" i="46" s="1"/>
  <c r="W96" i="46"/>
  <c r="X96" i="46" s="1"/>
  <c r="W97" i="46"/>
  <c r="X97" i="46" s="1"/>
  <c r="W98" i="46"/>
  <c r="X98" i="46" s="1"/>
  <c r="W99" i="46"/>
  <c r="X99" i="46" s="1"/>
  <c r="W100" i="46"/>
  <c r="X100" i="46" s="1"/>
  <c r="W101" i="46"/>
  <c r="X101" i="46" s="1"/>
  <c r="W102" i="46"/>
  <c r="X102" i="46" s="1"/>
  <c r="W103" i="46"/>
  <c r="X103" i="46" s="1"/>
  <c r="W104" i="46"/>
  <c r="X104" i="46" s="1"/>
  <c r="W105" i="46"/>
  <c r="X105" i="46" s="1"/>
  <c r="W106" i="46"/>
  <c r="X106" i="46" s="1"/>
  <c r="W107" i="46"/>
  <c r="X107" i="46" s="1"/>
  <c r="W108" i="46"/>
  <c r="X108" i="46" s="1"/>
  <c r="W109" i="46"/>
  <c r="X109" i="46" s="1"/>
  <c r="W110" i="46"/>
  <c r="X110" i="46" s="1"/>
  <c r="W111" i="46"/>
  <c r="X111" i="46" s="1"/>
  <c r="W112" i="46"/>
  <c r="X112" i="46" s="1"/>
  <c r="W113" i="46"/>
  <c r="X113" i="46" s="1"/>
  <c r="W114" i="46"/>
  <c r="X114" i="46" s="1"/>
  <c r="W115" i="46"/>
  <c r="X115" i="46" s="1"/>
  <c r="W116" i="46"/>
  <c r="X116" i="46" s="1"/>
  <c r="W117" i="46"/>
  <c r="X117" i="46" s="1"/>
  <c r="W118" i="46"/>
  <c r="X118" i="46" s="1"/>
  <c r="W119" i="46"/>
  <c r="X119" i="46" s="1"/>
  <c r="W120" i="46"/>
  <c r="X120" i="46" s="1"/>
  <c r="W121" i="46"/>
  <c r="X121" i="46" s="1"/>
  <c r="W122" i="46"/>
  <c r="X122" i="46" s="1"/>
  <c r="W123" i="46"/>
  <c r="X123" i="46" s="1"/>
  <c r="W124" i="46"/>
  <c r="X124" i="46" s="1"/>
  <c r="W125" i="46"/>
  <c r="X125" i="46" s="1"/>
  <c r="W126" i="46"/>
  <c r="X126" i="46" s="1"/>
  <c r="W127" i="46"/>
  <c r="X127" i="46" s="1"/>
  <c r="W128" i="46"/>
  <c r="X128" i="46" s="1"/>
  <c r="W129" i="46"/>
  <c r="X129" i="46" s="1"/>
  <c r="W130" i="46"/>
  <c r="X130" i="46" s="1"/>
  <c r="W131" i="46"/>
  <c r="X131" i="46" s="1"/>
  <c r="W132" i="46"/>
  <c r="X132" i="46" s="1"/>
  <c r="W133" i="46"/>
  <c r="X133" i="46" s="1"/>
  <c r="W134" i="46"/>
  <c r="X134" i="46" s="1"/>
  <c r="W135" i="46"/>
  <c r="X135" i="46" s="1"/>
  <c r="W136" i="46"/>
  <c r="X136" i="46" s="1"/>
  <c r="W137" i="46"/>
  <c r="X137" i="46" s="1"/>
  <c r="W138" i="46"/>
  <c r="X138" i="46" s="1"/>
  <c r="W139" i="46"/>
  <c r="X139" i="46" s="1"/>
  <c r="W140" i="46"/>
  <c r="X140" i="46" s="1"/>
  <c r="W141" i="46"/>
  <c r="X141" i="46" s="1"/>
  <c r="W142" i="46"/>
  <c r="X142" i="46" s="1"/>
  <c r="W143" i="46"/>
  <c r="X143" i="46" s="1"/>
  <c r="W144" i="46"/>
  <c r="X144" i="46" s="1"/>
  <c r="W145" i="46"/>
  <c r="X145" i="46" s="1"/>
  <c r="W146" i="46"/>
  <c r="X146" i="46" s="1"/>
  <c r="W147" i="46"/>
  <c r="X147" i="46" s="1"/>
  <c r="W148" i="46"/>
  <c r="X148" i="46" s="1"/>
  <c r="W149" i="46"/>
  <c r="X149" i="46" s="1"/>
  <c r="W150" i="46"/>
  <c r="X150" i="46" s="1"/>
  <c r="W151" i="46"/>
  <c r="X151" i="46" s="1"/>
  <c r="W152" i="46"/>
  <c r="X152" i="46" s="1"/>
  <c r="W153" i="46"/>
  <c r="X153" i="46" s="1"/>
  <c r="W154" i="46"/>
  <c r="X154" i="46" s="1"/>
  <c r="W155" i="46"/>
  <c r="X155" i="46" s="1"/>
  <c r="W156" i="46"/>
  <c r="X156" i="46" s="1"/>
  <c r="W157" i="46"/>
  <c r="X157" i="46" s="1"/>
  <c r="W158" i="46"/>
  <c r="X158" i="46" s="1"/>
  <c r="W159" i="46"/>
  <c r="X159" i="46" s="1"/>
  <c r="W160" i="46"/>
  <c r="X160" i="46" s="1"/>
  <c r="W161" i="46"/>
  <c r="X161" i="46" s="1"/>
  <c r="W162" i="46"/>
  <c r="X162" i="46" s="1"/>
  <c r="W163" i="46"/>
  <c r="X163" i="46" s="1"/>
  <c r="W164" i="46"/>
  <c r="X164" i="46" s="1"/>
  <c r="W165" i="46"/>
  <c r="X165" i="46" s="1"/>
  <c r="W166" i="46"/>
  <c r="X166" i="46" s="1"/>
  <c r="W167" i="46"/>
  <c r="X167" i="46" s="1"/>
  <c r="W168" i="46"/>
  <c r="X168" i="46" s="1"/>
  <c r="W169" i="46"/>
  <c r="X169" i="46" s="1"/>
  <c r="W170" i="46"/>
  <c r="X170" i="46" s="1"/>
  <c r="W171" i="46"/>
  <c r="X171" i="46" s="1"/>
  <c r="W172" i="46"/>
  <c r="X172" i="46" s="1"/>
  <c r="W173" i="46"/>
  <c r="X173" i="46" s="1"/>
  <c r="W174" i="46"/>
  <c r="X174" i="46" s="1"/>
  <c r="W175" i="46"/>
  <c r="X175" i="46" s="1"/>
  <c r="W176" i="46"/>
  <c r="X176" i="46" s="1"/>
  <c r="W177" i="46"/>
  <c r="X177" i="46" s="1"/>
  <c r="W178" i="46"/>
  <c r="X178" i="46" s="1"/>
  <c r="W179" i="46"/>
  <c r="X179" i="46" s="1"/>
  <c r="W180" i="46"/>
  <c r="X180" i="46" s="1"/>
  <c r="W181" i="46"/>
  <c r="X181" i="46" s="1"/>
  <c r="W182" i="46"/>
  <c r="X182" i="46" s="1"/>
  <c r="W183" i="46"/>
  <c r="X183" i="46" s="1"/>
  <c r="W184" i="46"/>
  <c r="X184" i="46" s="1"/>
  <c r="W185" i="46"/>
  <c r="X185" i="46" s="1"/>
  <c r="W186" i="46"/>
  <c r="X186" i="46" s="1"/>
  <c r="W187" i="46"/>
  <c r="X187" i="46" s="1"/>
  <c r="W188" i="46"/>
  <c r="X188" i="46" s="1"/>
  <c r="W189" i="46"/>
  <c r="X189" i="46" s="1"/>
  <c r="W190" i="46"/>
  <c r="X190" i="46" s="1"/>
  <c r="W191" i="46"/>
  <c r="X191" i="46" s="1"/>
  <c r="W192" i="46"/>
  <c r="X192" i="46" s="1"/>
  <c r="W193" i="46"/>
  <c r="X193" i="46" s="1"/>
  <c r="W194" i="46"/>
  <c r="X194" i="46" s="1"/>
  <c r="W195" i="46"/>
  <c r="X195" i="46" s="1"/>
  <c r="W196" i="46"/>
  <c r="X196" i="46" s="1"/>
  <c r="W197" i="46"/>
  <c r="X197" i="46" s="1"/>
  <c r="W198" i="46"/>
  <c r="X198" i="46" s="1"/>
  <c r="W199" i="46"/>
  <c r="X199" i="46" s="1"/>
  <c r="W200" i="46"/>
  <c r="X200" i="46" s="1"/>
  <c r="W201" i="46"/>
  <c r="X201" i="46" s="1"/>
  <c r="W202" i="46"/>
  <c r="X202" i="46" s="1"/>
  <c r="W203" i="46"/>
  <c r="X203" i="46" s="1"/>
  <c r="W204" i="46"/>
  <c r="X204" i="46" s="1"/>
  <c r="W205" i="46"/>
  <c r="X205" i="46" s="1"/>
  <c r="W206" i="46"/>
  <c r="X206" i="46" s="1"/>
  <c r="W207" i="46"/>
  <c r="X207" i="46" s="1"/>
  <c r="W208" i="46"/>
  <c r="X208" i="46" s="1"/>
  <c r="W209" i="46"/>
  <c r="X209" i="46" s="1"/>
  <c r="W210" i="46"/>
  <c r="X210" i="46" s="1"/>
  <c r="W211" i="46"/>
  <c r="X211" i="46" s="1"/>
  <c r="W212" i="46"/>
  <c r="X212" i="46" s="1"/>
  <c r="W213" i="46"/>
  <c r="X213" i="46" s="1"/>
  <c r="W214" i="46"/>
  <c r="X214" i="46" s="1"/>
  <c r="W215" i="46"/>
  <c r="X215" i="46" s="1"/>
  <c r="W216" i="46"/>
  <c r="X216" i="46" s="1"/>
  <c r="W217" i="46"/>
  <c r="X217" i="46" s="1"/>
  <c r="W218" i="46"/>
  <c r="X218" i="46" s="1"/>
  <c r="W219" i="46"/>
  <c r="X219" i="46" s="1"/>
  <c r="W220" i="46"/>
  <c r="X220" i="46" s="1"/>
  <c r="W221" i="46"/>
  <c r="X221" i="46" s="1"/>
  <c r="W222" i="46"/>
  <c r="X222" i="46" s="1"/>
  <c r="W223" i="46"/>
  <c r="X223" i="46" s="1"/>
  <c r="W224" i="46"/>
  <c r="X224" i="46" s="1"/>
  <c r="W225" i="46"/>
  <c r="X225" i="46" s="1"/>
  <c r="W226" i="46"/>
  <c r="X226" i="46" s="1"/>
  <c r="W227" i="46"/>
  <c r="X227" i="46" s="1"/>
  <c r="W228" i="46"/>
  <c r="X228" i="46" s="1"/>
  <c r="W229" i="46"/>
  <c r="X229" i="46" s="1"/>
  <c r="W230" i="46"/>
  <c r="X230" i="46" s="1"/>
  <c r="W231" i="46"/>
  <c r="X231" i="46" s="1"/>
  <c r="W232" i="46"/>
  <c r="X232" i="46" s="1"/>
  <c r="W233" i="46"/>
  <c r="X233" i="46" s="1"/>
  <c r="W234" i="46"/>
  <c r="X234" i="46" s="1"/>
  <c r="W235" i="46"/>
  <c r="X235" i="46" s="1"/>
  <c r="W236" i="46"/>
  <c r="X236" i="46" s="1"/>
  <c r="W237" i="46"/>
  <c r="X237" i="46" s="1"/>
  <c r="W238" i="46"/>
  <c r="X238" i="46" s="1"/>
  <c r="W239" i="46"/>
  <c r="X239" i="46" s="1"/>
  <c r="W240" i="46"/>
  <c r="X240" i="46" s="1"/>
  <c r="W241" i="46"/>
  <c r="X241" i="46" s="1"/>
  <c r="W242" i="46"/>
  <c r="X242" i="46" s="1"/>
  <c r="W243" i="46"/>
  <c r="X243" i="46" s="1"/>
  <c r="W244" i="46"/>
  <c r="X244" i="46" s="1"/>
  <c r="W245" i="46"/>
  <c r="X245" i="46" s="1"/>
  <c r="W246" i="46"/>
  <c r="X246" i="46" s="1"/>
  <c r="W247" i="46"/>
  <c r="X247" i="46" s="1"/>
  <c r="W248" i="46"/>
  <c r="X248" i="46" s="1"/>
  <c r="W249" i="46"/>
  <c r="X249" i="46" s="1"/>
  <c r="W250" i="46"/>
  <c r="X250" i="46" s="1"/>
  <c r="W251" i="46"/>
  <c r="X251" i="46" s="1"/>
  <c r="W252" i="46"/>
  <c r="X252" i="46" s="1"/>
  <c r="W253" i="46"/>
  <c r="X253" i="46" s="1"/>
  <c r="W254" i="46"/>
  <c r="X254" i="46" s="1"/>
  <c r="W255" i="46"/>
  <c r="X255" i="46" s="1"/>
  <c r="W256" i="46"/>
  <c r="X256" i="46" s="1"/>
  <c r="W257" i="46"/>
  <c r="X257" i="46" s="1"/>
  <c r="W258" i="46"/>
  <c r="X258" i="46" s="1"/>
  <c r="W259" i="46"/>
  <c r="X259" i="46" s="1"/>
  <c r="W260" i="46"/>
  <c r="X260" i="46" s="1"/>
  <c r="W261" i="46"/>
  <c r="X261" i="46" s="1"/>
  <c r="W262" i="46"/>
  <c r="X262" i="46" s="1"/>
  <c r="W263" i="46"/>
  <c r="X263" i="46" s="1"/>
  <c r="W264" i="46"/>
  <c r="X264" i="46" s="1"/>
  <c r="W265" i="46"/>
  <c r="X265" i="46" s="1"/>
  <c r="W266" i="46"/>
  <c r="X266" i="46" s="1"/>
  <c r="W267" i="46"/>
  <c r="X267" i="46" s="1"/>
  <c r="W268" i="46"/>
  <c r="X268" i="46" s="1"/>
  <c r="W269" i="46"/>
  <c r="X269" i="46" s="1"/>
  <c r="W270" i="46"/>
  <c r="X270" i="46" s="1"/>
  <c r="W271" i="46"/>
  <c r="X271" i="46" s="1"/>
  <c r="W272" i="46"/>
  <c r="X272" i="46" s="1"/>
  <c r="W273" i="46"/>
  <c r="X273" i="46" s="1"/>
  <c r="W274" i="46"/>
  <c r="X274" i="46" s="1"/>
  <c r="W275" i="46"/>
  <c r="X275" i="46" s="1"/>
  <c r="W276" i="46"/>
  <c r="X276" i="46" s="1"/>
  <c r="W277" i="46"/>
  <c r="X277" i="46" s="1"/>
  <c r="W278" i="46"/>
  <c r="X278" i="46" s="1"/>
  <c r="W279" i="46"/>
  <c r="X279" i="46" s="1"/>
  <c r="W280" i="46"/>
  <c r="X280" i="46" s="1"/>
  <c r="W281" i="46"/>
  <c r="X281" i="46" s="1"/>
  <c r="W282" i="46"/>
  <c r="X282" i="46" s="1"/>
  <c r="W283" i="46"/>
  <c r="X283" i="46" s="1"/>
  <c r="W284" i="46"/>
  <c r="X284" i="46" s="1"/>
  <c r="W285" i="46"/>
  <c r="X285" i="46" s="1"/>
  <c r="W286" i="46"/>
  <c r="X286" i="46" s="1"/>
  <c r="W287" i="46"/>
  <c r="X287" i="46" s="1"/>
  <c r="W288" i="46"/>
  <c r="X288" i="46" s="1"/>
  <c r="W289" i="46"/>
  <c r="X289" i="46" s="1"/>
  <c r="W290" i="46"/>
  <c r="X290" i="46" s="1"/>
  <c r="W291" i="46"/>
  <c r="X291" i="46" s="1"/>
  <c r="W292" i="46"/>
  <c r="X292" i="46" s="1"/>
  <c r="W293" i="46"/>
  <c r="X293" i="46" s="1"/>
  <c r="W294" i="46"/>
  <c r="X294" i="46" s="1"/>
  <c r="W295" i="46"/>
  <c r="X295" i="46" s="1"/>
  <c r="W296" i="46"/>
  <c r="X296" i="46" s="1"/>
  <c r="W297" i="46"/>
  <c r="X297" i="46" s="1"/>
  <c r="W298" i="46"/>
  <c r="X298" i="46" s="1"/>
  <c r="W299" i="46"/>
  <c r="X299" i="46" s="1"/>
  <c r="W300" i="46"/>
  <c r="X300" i="46" s="1"/>
  <c r="W301" i="46"/>
  <c r="X301" i="46" s="1"/>
  <c r="W302" i="46"/>
  <c r="X302" i="46" s="1"/>
  <c r="W303" i="46"/>
  <c r="X303" i="46" s="1"/>
  <c r="W304" i="46"/>
  <c r="X304" i="46" s="1"/>
  <c r="W305" i="46"/>
  <c r="X305" i="46" s="1"/>
  <c r="W306" i="46"/>
  <c r="X306" i="46" s="1"/>
  <c r="W307" i="46"/>
  <c r="X307" i="46" s="1"/>
  <c r="W308" i="46"/>
  <c r="X308" i="46" s="1"/>
  <c r="W309" i="46"/>
  <c r="X309" i="46" s="1"/>
  <c r="W310" i="46"/>
  <c r="X310" i="46" s="1"/>
  <c r="W311" i="46"/>
  <c r="X311" i="46" s="1"/>
  <c r="W312" i="46"/>
  <c r="X312" i="46" s="1"/>
  <c r="W313" i="46"/>
  <c r="X313" i="46" s="1"/>
  <c r="W314" i="46"/>
  <c r="X314" i="46" s="1"/>
  <c r="W315" i="46"/>
  <c r="X315" i="46" s="1"/>
  <c r="W316" i="46"/>
  <c r="X316" i="46" s="1"/>
  <c r="W317" i="46"/>
  <c r="X317" i="46" s="1"/>
  <c r="W318" i="46"/>
  <c r="X318" i="46" s="1"/>
  <c r="W319" i="46"/>
  <c r="X319" i="46" s="1"/>
  <c r="W320" i="46"/>
  <c r="X320" i="46" s="1"/>
  <c r="W321" i="46"/>
  <c r="X321" i="46" s="1"/>
  <c r="W322" i="46"/>
  <c r="X322" i="46" s="1"/>
  <c r="W323" i="46"/>
  <c r="X323" i="46" s="1"/>
  <c r="W324" i="46"/>
  <c r="X324" i="46" s="1"/>
  <c r="W325" i="46"/>
  <c r="X325" i="46" s="1"/>
  <c r="W326" i="46"/>
  <c r="X326" i="46" s="1"/>
  <c r="W327" i="46"/>
  <c r="X327" i="46" s="1"/>
  <c r="W328" i="46"/>
  <c r="X328" i="46" s="1"/>
  <c r="W329" i="46"/>
  <c r="X329" i="46" s="1"/>
  <c r="W330" i="46"/>
  <c r="X330" i="46" s="1"/>
  <c r="W331" i="46"/>
  <c r="X331" i="46" s="1"/>
  <c r="W332" i="46"/>
  <c r="X332" i="46" s="1"/>
  <c r="W333" i="46"/>
  <c r="X333" i="46" s="1"/>
  <c r="W334" i="46"/>
  <c r="X334" i="46" s="1"/>
  <c r="W335" i="46"/>
  <c r="X335" i="46" s="1"/>
  <c r="W336" i="46"/>
  <c r="X336" i="46" s="1"/>
  <c r="W337" i="46"/>
  <c r="X337" i="46" s="1"/>
  <c r="W338" i="46"/>
  <c r="X338" i="46" s="1"/>
  <c r="W339" i="46"/>
  <c r="X339" i="46" s="1"/>
  <c r="W340" i="46"/>
  <c r="X340" i="46" s="1"/>
  <c r="W341" i="46"/>
  <c r="X341" i="46" s="1"/>
  <c r="W342" i="46"/>
  <c r="X342" i="46" s="1"/>
  <c r="W343" i="46"/>
  <c r="X343" i="46" s="1"/>
  <c r="W344" i="46"/>
  <c r="X344" i="46" s="1"/>
  <c r="W345" i="46"/>
  <c r="X345" i="46" s="1"/>
  <c r="W346" i="46"/>
  <c r="X346" i="46" s="1"/>
  <c r="W347" i="46"/>
  <c r="X347" i="46" s="1"/>
  <c r="W348" i="46"/>
  <c r="X348" i="46" s="1"/>
  <c r="W349" i="46"/>
  <c r="X349" i="46" s="1"/>
  <c r="W350" i="46"/>
  <c r="X350" i="46" s="1"/>
  <c r="W351" i="46"/>
  <c r="X351" i="46" s="1"/>
  <c r="W352" i="46"/>
  <c r="X352" i="46" s="1"/>
  <c r="W353" i="46"/>
  <c r="X353" i="46" s="1"/>
  <c r="W354" i="46"/>
  <c r="X354" i="46" s="1"/>
  <c r="W355" i="46"/>
  <c r="X355" i="46" s="1"/>
  <c r="W356" i="46"/>
  <c r="X356" i="46" s="1"/>
  <c r="W357" i="46"/>
  <c r="X357" i="46" s="1"/>
  <c r="W358" i="46"/>
  <c r="X358" i="46" s="1"/>
  <c r="W359" i="46"/>
  <c r="X359" i="46" s="1"/>
  <c r="W360" i="46"/>
  <c r="X360" i="46" s="1"/>
  <c r="W361" i="46"/>
  <c r="X361" i="46" s="1"/>
  <c r="W362" i="46"/>
  <c r="X362" i="46" s="1"/>
  <c r="W363" i="46"/>
  <c r="X363" i="46" s="1"/>
  <c r="W364" i="46"/>
  <c r="X364" i="46" s="1"/>
  <c r="W365" i="46"/>
  <c r="X365" i="46" s="1"/>
  <c r="W366" i="46"/>
  <c r="X366" i="46" s="1"/>
  <c r="W367" i="46"/>
  <c r="X367" i="46" s="1"/>
  <c r="W368" i="46"/>
  <c r="X368" i="46" s="1"/>
  <c r="W369" i="46"/>
  <c r="X369" i="46" s="1"/>
  <c r="W370" i="46"/>
  <c r="X370" i="46" s="1"/>
  <c r="W371" i="46"/>
  <c r="X371" i="46" s="1"/>
  <c r="W372" i="46"/>
  <c r="X372" i="46" s="1"/>
  <c r="W373" i="46"/>
  <c r="X373" i="46" s="1"/>
  <c r="W374" i="46"/>
  <c r="X374" i="46" s="1"/>
  <c r="W375" i="46"/>
  <c r="X375" i="46" s="1"/>
  <c r="W376" i="46"/>
  <c r="X376" i="46" s="1"/>
  <c r="W377" i="46"/>
  <c r="X377" i="46" s="1"/>
  <c r="W378" i="46"/>
  <c r="X378" i="46" s="1"/>
  <c r="W379" i="46"/>
  <c r="X379" i="46" s="1"/>
  <c r="W380" i="46"/>
  <c r="X380" i="46" s="1"/>
  <c r="W381" i="46"/>
  <c r="X381" i="46" s="1"/>
  <c r="W382" i="46"/>
  <c r="X382" i="46" s="1"/>
  <c r="W383" i="46"/>
  <c r="X383" i="46" s="1"/>
  <c r="W384" i="46"/>
  <c r="X384" i="46" s="1"/>
  <c r="W385" i="46"/>
  <c r="X385" i="46" s="1"/>
  <c r="W386" i="46"/>
  <c r="X386" i="46" s="1"/>
  <c r="W387" i="46"/>
  <c r="X387" i="46" s="1"/>
  <c r="W388" i="46"/>
  <c r="X388" i="46" s="1"/>
  <c r="W389" i="46"/>
  <c r="X389" i="46" s="1"/>
  <c r="W390" i="46"/>
  <c r="X390" i="46" s="1"/>
  <c r="W391" i="46"/>
  <c r="X391" i="46" s="1"/>
  <c r="W392" i="46"/>
  <c r="X392" i="46" s="1"/>
  <c r="W393" i="46"/>
  <c r="X393" i="46" s="1"/>
  <c r="W394" i="46"/>
  <c r="X394" i="46" s="1"/>
  <c r="W395" i="46"/>
  <c r="X395" i="46" s="1"/>
  <c r="W396" i="46"/>
  <c r="X396" i="46" s="1"/>
  <c r="W397" i="46"/>
  <c r="X397" i="46" s="1"/>
  <c r="W398" i="46"/>
  <c r="X398" i="46" s="1"/>
  <c r="W399" i="46"/>
  <c r="X399" i="46" s="1"/>
  <c r="W400" i="46"/>
  <c r="X400" i="46" s="1"/>
  <c r="W401" i="46"/>
  <c r="X401" i="46" s="1"/>
  <c r="W402" i="46"/>
  <c r="X402" i="46" s="1"/>
  <c r="W403" i="46"/>
  <c r="X403" i="46" s="1"/>
  <c r="W404" i="46"/>
  <c r="X404" i="46" s="1"/>
  <c r="W405" i="46"/>
  <c r="X405" i="46" s="1"/>
  <c r="W406" i="46"/>
  <c r="X406" i="46" s="1"/>
  <c r="W407" i="46"/>
  <c r="X407" i="46" s="1"/>
  <c r="W408" i="46"/>
  <c r="X408" i="46" s="1"/>
  <c r="W409" i="46"/>
  <c r="X409" i="46" s="1"/>
  <c r="W410" i="46"/>
  <c r="X410" i="46" s="1"/>
  <c r="W411" i="46"/>
  <c r="X411" i="46" s="1"/>
  <c r="W412" i="46"/>
  <c r="X412" i="46" s="1"/>
  <c r="W413" i="46"/>
  <c r="X413" i="46" s="1"/>
  <c r="W414" i="46"/>
  <c r="X414" i="46" s="1"/>
  <c r="W415" i="46"/>
  <c r="X415" i="46" s="1"/>
  <c r="W416" i="46"/>
  <c r="X416" i="46" s="1"/>
  <c r="W417" i="46"/>
  <c r="X417" i="46" s="1"/>
  <c r="W418" i="46"/>
  <c r="X418" i="46" s="1"/>
  <c r="W419" i="46"/>
  <c r="X419" i="46" s="1"/>
  <c r="W420" i="46"/>
  <c r="X420" i="46" s="1"/>
  <c r="W421" i="46"/>
  <c r="X421" i="46" s="1"/>
  <c r="W422" i="46"/>
  <c r="X422" i="46" s="1"/>
  <c r="W423" i="46"/>
  <c r="X423" i="46" s="1"/>
  <c r="W424" i="46"/>
  <c r="X424" i="46" s="1"/>
  <c r="W425" i="46"/>
  <c r="X425" i="46" s="1"/>
  <c r="W426" i="46"/>
  <c r="X426" i="46" s="1"/>
  <c r="W427" i="46"/>
  <c r="X427" i="46" s="1"/>
  <c r="W428" i="46"/>
  <c r="X428" i="46" s="1"/>
  <c r="W429" i="46"/>
  <c r="X429" i="46" s="1"/>
  <c r="W430" i="46"/>
  <c r="X430" i="46" s="1"/>
  <c r="W431" i="46"/>
  <c r="X431" i="46" s="1"/>
  <c r="W432" i="46"/>
  <c r="X432" i="46" s="1"/>
  <c r="W433" i="46"/>
  <c r="X433" i="46" s="1"/>
  <c r="W434" i="46"/>
  <c r="X434" i="46" s="1"/>
  <c r="W435" i="46"/>
  <c r="X435" i="46" s="1"/>
  <c r="W436" i="46"/>
  <c r="X436" i="46" s="1"/>
  <c r="W437" i="46"/>
  <c r="X437" i="46" s="1"/>
  <c r="W438" i="46"/>
  <c r="X438" i="46" s="1"/>
  <c r="W439" i="46"/>
  <c r="X439" i="46" s="1"/>
  <c r="W440" i="46"/>
  <c r="X440" i="46" s="1"/>
  <c r="W441" i="46"/>
  <c r="X441" i="46" s="1"/>
  <c r="W442" i="46"/>
  <c r="X442" i="46" s="1"/>
  <c r="W443" i="46"/>
  <c r="X443" i="46" s="1"/>
  <c r="W444" i="46"/>
  <c r="X444" i="46" s="1"/>
  <c r="W445" i="46"/>
  <c r="X445" i="46" s="1"/>
  <c r="W446" i="46"/>
  <c r="X446" i="46" s="1"/>
  <c r="W447" i="46"/>
  <c r="X447" i="46" s="1"/>
  <c r="W448" i="46"/>
  <c r="X448" i="46"/>
  <c r="W449" i="46"/>
  <c r="X449" i="46" s="1"/>
  <c r="W450" i="46"/>
  <c r="X450" i="46" s="1"/>
  <c r="W451" i="46"/>
  <c r="X451" i="46" s="1"/>
  <c r="W452" i="46"/>
  <c r="X452" i="46" s="1"/>
  <c r="W453" i="46"/>
  <c r="X453" i="46"/>
  <c r="W454" i="46"/>
  <c r="X454" i="46"/>
  <c r="W455" i="46"/>
  <c r="X455" i="46"/>
  <c r="W456" i="46"/>
  <c r="X456" i="46" s="1"/>
  <c r="W457" i="46"/>
  <c r="X457" i="46" s="1"/>
  <c r="W458" i="46"/>
  <c r="X458" i="46" s="1"/>
  <c r="W459" i="46"/>
  <c r="X459" i="46" s="1"/>
  <c r="W460" i="46"/>
  <c r="X460" i="46" s="1"/>
  <c r="W461" i="46"/>
  <c r="X461" i="46" s="1"/>
  <c r="W462" i="46"/>
  <c r="X462" i="46" s="1"/>
  <c r="W463" i="46"/>
  <c r="X463" i="46"/>
  <c r="W464" i="46"/>
  <c r="X464" i="46" s="1"/>
  <c r="W465" i="46"/>
  <c r="X465" i="46" s="1"/>
  <c r="W466" i="46"/>
  <c r="X466" i="46"/>
  <c r="W467" i="46"/>
  <c r="X467" i="46" s="1"/>
  <c r="W468" i="46"/>
  <c r="X468" i="46" s="1"/>
  <c r="W469" i="46"/>
  <c r="X469" i="46" s="1"/>
  <c r="W470" i="46"/>
  <c r="X470" i="46" s="1"/>
  <c r="W471" i="46"/>
  <c r="X471" i="46" s="1"/>
  <c r="W472" i="46"/>
  <c r="X472" i="46" s="1"/>
  <c r="W473" i="46"/>
  <c r="X473" i="46" s="1"/>
  <c r="W474" i="46"/>
  <c r="X474" i="46" s="1"/>
  <c r="W475" i="46"/>
  <c r="X475" i="46" s="1"/>
  <c r="W476" i="46"/>
  <c r="X476" i="46" s="1"/>
  <c r="W477" i="46"/>
  <c r="X477" i="46" s="1"/>
  <c r="W478" i="46"/>
  <c r="X478" i="46" s="1"/>
  <c r="W479" i="46"/>
  <c r="X479" i="46" s="1"/>
  <c r="W480" i="46"/>
  <c r="X480" i="46" s="1"/>
  <c r="W481" i="46"/>
  <c r="X481" i="46" s="1"/>
  <c r="W482" i="46"/>
  <c r="X482" i="46" s="1"/>
  <c r="W483" i="46"/>
  <c r="X483" i="46" s="1"/>
  <c r="W484" i="46"/>
  <c r="X484" i="46" s="1"/>
  <c r="W485" i="46"/>
  <c r="X485" i="46" s="1"/>
  <c r="W486" i="46"/>
  <c r="X486" i="46" s="1"/>
  <c r="W487" i="46"/>
  <c r="X487" i="46" s="1"/>
  <c r="W488" i="46"/>
  <c r="X488" i="46"/>
  <c r="W489" i="46"/>
  <c r="X489" i="46" s="1"/>
  <c r="W490" i="46"/>
  <c r="X490" i="46" s="1"/>
  <c r="W491" i="46"/>
  <c r="X491" i="46" s="1"/>
  <c r="W492" i="46"/>
  <c r="X492" i="46" s="1"/>
  <c r="W493" i="46"/>
  <c r="X493" i="46" s="1"/>
  <c r="W494" i="46"/>
  <c r="X494" i="46"/>
  <c r="W495" i="46"/>
  <c r="X495" i="46" s="1"/>
  <c r="W496" i="46"/>
  <c r="X496" i="46" s="1"/>
  <c r="W497" i="46"/>
  <c r="X497" i="46" s="1"/>
  <c r="W498" i="46"/>
  <c r="X498" i="46" s="1"/>
  <c r="W499" i="46"/>
  <c r="X499" i="46" s="1"/>
  <c r="W500" i="46"/>
  <c r="X500" i="46" s="1"/>
  <c r="W501" i="46"/>
  <c r="X501" i="46" s="1"/>
  <c r="W502" i="46"/>
  <c r="X502" i="46" s="1"/>
  <c r="W503" i="46"/>
  <c r="X503" i="46" s="1"/>
  <c r="W504" i="46"/>
  <c r="X504" i="46" s="1"/>
  <c r="W505" i="46"/>
  <c r="X505" i="46" s="1"/>
  <c r="W506" i="46"/>
  <c r="X506" i="46" s="1"/>
  <c r="W507" i="46"/>
  <c r="X507" i="46" s="1"/>
  <c r="W508" i="46"/>
  <c r="X508" i="46" s="1"/>
  <c r="W509" i="46"/>
  <c r="X509" i="46" s="1"/>
  <c r="W510" i="46"/>
  <c r="X510" i="46" s="1"/>
  <c r="W511" i="46"/>
  <c r="X511" i="46" s="1"/>
  <c r="W512" i="46"/>
  <c r="X512" i="46" s="1"/>
  <c r="W513" i="46"/>
  <c r="X513" i="46" s="1"/>
  <c r="W514" i="46"/>
  <c r="X514" i="46" s="1"/>
  <c r="W515" i="46"/>
  <c r="X515" i="46" s="1"/>
  <c r="W516" i="46"/>
  <c r="X516" i="46" s="1"/>
  <c r="W517" i="46"/>
  <c r="X517" i="46" s="1"/>
  <c r="W518" i="46"/>
  <c r="X518" i="46" s="1"/>
  <c r="W519" i="46"/>
  <c r="X519" i="46" s="1"/>
  <c r="W520" i="46"/>
  <c r="X520" i="46" s="1"/>
  <c r="W521" i="46"/>
  <c r="X521" i="46" s="1"/>
  <c r="W522" i="46"/>
  <c r="X522" i="46" s="1"/>
  <c r="W523" i="46"/>
  <c r="X523" i="46"/>
  <c r="W524" i="46"/>
  <c r="X524" i="46" s="1"/>
  <c r="W525" i="46"/>
  <c r="X525" i="46" s="1"/>
  <c r="W526" i="46"/>
  <c r="X526" i="46" s="1"/>
  <c r="W527" i="46"/>
  <c r="X527" i="46" s="1"/>
  <c r="W528" i="46"/>
  <c r="X528" i="46" s="1"/>
  <c r="W529" i="46"/>
  <c r="X529" i="46" s="1"/>
  <c r="W530" i="46"/>
  <c r="X530" i="46" s="1"/>
  <c r="W531" i="46"/>
  <c r="X531" i="46" s="1"/>
  <c r="W532" i="46"/>
  <c r="X532" i="46" s="1"/>
  <c r="W533" i="46"/>
  <c r="X533" i="46" s="1"/>
  <c r="W534" i="46"/>
  <c r="X534" i="46" s="1"/>
  <c r="W535" i="46"/>
  <c r="X535" i="46" s="1"/>
  <c r="W536" i="46"/>
  <c r="X536" i="46" s="1"/>
  <c r="W537" i="46"/>
  <c r="X537" i="46" s="1"/>
  <c r="W538" i="46"/>
  <c r="X538" i="46" s="1"/>
  <c r="W539" i="46"/>
  <c r="X539" i="46" s="1"/>
  <c r="W540" i="46"/>
  <c r="X540" i="46" s="1"/>
  <c r="W541" i="46"/>
  <c r="X541" i="46" s="1"/>
  <c r="W542" i="46"/>
  <c r="X542" i="46" s="1"/>
  <c r="W543" i="46"/>
  <c r="X543" i="46" s="1"/>
  <c r="W544" i="46"/>
  <c r="X544" i="46" s="1"/>
  <c r="W545" i="46"/>
  <c r="X545" i="46" s="1"/>
  <c r="W546" i="46"/>
  <c r="X546" i="46" s="1"/>
  <c r="W547" i="46"/>
  <c r="X547" i="46" s="1"/>
  <c r="W548" i="46"/>
  <c r="X548" i="46" s="1"/>
  <c r="W549" i="46"/>
  <c r="X549" i="46" s="1"/>
  <c r="W550" i="46"/>
  <c r="X550" i="46" s="1"/>
  <c r="W551" i="46"/>
  <c r="X551" i="46" s="1"/>
  <c r="W552" i="46"/>
  <c r="X552" i="46" s="1"/>
  <c r="W553" i="46"/>
  <c r="X553" i="46" s="1"/>
  <c r="W554" i="46"/>
  <c r="X554" i="46" s="1"/>
  <c r="W555" i="46"/>
  <c r="X555" i="46" s="1"/>
  <c r="W556" i="46"/>
  <c r="X556" i="46" s="1"/>
  <c r="W557" i="46"/>
  <c r="X557" i="46" s="1"/>
  <c r="W558" i="46"/>
  <c r="X558" i="46" s="1"/>
  <c r="W559" i="46"/>
  <c r="X559" i="46" s="1"/>
  <c r="W560" i="46"/>
  <c r="X560" i="46" s="1"/>
  <c r="W561" i="46"/>
  <c r="X561" i="46" s="1"/>
  <c r="W562" i="46"/>
  <c r="X562" i="46" s="1"/>
  <c r="W7" i="46"/>
  <c r="X7" i="46" s="1"/>
  <c r="V21" i="41" l="1"/>
  <c r="V22" i="41"/>
  <c r="V23" i="41"/>
  <c r="V24" i="41"/>
  <c r="V25" i="41"/>
  <c r="V26" i="41"/>
  <c r="V27" i="41"/>
  <c r="V28" i="41"/>
  <c r="V29" i="41"/>
  <c r="V30" i="41"/>
  <c r="V31" i="41"/>
  <c r="V32" i="41"/>
  <c r="V33" i="41"/>
  <c r="V34" i="41"/>
  <c r="V35" i="41"/>
  <c r="V36" i="41"/>
  <c r="V37" i="41"/>
  <c r="V38" i="41"/>
  <c r="V39" i="41"/>
  <c r="V40" i="41"/>
  <c r="V41" i="41"/>
  <c r="V42" i="41"/>
  <c r="V43" i="41"/>
  <c r="V44" i="41"/>
  <c r="V45" i="41"/>
  <c r="V46" i="41"/>
  <c r="V47" i="41"/>
  <c r="V48" i="41"/>
  <c r="V49" i="41"/>
  <c r="V50" i="41"/>
  <c r="V51" i="41"/>
  <c r="V52" i="41"/>
  <c r="V53" i="41"/>
  <c r="V54" i="41"/>
  <c r="V55" i="41"/>
  <c r="V56" i="41"/>
  <c r="V57" i="41"/>
  <c r="V58" i="41"/>
  <c r="V59" i="41"/>
  <c r="V60" i="41"/>
  <c r="V61" i="41"/>
  <c r="V62" i="41"/>
  <c r="V63" i="41"/>
  <c r="V64" i="41"/>
  <c r="V65" i="41"/>
  <c r="V66" i="41"/>
  <c r="V67" i="41"/>
  <c r="V68" i="41"/>
  <c r="V69" i="41"/>
  <c r="V70" i="41"/>
  <c r="V71" i="41"/>
  <c r="V72" i="41"/>
  <c r="V73" i="41"/>
  <c r="V74" i="41"/>
  <c r="V75" i="41"/>
  <c r="V76" i="41"/>
  <c r="V77" i="41"/>
  <c r="V78" i="41"/>
  <c r="V79" i="41"/>
  <c r="V80" i="41"/>
  <c r="V81" i="41"/>
  <c r="V82" i="41"/>
  <c r="V83" i="41"/>
  <c r="V84" i="41"/>
  <c r="V85" i="41"/>
  <c r="V86" i="41"/>
  <c r="V87" i="41"/>
  <c r="V88" i="41"/>
  <c r="V89" i="41"/>
  <c r="V90" i="41"/>
  <c r="V91" i="41"/>
  <c r="V92" i="41"/>
  <c r="V93" i="41"/>
  <c r="V94" i="41"/>
  <c r="V95" i="41"/>
  <c r="V96" i="41"/>
  <c r="V97" i="41"/>
  <c r="V98" i="41"/>
  <c r="V99" i="41"/>
  <c r="V100" i="41"/>
  <c r="V101" i="41"/>
  <c r="V102" i="41"/>
  <c r="V103" i="41"/>
  <c r="V104" i="41"/>
  <c r="V105" i="41"/>
  <c r="V106" i="41"/>
  <c r="V107" i="41"/>
  <c r="V108" i="41"/>
  <c r="V109" i="41"/>
  <c r="V110" i="41"/>
  <c r="V111" i="41"/>
  <c r="V112" i="41"/>
  <c r="V113" i="41"/>
  <c r="V114" i="41"/>
  <c r="V115" i="41"/>
  <c r="V116" i="41"/>
  <c r="V117" i="41"/>
  <c r="V118" i="41"/>
  <c r="V119" i="41"/>
  <c r="V120" i="41"/>
  <c r="V121" i="41"/>
  <c r="V7" i="41"/>
  <c r="N8" i="44"/>
  <c r="O8" i="44" s="1"/>
  <c r="P8" i="44" s="1"/>
  <c r="N9" i="44"/>
  <c r="O9" i="44" s="1"/>
  <c r="P9" i="44" s="1"/>
  <c r="N10" i="44"/>
  <c r="O10" i="44" s="1"/>
  <c r="P10" i="44" s="1"/>
  <c r="N11" i="44"/>
  <c r="O11" i="44" s="1"/>
  <c r="P11" i="44" s="1"/>
  <c r="N12" i="44"/>
  <c r="O12" i="44" s="1"/>
  <c r="P12" i="44" s="1"/>
  <c r="N13" i="44"/>
  <c r="O13" i="44" s="1"/>
  <c r="P13" i="44" s="1"/>
  <c r="N14" i="44"/>
  <c r="O14" i="44" s="1"/>
  <c r="P14" i="44" s="1"/>
  <c r="N15" i="44"/>
  <c r="O15" i="44" s="1"/>
  <c r="P15" i="44" s="1"/>
  <c r="N16" i="44"/>
  <c r="O16" i="44" s="1"/>
  <c r="P16" i="44" s="1"/>
  <c r="N17" i="44"/>
  <c r="O17" i="44" s="1"/>
  <c r="P17" i="44" s="1"/>
  <c r="N18" i="44"/>
  <c r="O18" i="44" s="1"/>
  <c r="P18" i="44" s="1"/>
  <c r="N19" i="44"/>
  <c r="O19" i="44" s="1"/>
  <c r="P19" i="44" s="1"/>
  <c r="N20" i="44"/>
  <c r="O20" i="44" s="1"/>
  <c r="P20" i="44" s="1"/>
  <c r="N21" i="44"/>
  <c r="O21" i="44" s="1"/>
  <c r="P21" i="44" s="1"/>
  <c r="N22" i="44"/>
  <c r="O22" i="44" s="1"/>
  <c r="P22" i="44" s="1"/>
  <c r="N23" i="44"/>
  <c r="O23" i="44" s="1"/>
  <c r="P23" i="44" s="1"/>
  <c r="N24" i="44"/>
  <c r="O24" i="44" s="1"/>
  <c r="P24" i="44" s="1"/>
  <c r="N25" i="44"/>
  <c r="O25" i="44" s="1"/>
  <c r="P25" i="44" s="1"/>
  <c r="N26" i="44"/>
  <c r="O26" i="44" s="1"/>
  <c r="P26" i="44" s="1"/>
  <c r="N27" i="44"/>
  <c r="O27" i="44" s="1"/>
  <c r="P27" i="44" s="1"/>
  <c r="N28" i="44"/>
  <c r="O28" i="44" s="1"/>
  <c r="P28" i="44" s="1"/>
  <c r="N29" i="44"/>
  <c r="O29" i="44" s="1"/>
  <c r="P29" i="44" s="1"/>
  <c r="N30" i="44"/>
  <c r="O30" i="44" s="1"/>
  <c r="P30" i="44" s="1"/>
  <c r="N31" i="44"/>
  <c r="O31" i="44" s="1"/>
  <c r="P31" i="44" s="1"/>
  <c r="N32" i="44"/>
  <c r="O32" i="44" s="1"/>
  <c r="P32" i="44" s="1"/>
  <c r="N33" i="44"/>
  <c r="O33" i="44" s="1"/>
  <c r="P33" i="44" s="1"/>
  <c r="N7" i="44"/>
  <c r="O7" i="44" s="1"/>
  <c r="P7" i="44" s="1"/>
  <c r="F30" i="37"/>
  <c r="Y8" i="41" l="1"/>
  <c r="Y9" i="41"/>
  <c r="Y10" i="41"/>
  <c r="Y11" i="41"/>
  <c r="Y12" i="41"/>
  <c r="Y13" i="41"/>
  <c r="Y14" i="41"/>
  <c r="Y15" i="41"/>
  <c r="Y16" i="41"/>
  <c r="Y17" i="41"/>
  <c r="Y18" i="41"/>
  <c r="Y19" i="41"/>
  <c r="Y20" i="41"/>
  <c r="Y21" i="41"/>
  <c r="Y22" i="41"/>
  <c r="Y23" i="41"/>
  <c r="Y24" i="41"/>
  <c r="Y25" i="41"/>
  <c r="Y26" i="41"/>
  <c r="Y27" i="41"/>
  <c r="Y28" i="41"/>
  <c r="Y29" i="41"/>
  <c r="Y30" i="41"/>
  <c r="Y31" i="41"/>
  <c r="Y32" i="41"/>
  <c r="Y33" i="41"/>
  <c r="Y34" i="41"/>
  <c r="Y35" i="41"/>
  <c r="Y36" i="41"/>
  <c r="Y37" i="41"/>
  <c r="Y38" i="41"/>
  <c r="Y39" i="41"/>
  <c r="Y40" i="41"/>
  <c r="Y41" i="41"/>
  <c r="Y42" i="41"/>
  <c r="Y43" i="41"/>
  <c r="Y44" i="41"/>
  <c r="Y45" i="41"/>
  <c r="Y46" i="41"/>
  <c r="Y47" i="41"/>
  <c r="Y48" i="41"/>
  <c r="Y49" i="41"/>
  <c r="Y50" i="41"/>
  <c r="Y51" i="41"/>
  <c r="Y52" i="41"/>
  <c r="Y53" i="41"/>
  <c r="Y54" i="41"/>
  <c r="Y55" i="41"/>
  <c r="Y56" i="41"/>
  <c r="Y57" i="41"/>
  <c r="Y58" i="41"/>
  <c r="Y59" i="41"/>
  <c r="Y60" i="41"/>
  <c r="Y61" i="41"/>
  <c r="Y62" i="41"/>
  <c r="Y63" i="41"/>
  <c r="Y64" i="41"/>
  <c r="Y65" i="41"/>
  <c r="Y66" i="41"/>
  <c r="Y67" i="41"/>
  <c r="Y68" i="41"/>
  <c r="Y69" i="41"/>
  <c r="Y70" i="41"/>
  <c r="Y71" i="41"/>
  <c r="Y72" i="41"/>
  <c r="Y73" i="41"/>
  <c r="Y74" i="41"/>
  <c r="Y75" i="41"/>
  <c r="Y76" i="41"/>
  <c r="Y77" i="41"/>
  <c r="Y78" i="41"/>
  <c r="Y79" i="41"/>
  <c r="Y80" i="41"/>
  <c r="Y81" i="41"/>
  <c r="Y82" i="41"/>
  <c r="Y83" i="41"/>
  <c r="Y84" i="41"/>
  <c r="Y85" i="41"/>
  <c r="Y86" i="41"/>
  <c r="Y87" i="41"/>
  <c r="Y88" i="41"/>
  <c r="Y89" i="41"/>
  <c r="Y90" i="41"/>
  <c r="Y91" i="41"/>
  <c r="Y92" i="41"/>
  <c r="Y93" i="41"/>
  <c r="Y94" i="41"/>
  <c r="Y95" i="41"/>
  <c r="Y96" i="41"/>
  <c r="Y97" i="41"/>
  <c r="Y98" i="41"/>
  <c r="Y99" i="41"/>
  <c r="Y100" i="41"/>
  <c r="Y101" i="41"/>
  <c r="Y102" i="41"/>
  <c r="Y103" i="41"/>
  <c r="Y104" i="41"/>
  <c r="Y105" i="41"/>
  <c r="Y106" i="41"/>
  <c r="Y107" i="41"/>
  <c r="Y108" i="41"/>
  <c r="Y109" i="41"/>
  <c r="Y110" i="41"/>
  <c r="Y111" i="41"/>
  <c r="Y112" i="41"/>
  <c r="Y113" i="41"/>
  <c r="Y114" i="41"/>
  <c r="Y115" i="41"/>
  <c r="Y116" i="41"/>
  <c r="Y117" i="41"/>
  <c r="Y118" i="41"/>
  <c r="Y119" i="41"/>
  <c r="Y120" i="41"/>
  <c r="Y121" i="41"/>
  <c r="Y7" i="41"/>
  <c r="S568" i="46" l="1"/>
  <c r="R568" i="46"/>
  <c r="C27" i="128" l="1"/>
  <c r="U570" i="46"/>
  <c r="S570" i="46"/>
  <c r="T568" i="46"/>
  <c r="T570" i="46" s="1"/>
  <c r="V568" i="46"/>
  <c r="V570" i="46" s="1"/>
  <c r="R570" i="46"/>
  <c r="J8" i="44"/>
  <c r="J9" i="44"/>
  <c r="J10" i="44"/>
  <c r="J11" i="44"/>
  <c r="J12" i="44"/>
  <c r="J13" i="44"/>
  <c r="J14" i="44"/>
  <c r="J15" i="44"/>
  <c r="J16" i="44"/>
  <c r="J17" i="44"/>
  <c r="J18" i="44"/>
  <c r="J19" i="44"/>
  <c r="J20" i="44"/>
  <c r="J21" i="44"/>
  <c r="J22" i="44"/>
  <c r="J23" i="44"/>
  <c r="J24" i="44"/>
  <c r="J25" i="44"/>
  <c r="J26" i="44"/>
  <c r="J27" i="44"/>
  <c r="J28" i="44"/>
  <c r="J29" i="44"/>
  <c r="J30" i="44"/>
  <c r="J31" i="44"/>
  <c r="J32" i="44"/>
  <c r="J33" i="44"/>
  <c r="J7" i="44"/>
  <c r="G7" i="18"/>
  <c r="G8" i="18"/>
  <c r="G9" i="18"/>
  <c r="G10" i="18"/>
  <c r="G11" i="18"/>
  <c r="G12" i="18"/>
  <c r="G13" i="18"/>
  <c r="G14" i="18"/>
  <c r="G15" i="18"/>
  <c r="G16" i="18"/>
  <c r="G17" i="18"/>
  <c r="G18" i="18"/>
  <c r="G19" i="18"/>
  <c r="G20" i="18"/>
  <c r="G21" i="18"/>
  <c r="G22" i="18"/>
  <c r="G23" i="18"/>
  <c r="G24" i="18"/>
  <c r="G25" i="18"/>
  <c r="G26" i="18"/>
  <c r="G27" i="18"/>
  <c r="G28" i="18"/>
  <c r="G29" i="18"/>
  <c r="G30" i="18"/>
  <c r="N30" i="18" s="1"/>
  <c r="O30" i="18" s="1"/>
  <c r="G31" i="18"/>
  <c r="N31" i="18" s="1"/>
  <c r="O31" i="18" s="1"/>
  <c r="G32" i="18"/>
  <c r="N32" i="18" s="1"/>
  <c r="O32" i="18" s="1"/>
  <c r="G33" i="18"/>
  <c r="N33" i="18" s="1"/>
  <c r="O33" i="18" s="1"/>
  <c r="G34" i="18"/>
  <c r="N34" i="18" s="1"/>
  <c r="O34" i="18" s="1"/>
  <c r="G35" i="18"/>
  <c r="N35" i="18" s="1"/>
  <c r="O35" i="18" s="1"/>
  <c r="G36" i="18"/>
  <c r="N36" i="18" s="1"/>
  <c r="O36" i="18" s="1"/>
  <c r="G37" i="18"/>
  <c r="N37" i="18" s="1"/>
  <c r="O37" i="18" s="1"/>
  <c r="G38" i="18"/>
  <c r="N38" i="18" s="1"/>
  <c r="O38" i="18" s="1"/>
  <c r="G39" i="18"/>
  <c r="N39" i="18" s="1"/>
  <c r="O39" i="18" s="1"/>
  <c r="G40" i="18"/>
  <c r="N40" i="18" s="1"/>
  <c r="O40" i="18" s="1"/>
  <c r="G41" i="18"/>
  <c r="N41" i="18" s="1"/>
  <c r="O41" i="18" s="1"/>
  <c r="G42" i="18"/>
  <c r="N42" i="18" s="1"/>
  <c r="O42" i="18" s="1"/>
  <c r="G43" i="18"/>
  <c r="N43" i="18" s="1"/>
  <c r="O43" i="18" s="1"/>
  <c r="G44" i="18"/>
  <c r="N44" i="18" s="1"/>
  <c r="O44" i="18" s="1"/>
  <c r="G45" i="18"/>
  <c r="N45" i="18" s="1"/>
  <c r="O45" i="18" s="1"/>
  <c r="G46" i="18"/>
  <c r="N46" i="18" s="1"/>
  <c r="O46" i="18" s="1"/>
  <c r="G47" i="18"/>
  <c r="N47" i="18" s="1"/>
  <c r="O47" i="18" s="1"/>
  <c r="G48" i="18"/>
  <c r="N48" i="18" s="1"/>
  <c r="O48" i="18" s="1"/>
  <c r="G49" i="18"/>
  <c r="N49" i="18" s="1"/>
  <c r="O49" i="18" s="1"/>
  <c r="G50" i="18"/>
  <c r="N50" i="18" s="1"/>
  <c r="O50" i="18" s="1"/>
  <c r="G51" i="18"/>
  <c r="N51" i="18" s="1"/>
  <c r="O51" i="18" s="1"/>
  <c r="G52" i="18"/>
  <c r="N52" i="18" s="1"/>
  <c r="O52" i="18" s="1"/>
  <c r="G53" i="18"/>
  <c r="N53" i="18" s="1"/>
  <c r="O53" i="18" s="1"/>
  <c r="G54" i="18"/>
  <c r="N54" i="18" s="1"/>
  <c r="O54" i="18" s="1"/>
  <c r="G55" i="18"/>
  <c r="N55" i="18" s="1"/>
  <c r="O55" i="18" s="1"/>
  <c r="G56" i="18"/>
  <c r="N56" i="18" s="1"/>
  <c r="O56" i="18" s="1"/>
  <c r="G57" i="18"/>
  <c r="N57" i="18" s="1"/>
  <c r="O57" i="18" s="1"/>
  <c r="G58" i="18"/>
  <c r="N58" i="18" s="1"/>
  <c r="O58" i="18" s="1"/>
  <c r="G59" i="18"/>
  <c r="N59" i="18" s="1"/>
  <c r="O59" i="18" s="1"/>
  <c r="G60" i="18"/>
  <c r="N60" i="18" s="1"/>
  <c r="O60" i="18" s="1"/>
  <c r="G61" i="18"/>
  <c r="N61" i="18" s="1"/>
  <c r="O61" i="18" s="1"/>
  <c r="G62" i="18"/>
  <c r="N62" i="18" s="1"/>
  <c r="O62" i="18" s="1"/>
  <c r="G63" i="18"/>
  <c r="N63" i="18" s="1"/>
  <c r="O63" i="18" s="1"/>
  <c r="G64" i="18"/>
  <c r="N64" i="18" s="1"/>
  <c r="O64" i="18" s="1"/>
  <c r="G65" i="18"/>
  <c r="N65" i="18" s="1"/>
  <c r="O65" i="18" s="1"/>
  <c r="G66" i="18"/>
  <c r="N66" i="18" s="1"/>
  <c r="O66" i="18" s="1"/>
  <c r="G67" i="18"/>
  <c r="N67" i="18" s="1"/>
  <c r="O67" i="18" s="1"/>
  <c r="G68" i="18"/>
  <c r="N68" i="18" s="1"/>
  <c r="O68" i="18" s="1"/>
  <c r="G69" i="18"/>
  <c r="N69" i="18" s="1"/>
  <c r="O69" i="18" s="1"/>
  <c r="G70" i="18"/>
  <c r="N70" i="18" s="1"/>
  <c r="O70" i="18" s="1"/>
  <c r="G71" i="18"/>
  <c r="N71" i="18" s="1"/>
  <c r="O71" i="18" s="1"/>
  <c r="G72" i="18"/>
  <c r="N72" i="18" s="1"/>
  <c r="O72" i="18" s="1"/>
  <c r="G73" i="18"/>
  <c r="N73" i="18" s="1"/>
  <c r="O73" i="18" s="1"/>
  <c r="G74" i="18"/>
  <c r="N74" i="18" s="1"/>
  <c r="O74" i="18" s="1"/>
  <c r="G75" i="18"/>
  <c r="N75" i="18" s="1"/>
  <c r="O75" i="18" s="1"/>
  <c r="G76" i="18"/>
  <c r="N76" i="18" s="1"/>
  <c r="O76" i="18" s="1"/>
  <c r="G77" i="18"/>
  <c r="N77" i="18" s="1"/>
  <c r="O77" i="18" s="1"/>
  <c r="G78" i="18"/>
  <c r="N78" i="18" s="1"/>
  <c r="O78" i="18" s="1"/>
  <c r="G79" i="18"/>
  <c r="N79" i="18" s="1"/>
  <c r="O79" i="18" s="1"/>
  <c r="G80" i="18"/>
  <c r="N80" i="18" s="1"/>
  <c r="O80" i="18" s="1"/>
  <c r="G81" i="18"/>
  <c r="N81" i="18" s="1"/>
  <c r="O81" i="18" s="1"/>
  <c r="G82" i="18"/>
  <c r="N82" i="18" s="1"/>
  <c r="O82" i="18" s="1"/>
  <c r="G83" i="18"/>
  <c r="N83" i="18" s="1"/>
  <c r="O83" i="18" s="1"/>
  <c r="G84" i="18"/>
  <c r="N84" i="18" s="1"/>
  <c r="O84" i="18" s="1"/>
  <c r="G85" i="18"/>
  <c r="N85" i="18" s="1"/>
  <c r="O85" i="18" s="1"/>
  <c r="G86" i="18"/>
  <c r="N86" i="18" s="1"/>
  <c r="O86" i="18" s="1"/>
  <c r="G87" i="18"/>
  <c r="N87" i="18" s="1"/>
  <c r="O87" i="18" s="1"/>
  <c r="G88" i="18"/>
  <c r="N88" i="18" s="1"/>
  <c r="O88" i="18" s="1"/>
  <c r="G89" i="18"/>
  <c r="N89" i="18" s="1"/>
  <c r="O89" i="18" s="1"/>
  <c r="G90" i="18"/>
  <c r="N90" i="18" s="1"/>
  <c r="O90" i="18" s="1"/>
  <c r="G91" i="18"/>
  <c r="N91" i="18" s="1"/>
  <c r="O91" i="18" s="1"/>
  <c r="G92" i="18"/>
  <c r="N92" i="18" s="1"/>
  <c r="O92" i="18" s="1"/>
  <c r="G93" i="18"/>
  <c r="N93" i="18" s="1"/>
  <c r="O93" i="18" s="1"/>
  <c r="G94" i="18"/>
  <c r="N94" i="18" s="1"/>
  <c r="O94" i="18" s="1"/>
  <c r="G95" i="18"/>
  <c r="N95" i="18" s="1"/>
  <c r="O95" i="18" s="1"/>
  <c r="G96" i="18"/>
  <c r="N96" i="18" s="1"/>
  <c r="O96" i="18" s="1"/>
  <c r="G97" i="18"/>
  <c r="G98" i="18"/>
  <c r="G99" i="18"/>
  <c r="G100" i="18"/>
  <c r="G101" i="18"/>
  <c r="G102" i="18"/>
  <c r="G103" i="18"/>
  <c r="G104" i="18"/>
  <c r="G105" i="18"/>
  <c r="G106" i="18"/>
  <c r="G107" i="18"/>
  <c r="G108" i="18"/>
  <c r="G109" i="18"/>
  <c r="G110" i="18"/>
  <c r="G111" i="18"/>
  <c r="G112" i="18"/>
  <c r="G113" i="18"/>
  <c r="G114" i="18"/>
  <c r="G115" i="18"/>
  <c r="G116" i="18"/>
  <c r="G117" i="18"/>
  <c r="G118" i="18"/>
  <c r="G119" i="18"/>
  <c r="G120" i="18"/>
  <c r="G121" i="18"/>
  <c r="G122" i="18"/>
  <c r="G123" i="18"/>
  <c r="G124" i="18"/>
  <c r="G125" i="18"/>
  <c r="G126" i="18"/>
  <c r="G127" i="18"/>
  <c r="G128" i="18"/>
  <c r="G129" i="18"/>
  <c r="G130" i="18"/>
  <c r="G131" i="18"/>
  <c r="G132" i="18"/>
  <c r="G133" i="18"/>
  <c r="G134" i="18"/>
  <c r="G135" i="18"/>
  <c r="G136" i="18"/>
  <c r="G137" i="18"/>
  <c r="G138" i="18"/>
  <c r="G139" i="18"/>
  <c r="G140" i="18"/>
  <c r="G141" i="18"/>
  <c r="G142" i="18"/>
  <c r="G143" i="18"/>
  <c r="G144" i="18"/>
  <c r="G145" i="18"/>
  <c r="G146" i="18"/>
  <c r="G147" i="18"/>
  <c r="G148" i="18"/>
  <c r="G149" i="18"/>
  <c r="G150" i="18"/>
  <c r="G151" i="18"/>
  <c r="G152" i="18"/>
  <c r="G153" i="18"/>
  <c r="G154" i="18"/>
  <c r="G155" i="18"/>
  <c r="G156" i="18"/>
  <c r="G157" i="18"/>
  <c r="G158" i="18"/>
  <c r="G159" i="18"/>
  <c r="G160" i="18"/>
  <c r="G161" i="18"/>
  <c r="G162" i="18"/>
  <c r="G163" i="18"/>
  <c r="G164" i="18"/>
  <c r="G165" i="18"/>
  <c r="G166" i="18"/>
  <c r="G167" i="18"/>
  <c r="G168" i="18"/>
  <c r="G169" i="18"/>
  <c r="G170" i="18"/>
  <c r="G171" i="18"/>
  <c r="G172" i="18"/>
  <c r="G173" i="18"/>
  <c r="G174" i="18"/>
  <c r="G175" i="18"/>
  <c r="G176" i="18"/>
  <c r="G177" i="18"/>
  <c r="G178" i="18"/>
  <c r="G179" i="18"/>
  <c r="G180" i="18"/>
  <c r="G181" i="18"/>
  <c r="G182" i="18"/>
  <c r="G183" i="18"/>
  <c r="G184" i="18"/>
  <c r="G185" i="18"/>
  <c r="G186" i="18"/>
  <c r="G187" i="18"/>
  <c r="G188" i="18"/>
  <c r="G189" i="18"/>
  <c r="G190" i="18"/>
  <c r="G191" i="18"/>
  <c r="G192" i="18"/>
  <c r="G193" i="18"/>
  <c r="G194" i="18"/>
  <c r="G195" i="18"/>
  <c r="G196" i="18"/>
  <c r="G197" i="18"/>
  <c r="G198" i="18"/>
  <c r="G199" i="18"/>
  <c r="G200" i="18"/>
  <c r="G201" i="18"/>
  <c r="G202" i="18"/>
  <c r="G203" i="18"/>
  <c r="G204" i="18"/>
  <c r="G205" i="18"/>
  <c r="G206" i="18"/>
  <c r="G207" i="18"/>
  <c r="G208" i="18"/>
  <c r="G209" i="18"/>
  <c r="G210" i="18"/>
  <c r="G211" i="18"/>
  <c r="G212" i="18"/>
  <c r="G213" i="18"/>
  <c r="G214" i="18"/>
  <c r="G215" i="18"/>
  <c r="G216" i="18"/>
  <c r="G217" i="18"/>
  <c r="G218" i="18"/>
  <c r="G219" i="18"/>
  <c r="G220" i="18"/>
  <c r="G221" i="18"/>
  <c r="G222" i="18"/>
  <c r="G223" i="18"/>
  <c r="G224" i="18"/>
  <c r="G225" i="18"/>
  <c r="G226" i="18"/>
  <c r="G227" i="18"/>
  <c r="G228" i="18"/>
  <c r="G229" i="18"/>
  <c r="G230" i="18"/>
  <c r="G231" i="18"/>
  <c r="G232" i="18"/>
  <c r="G233" i="18"/>
  <c r="G234" i="18"/>
  <c r="G235" i="18"/>
  <c r="G236" i="18"/>
  <c r="G237" i="18"/>
  <c r="G238" i="18"/>
  <c r="G239" i="18"/>
  <c r="G240" i="18"/>
  <c r="G241" i="18"/>
  <c r="G242" i="18"/>
  <c r="G243" i="18"/>
  <c r="G244" i="18"/>
  <c r="G245" i="18"/>
  <c r="G246" i="18"/>
  <c r="G247" i="18"/>
  <c r="G248" i="18"/>
  <c r="G249" i="18"/>
  <c r="G250" i="18"/>
  <c r="G251" i="18"/>
  <c r="G252" i="18"/>
  <c r="G253" i="18"/>
  <c r="G254" i="18"/>
  <c r="G255" i="18"/>
  <c r="G256" i="18"/>
  <c r="G257" i="18"/>
  <c r="G258" i="18"/>
  <c r="G259" i="18"/>
  <c r="G260" i="18"/>
  <c r="G261" i="18"/>
  <c r="G262" i="18"/>
  <c r="G263" i="18"/>
  <c r="G264" i="18"/>
  <c r="G265" i="18"/>
  <c r="G266" i="18"/>
  <c r="G267" i="18"/>
  <c r="G268" i="18"/>
  <c r="G269" i="18"/>
  <c r="G270" i="18"/>
  <c r="G271" i="18"/>
  <c r="G272" i="18"/>
  <c r="G273" i="18"/>
  <c r="G274" i="18"/>
  <c r="G275" i="18"/>
  <c r="G276" i="18"/>
  <c r="G277" i="18"/>
  <c r="G278" i="18"/>
  <c r="G279" i="18"/>
  <c r="G280" i="18"/>
  <c r="G281" i="18"/>
  <c r="G282" i="18"/>
  <c r="G283" i="18"/>
  <c r="G284" i="18"/>
  <c r="G285" i="18"/>
  <c r="G286" i="18"/>
  <c r="G287" i="18"/>
  <c r="G288" i="18"/>
  <c r="G289" i="18"/>
  <c r="G290" i="18"/>
  <c r="G291" i="18"/>
  <c r="G292" i="18"/>
  <c r="G293" i="18"/>
  <c r="G294" i="18"/>
  <c r="G295" i="18"/>
  <c r="G296" i="18"/>
  <c r="G297" i="18"/>
  <c r="G298" i="18"/>
  <c r="G299" i="18"/>
  <c r="G300" i="18"/>
  <c r="G301" i="18"/>
  <c r="G302" i="18"/>
  <c r="G303" i="18"/>
  <c r="G304" i="18"/>
  <c r="G305" i="18"/>
  <c r="G306" i="18"/>
  <c r="G307" i="18"/>
  <c r="G308" i="18"/>
  <c r="G309" i="18"/>
  <c r="G310" i="18"/>
  <c r="G311" i="18"/>
  <c r="G312" i="18"/>
  <c r="G313" i="18"/>
  <c r="G314" i="18"/>
  <c r="G315" i="18"/>
  <c r="G316" i="18"/>
  <c r="G317" i="18"/>
  <c r="G318" i="18"/>
  <c r="G319" i="18"/>
  <c r="G320" i="18"/>
  <c r="G321" i="18"/>
  <c r="G322" i="18"/>
  <c r="G323" i="18"/>
  <c r="G324" i="18"/>
  <c r="G325" i="18"/>
  <c r="G326" i="18"/>
  <c r="G327" i="18"/>
  <c r="G328" i="18"/>
  <c r="G329" i="18"/>
  <c r="G330" i="18"/>
  <c r="G331" i="18"/>
  <c r="G332" i="18"/>
  <c r="G333" i="18"/>
  <c r="G334" i="18"/>
  <c r="G335" i="18"/>
  <c r="G336" i="18"/>
  <c r="G337" i="18"/>
  <c r="G338" i="18"/>
  <c r="G339" i="18"/>
  <c r="G340" i="18"/>
  <c r="G341" i="18"/>
  <c r="G342" i="18"/>
  <c r="G343" i="18"/>
  <c r="G344" i="18"/>
  <c r="G345" i="18"/>
  <c r="G346" i="18"/>
  <c r="G347" i="18"/>
  <c r="G348" i="18"/>
  <c r="G349" i="18"/>
  <c r="G350" i="18"/>
  <c r="G351" i="18"/>
  <c r="G352" i="18"/>
  <c r="G353" i="18"/>
  <c r="G354" i="18"/>
  <c r="G355" i="18"/>
  <c r="G356" i="18"/>
  <c r="G357" i="18"/>
  <c r="G358" i="18"/>
  <c r="G359" i="18"/>
  <c r="G360" i="18"/>
  <c r="G361" i="18"/>
  <c r="G362" i="18"/>
  <c r="G363" i="18"/>
  <c r="G364" i="18"/>
  <c r="G365" i="18"/>
  <c r="G366" i="18"/>
  <c r="G367" i="18"/>
  <c r="G368" i="18"/>
  <c r="G369" i="18"/>
  <c r="G370" i="18"/>
  <c r="G371" i="18"/>
  <c r="G372" i="18"/>
  <c r="G373" i="18"/>
  <c r="G374" i="18"/>
  <c r="G375" i="18"/>
  <c r="G376" i="18"/>
  <c r="G377" i="18"/>
  <c r="G378" i="18"/>
  <c r="G379" i="18"/>
  <c r="G380" i="18"/>
  <c r="G381" i="18"/>
  <c r="G382" i="18"/>
  <c r="G383" i="18"/>
  <c r="G384" i="18"/>
  <c r="G385" i="18"/>
  <c r="G386" i="18"/>
  <c r="G387" i="18"/>
  <c r="G388" i="18"/>
  <c r="G389" i="18"/>
  <c r="G390" i="18"/>
  <c r="G391" i="18"/>
  <c r="G392" i="18"/>
  <c r="G393" i="18"/>
  <c r="G394" i="18"/>
  <c r="G395" i="18"/>
  <c r="G396" i="18"/>
  <c r="G397" i="18"/>
  <c r="G398" i="18"/>
  <c r="G399" i="18"/>
  <c r="G400" i="18"/>
  <c r="G401" i="18"/>
  <c r="G402" i="18"/>
  <c r="G403" i="18"/>
  <c r="G404" i="18"/>
  <c r="G405" i="18"/>
  <c r="G406" i="18"/>
  <c r="G407" i="18"/>
  <c r="G408" i="18"/>
  <c r="G409" i="18"/>
  <c r="G410" i="18"/>
  <c r="G411" i="18"/>
  <c r="G412" i="18"/>
  <c r="G413" i="18"/>
  <c r="G414" i="18"/>
  <c r="G415" i="18"/>
  <c r="G416" i="18"/>
  <c r="G417" i="18"/>
  <c r="G418" i="18"/>
  <c r="G419" i="18"/>
  <c r="G420" i="18"/>
  <c r="G421" i="18"/>
  <c r="G422" i="18"/>
  <c r="G423" i="18"/>
  <c r="G424" i="18"/>
  <c r="G425" i="18"/>
  <c r="G426" i="18"/>
  <c r="G427" i="18"/>
  <c r="G428" i="18"/>
  <c r="G429" i="18"/>
  <c r="G430" i="18"/>
  <c r="G431" i="18"/>
  <c r="G432" i="18"/>
  <c r="G433" i="18"/>
  <c r="G434" i="18"/>
  <c r="G435" i="18"/>
  <c r="G436" i="18"/>
  <c r="G437" i="18"/>
  <c r="G438" i="18"/>
  <c r="G439" i="18"/>
  <c r="G440" i="18"/>
  <c r="G441" i="18"/>
  <c r="G442" i="18"/>
  <c r="G443" i="18"/>
  <c r="G444" i="18"/>
  <c r="G445" i="18"/>
  <c r="G446" i="18"/>
  <c r="G447" i="18"/>
  <c r="G448" i="18"/>
  <c r="G449" i="18"/>
  <c r="G450" i="18"/>
  <c r="G451" i="18"/>
  <c r="G452" i="18"/>
  <c r="G453" i="18"/>
  <c r="G454" i="18"/>
  <c r="G455" i="18"/>
  <c r="G456" i="18"/>
  <c r="G457" i="18"/>
  <c r="G458" i="18"/>
  <c r="G459" i="18"/>
  <c r="G460" i="18"/>
  <c r="G461" i="18"/>
  <c r="G462" i="18"/>
  <c r="G463" i="18"/>
  <c r="G464" i="18"/>
  <c r="G465" i="18"/>
  <c r="G466" i="18"/>
  <c r="G467" i="18"/>
  <c r="G468" i="18"/>
  <c r="G469" i="18"/>
  <c r="G470" i="18"/>
  <c r="G471" i="18"/>
  <c r="G472" i="18"/>
  <c r="G473" i="18"/>
  <c r="G474" i="18"/>
  <c r="G475" i="18"/>
  <c r="G476" i="18"/>
  <c r="G477" i="18"/>
  <c r="G478" i="18"/>
  <c r="G479" i="18"/>
  <c r="G480" i="18"/>
  <c r="G481" i="18"/>
  <c r="G482" i="18"/>
  <c r="G483" i="18"/>
  <c r="G484" i="18"/>
  <c r="G485" i="18"/>
  <c r="G486" i="18"/>
  <c r="G487" i="18"/>
  <c r="G488" i="18"/>
  <c r="G489" i="18"/>
  <c r="G490" i="18"/>
  <c r="G491" i="18"/>
  <c r="G492" i="18"/>
  <c r="G493" i="18"/>
  <c r="G494" i="18"/>
  <c r="G495" i="18"/>
  <c r="G496" i="18"/>
  <c r="G497" i="18"/>
  <c r="G498" i="18"/>
  <c r="G499" i="18"/>
  <c r="G500" i="18"/>
  <c r="G501" i="18"/>
  <c r="G502" i="18"/>
  <c r="G503" i="18"/>
  <c r="N503" i="18" s="1"/>
  <c r="O503" i="18" s="1"/>
  <c r="G504" i="18"/>
  <c r="N504" i="18" s="1"/>
  <c r="O504" i="18" s="1"/>
  <c r="G505" i="18"/>
  <c r="N505" i="18" s="1"/>
  <c r="O505" i="18" s="1"/>
  <c r="G506" i="18"/>
  <c r="N506" i="18" s="1"/>
  <c r="O506" i="18" s="1"/>
  <c r="G507" i="18"/>
  <c r="N507" i="18" s="1"/>
  <c r="O507" i="18" s="1"/>
  <c r="G508" i="18"/>
  <c r="N508" i="18" s="1"/>
  <c r="O508" i="18" s="1"/>
  <c r="G509" i="18"/>
  <c r="N509" i="18" s="1"/>
  <c r="O509" i="18" s="1"/>
  <c r="G510" i="18"/>
  <c r="N510" i="18" s="1"/>
  <c r="O510" i="18" s="1"/>
  <c r="G511" i="18"/>
  <c r="N511" i="18" s="1"/>
  <c r="O511" i="18" s="1"/>
  <c r="G512" i="18"/>
  <c r="N512" i="18" s="1"/>
  <c r="O512" i="18" s="1"/>
  <c r="G513" i="18"/>
  <c r="N513" i="18" s="1"/>
  <c r="O513" i="18" s="1"/>
  <c r="G514" i="18"/>
  <c r="N514" i="18" s="1"/>
  <c r="O514" i="18" s="1"/>
  <c r="G515" i="18"/>
  <c r="N515" i="18" s="1"/>
  <c r="O515" i="18" s="1"/>
  <c r="G516" i="18"/>
  <c r="N516" i="18" s="1"/>
  <c r="O516" i="18" s="1"/>
  <c r="G517" i="18"/>
  <c r="N517" i="18" s="1"/>
  <c r="O517" i="18" s="1"/>
  <c r="G518" i="18"/>
  <c r="N518" i="18" s="1"/>
  <c r="O518" i="18" s="1"/>
  <c r="G519" i="18"/>
  <c r="N519" i="18" s="1"/>
  <c r="O519" i="18" s="1"/>
  <c r="G520" i="18"/>
  <c r="N520" i="18" s="1"/>
  <c r="O520" i="18" s="1"/>
  <c r="G521" i="18"/>
  <c r="N521" i="18" s="1"/>
  <c r="O521" i="18" s="1"/>
  <c r="G522" i="18"/>
  <c r="N522" i="18" s="1"/>
  <c r="O522" i="18" s="1"/>
  <c r="G523" i="18"/>
  <c r="N523" i="18" s="1"/>
  <c r="O523" i="18" s="1"/>
  <c r="G524" i="18"/>
  <c r="N524" i="18" s="1"/>
  <c r="O524" i="18" s="1"/>
  <c r="G525" i="18"/>
  <c r="N525" i="18" s="1"/>
  <c r="O525" i="18" s="1"/>
  <c r="G526" i="18"/>
  <c r="N526" i="18" s="1"/>
  <c r="O526" i="18" s="1"/>
  <c r="G527" i="18"/>
  <c r="N527" i="18" s="1"/>
  <c r="O527" i="18" s="1"/>
  <c r="G528" i="18"/>
  <c r="N528" i="18" s="1"/>
  <c r="O528" i="18" s="1"/>
  <c r="G529" i="18"/>
  <c r="N529" i="18" s="1"/>
  <c r="O529" i="18" s="1"/>
  <c r="G530" i="18"/>
  <c r="N530" i="18" s="1"/>
  <c r="O530" i="18" s="1"/>
  <c r="G531" i="18"/>
  <c r="N531" i="18" s="1"/>
  <c r="O531" i="18" s="1"/>
  <c r="G532" i="18"/>
  <c r="N532" i="18" s="1"/>
  <c r="O532" i="18" s="1"/>
  <c r="G533" i="18"/>
  <c r="N533" i="18" s="1"/>
  <c r="O533" i="18" s="1"/>
  <c r="G534" i="18"/>
  <c r="N534" i="18" s="1"/>
  <c r="O534" i="18" s="1"/>
  <c r="G535" i="18"/>
  <c r="N535" i="18" s="1"/>
  <c r="O535" i="18" s="1"/>
  <c r="G536" i="18"/>
  <c r="N536" i="18" s="1"/>
  <c r="O536" i="18" s="1"/>
  <c r="G537" i="18"/>
  <c r="N537" i="18" s="1"/>
  <c r="O537" i="18" s="1"/>
  <c r="G538" i="18"/>
  <c r="N538" i="18" s="1"/>
  <c r="O538" i="18" s="1"/>
  <c r="G539" i="18"/>
  <c r="N539" i="18" s="1"/>
  <c r="O539" i="18" s="1"/>
  <c r="G540" i="18"/>
  <c r="N540" i="18" s="1"/>
  <c r="O540" i="18" s="1"/>
  <c r="G541" i="18"/>
  <c r="N541" i="18" s="1"/>
  <c r="O541" i="18" s="1"/>
  <c r="G542" i="18"/>
  <c r="N542" i="18" s="1"/>
  <c r="O542" i="18" s="1"/>
  <c r="G543" i="18"/>
  <c r="N543" i="18" s="1"/>
  <c r="O543" i="18" s="1"/>
  <c r="G544" i="18"/>
  <c r="N544" i="18" s="1"/>
  <c r="O544" i="18" s="1"/>
  <c r="G545" i="18"/>
  <c r="N545" i="18" s="1"/>
  <c r="O545" i="18" s="1"/>
  <c r="G546" i="18"/>
  <c r="N546" i="18" s="1"/>
  <c r="O546" i="18" s="1"/>
  <c r="G547" i="18"/>
  <c r="N547" i="18" s="1"/>
  <c r="O547" i="18" s="1"/>
  <c r="G548" i="18"/>
  <c r="N548" i="18" s="1"/>
  <c r="O548" i="18" s="1"/>
  <c r="G549" i="18"/>
  <c r="N549" i="18" s="1"/>
  <c r="O549" i="18" s="1"/>
  <c r="G550" i="18"/>
  <c r="N550" i="18" s="1"/>
  <c r="O550" i="18" s="1"/>
  <c r="G551" i="18"/>
  <c r="N551" i="18" s="1"/>
  <c r="O551" i="18" s="1"/>
  <c r="G552" i="18"/>
  <c r="N552" i="18" s="1"/>
  <c r="O552" i="18" s="1"/>
  <c r="G553" i="18"/>
  <c r="N553" i="18" s="1"/>
  <c r="O553" i="18" s="1"/>
  <c r="G554" i="18"/>
  <c r="N554" i="18" s="1"/>
  <c r="O554" i="18" s="1"/>
  <c r="G555" i="18"/>
  <c r="N555" i="18" s="1"/>
  <c r="O555" i="18" s="1"/>
  <c r="G556" i="18"/>
  <c r="N556" i="18" s="1"/>
  <c r="O556" i="18" s="1"/>
  <c r="G557" i="18"/>
  <c r="N557" i="18" s="1"/>
  <c r="O557" i="18" s="1"/>
  <c r="G558" i="18"/>
  <c r="N558" i="18" s="1"/>
  <c r="O558" i="18" s="1"/>
  <c r="G559" i="18"/>
  <c r="N559" i="18" s="1"/>
  <c r="O559" i="18" s="1"/>
  <c r="G560" i="18"/>
  <c r="N560" i="18" s="1"/>
  <c r="O560" i="18" s="1"/>
  <c r="G561" i="18"/>
  <c r="N561" i="18" s="1"/>
  <c r="O561" i="18" s="1"/>
  <c r="G562" i="18"/>
  <c r="N562" i="18" s="1"/>
  <c r="O562" i="18" s="1"/>
  <c r="G563" i="18"/>
  <c r="N563" i="18" s="1"/>
  <c r="O563" i="18" s="1"/>
  <c r="G564" i="18"/>
  <c r="N564" i="18" s="1"/>
  <c r="O564" i="18" s="1"/>
  <c r="G565" i="18"/>
  <c r="N565" i="18" s="1"/>
  <c r="O565" i="18" s="1"/>
  <c r="G566" i="18"/>
  <c r="N566" i="18" s="1"/>
  <c r="O566" i="18" s="1"/>
  <c r="G567" i="18"/>
  <c r="N567" i="18" s="1"/>
  <c r="O567" i="18" s="1"/>
  <c r="G568" i="18"/>
  <c r="N568" i="18" s="1"/>
  <c r="O568" i="18" s="1"/>
  <c r="G569" i="18"/>
  <c r="N569" i="18" s="1"/>
  <c r="O569" i="18" s="1"/>
  <c r="G570" i="18"/>
  <c r="N570" i="18" s="1"/>
  <c r="O570" i="18" s="1"/>
  <c r="G571" i="18"/>
  <c r="N571" i="18" s="1"/>
  <c r="O571" i="18" s="1"/>
  <c r="G572" i="18"/>
  <c r="N572" i="18" s="1"/>
  <c r="O572" i="18" s="1"/>
  <c r="G573" i="18"/>
  <c r="N573" i="18" s="1"/>
  <c r="O573" i="18" s="1"/>
  <c r="G574" i="18"/>
  <c r="N574" i="18" s="1"/>
  <c r="O574" i="18" s="1"/>
  <c r="G575" i="18"/>
  <c r="N575" i="18" s="1"/>
  <c r="O575" i="18" s="1"/>
  <c r="G576" i="18"/>
  <c r="N576" i="18" s="1"/>
  <c r="O576" i="18" s="1"/>
  <c r="G577" i="18"/>
  <c r="N577" i="18" s="1"/>
  <c r="O577" i="18" s="1"/>
  <c r="G578" i="18"/>
  <c r="N578" i="18" s="1"/>
  <c r="O578" i="18" s="1"/>
  <c r="G579" i="18"/>
  <c r="N579" i="18" s="1"/>
  <c r="O579" i="18" s="1"/>
  <c r="G580" i="18"/>
  <c r="N580" i="18" s="1"/>
  <c r="O580" i="18" s="1"/>
  <c r="G581" i="18"/>
  <c r="N581" i="18" s="1"/>
  <c r="O581" i="18" s="1"/>
  <c r="G582" i="18"/>
  <c r="N582" i="18" s="1"/>
  <c r="O582" i="18" s="1"/>
  <c r="G583" i="18"/>
  <c r="N583" i="18" s="1"/>
  <c r="O583" i="18" s="1"/>
  <c r="G584" i="18"/>
  <c r="N584" i="18" s="1"/>
  <c r="O584" i="18" s="1"/>
  <c r="G585" i="18"/>
  <c r="N585" i="18" s="1"/>
  <c r="O585" i="18" s="1"/>
  <c r="G586" i="18"/>
  <c r="N586" i="18" s="1"/>
  <c r="O586" i="18" s="1"/>
  <c r="G587" i="18"/>
  <c r="N587" i="18" s="1"/>
  <c r="O587" i="18" s="1"/>
  <c r="G588" i="18"/>
  <c r="N588" i="18" s="1"/>
  <c r="O588" i="18" s="1"/>
  <c r="G589" i="18"/>
  <c r="N589" i="18" s="1"/>
  <c r="O589" i="18" s="1"/>
  <c r="G590" i="18"/>
  <c r="N590" i="18" s="1"/>
  <c r="O590" i="18" s="1"/>
  <c r="G591" i="18"/>
  <c r="N591" i="18" s="1"/>
  <c r="O591" i="18" s="1"/>
  <c r="G592" i="18"/>
  <c r="N592" i="18" s="1"/>
  <c r="O592" i="18" s="1"/>
  <c r="G593" i="18"/>
  <c r="N593" i="18" s="1"/>
  <c r="O593" i="18" s="1"/>
  <c r="G594" i="18"/>
  <c r="N594" i="18" s="1"/>
  <c r="O594" i="18" s="1"/>
  <c r="G595" i="18"/>
  <c r="N595" i="18" s="1"/>
  <c r="O595" i="18" s="1"/>
  <c r="G596" i="18"/>
  <c r="N596" i="18" s="1"/>
  <c r="O596" i="18" s="1"/>
  <c r="G597" i="18"/>
  <c r="N597" i="18" s="1"/>
  <c r="O597" i="18" s="1"/>
  <c r="G598" i="18"/>
  <c r="N598" i="18" s="1"/>
  <c r="O598" i="18" s="1"/>
  <c r="G599" i="18"/>
  <c r="N599" i="18" s="1"/>
  <c r="O599" i="18" s="1"/>
  <c r="G600" i="18"/>
  <c r="N600" i="18" s="1"/>
  <c r="O600" i="18" s="1"/>
  <c r="G601" i="18"/>
  <c r="N601" i="18" s="1"/>
  <c r="O601" i="18" s="1"/>
  <c r="G602" i="18"/>
  <c r="N602" i="18" s="1"/>
  <c r="O602" i="18" s="1"/>
  <c r="G603" i="18"/>
  <c r="N603" i="18" s="1"/>
  <c r="O603" i="18" s="1"/>
  <c r="G604" i="18"/>
  <c r="N604" i="18" s="1"/>
  <c r="O604" i="18" s="1"/>
  <c r="G605" i="18"/>
  <c r="N605" i="18" s="1"/>
  <c r="O605" i="18" s="1"/>
  <c r="G606" i="18"/>
  <c r="N606" i="18" s="1"/>
  <c r="O606" i="18" s="1"/>
  <c r="G607" i="18"/>
  <c r="N607" i="18" s="1"/>
  <c r="O607" i="18" s="1"/>
  <c r="G608" i="18"/>
  <c r="N608" i="18" s="1"/>
  <c r="O608" i="18" s="1"/>
  <c r="G609" i="18"/>
  <c r="N609" i="18" s="1"/>
  <c r="O609" i="18" s="1"/>
  <c r="G610" i="18"/>
  <c r="N610" i="18" s="1"/>
  <c r="O610" i="18" s="1"/>
  <c r="G611" i="18"/>
  <c r="N611" i="18" s="1"/>
  <c r="O611" i="18" s="1"/>
  <c r="G612" i="18"/>
  <c r="N612" i="18" s="1"/>
  <c r="O612" i="18" s="1"/>
  <c r="G613" i="18"/>
  <c r="N613" i="18" s="1"/>
  <c r="O613" i="18" s="1"/>
  <c r="G614" i="18"/>
  <c r="N614" i="18" s="1"/>
  <c r="O614" i="18" s="1"/>
  <c r="G615" i="18"/>
  <c r="N615" i="18" s="1"/>
  <c r="O615" i="18" s="1"/>
  <c r="G616" i="18"/>
  <c r="N616" i="18" s="1"/>
  <c r="O616" i="18" s="1"/>
  <c r="G617" i="18"/>
  <c r="N617" i="18" s="1"/>
  <c r="O617" i="18" s="1"/>
  <c r="G618" i="18"/>
  <c r="N618" i="18" s="1"/>
  <c r="O618" i="18" s="1"/>
  <c r="G619" i="18"/>
  <c r="N619" i="18" s="1"/>
  <c r="O619" i="18" s="1"/>
  <c r="G620" i="18"/>
  <c r="N620" i="18" s="1"/>
  <c r="O620" i="18" s="1"/>
  <c r="G621" i="18"/>
  <c r="N621" i="18" s="1"/>
  <c r="O621" i="18" s="1"/>
  <c r="G622" i="18"/>
  <c r="N622" i="18" s="1"/>
  <c r="O622" i="18" s="1"/>
  <c r="G623" i="18"/>
  <c r="N623" i="18" s="1"/>
  <c r="O623" i="18" s="1"/>
  <c r="G624" i="18"/>
  <c r="N624" i="18" s="1"/>
  <c r="O624" i="18" s="1"/>
  <c r="G625" i="18"/>
  <c r="N625" i="18" s="1"/>
  <c r="O625" i="18" s="1"/>
  <c r="G626" i="18"/>
  <c r="N626" i="18" s="1"/>
  <c r="O626" i="18" s="1"/>
  <c r="G627" i="18"/>
  <c r="N627" i="18" s="1"/>
  <c r="O627" i="18" s="1"/>
  <c r="G628" i="18"/>
  <c r="N628" i="18" s="1"/>
  <c r="O628" i="18" s="1"/>
  <c r="G629" i="18"/>
  <c r="N629" i="18" s="1"/>
  <c r="O629" i="18" s="1"/>
  <c r="G630" i="18"/>
  <c r="N630" i="18" s="1"/>
  <c r="O630" i="18" s="1"/>
  <c r="G631" i="18"/>
  <c r="N631" i="18" s="1"/>
  <c r="O631" i="18" s="1"/>
  <c r="G632" i="18"/>
  <c r="N632" i="18" s="1"/>
  <c r="O632" i="18" s="1"/>
  <c r="G633" i="18"/>
  <c r="N633" i="18" s="1"/>
  <c r="O633" i="18" s="1"/>
  <c r="G634" i="18"/>
  <c r="N634" i="18" s="1"/>
  <c r="O634" i="18" s="1"/>
  <c r="G635" i="18"/>
  <c r="N635" i="18" s="1"/>
  <c r="O635" i="18" s="1"/>
  <c r="G636" i="18"/>
  <c r="N636" i="18" s="1"/>
  <c r="O636" i="18" s="1"/>
  <c r="G637" i="18"/>
  <c r="N637" i="18" s="1"/>
  <c r="O637" i="18" s="1"/>
  <c r="G638" i="18"/>
  <c r="N638" i="18" s="1"/>
  <c r="O638" i="18" s="1"/>
  <c r="G639" i="18"/>
  <c r="N639" i="18" s="1"/>
  <c r="O639" i="18" s="1"/>
  <c r="G640" i="18"/>
  <c r="N640" i="18" s="1"/>
  <c r="O640" i="18" s="1"/>
  <c r="G641" i="18"/>
  <c r="N641" i="18" s="1"/>
  <c r="O641" i="18" s="1"/>
  <c r="G642" i="18"/>
  <c r="N642" i="18" s="1"/>
  <c r="O642" i="18" s="1"/>
  <c r="G643" i="18"/>
  <c r="N643" i="18" s="1"/>
  <c r="O643" i="18" s="1"/>
  <c r="G644" i="18"/>
  <c r="N644" i="18" s="1"/>
  <c r="O644" i="18" s="1"/>
  <c r="G645" i="18"/>
  <c r="N645" i="18" s="1"/>
  <c r="O645" i="18" s="1"/>
  <c r="G646" i="18"/>
  <c r="N646" i="18" s="1"/>
  <c r="O646" i="18" s="1"/>
  <c r="G647" i="18"/>
  <c r="N647" i="18" s="1"/>
  <c r="O647" i="18" s="1"/>
  <c r="G648" i="18"/>
  <c r="N648" i="18" s="1"/>
  <c r="O648" i="18" s="1"/>
  <c r="G649" i="18"/>
  <c r="N649" i="18" s="1"/>
  <c r="O649" i="18" s="1"/>
  <c r="G650" i="18"/>
  <c r="N650" i="18" s="1"/>
  <c r="O650" i="18" s="1"/>
  <c r="G651" i="18"/>
  <c r="N651" i="18" s="1"/>
  <c r="O651" i="18" s="1"/>
  <c r="G652" i="18"/>
  <c r="N652" i="18" s="1"/>
  <c r="O652" i="18" s="1"/>
  <c r="G653" i="18"/>
  <c r="N653" i="18" s="1"/>
  <c r="O653" i="18" s="1"/>
  <c r="G654" i="18"/>
  <c r="N654" i="18" s="1"/>
  <c r="O654" i="18" s="1"/>
  <c r="G655" i="18"/>
  <c r="N655" i="18" s="1"/>
  <c r="O655" i="18" s="1"/>
  <c r="G656" i="18"/>
  <c r="N656" i="18" s="1"/>
  <c r="O656" i="18" s="1"/>
  <c r="G657" i="18"/>
  <c r="N657" i="18" s="1"/>
  <c r="O657" i="18" s="1"/>
  <c r="G658" i="18"/>
  <c r="N658" i="18" s="1"/>
  <c r="O658" i="18" s="1"/>
  <c r="G659" i="18"/>
  <c r="N659" i="18" s="1"/>
  <c r="O659" i="18" s="1"/>
  <c r="G660" i="18"/>
  <c r="N660" i="18" s="1"/>
  <c r="O660" i="18" s="1"/>
  <c r="G661" i="18"/>
  <c r="N661" i="18" s="1"/>
  <c r="O661" i="18" s="1"/>
  <c r="G662" i="18"/>
  <c r="N662" i="18" s="1"/>
  <c r="O662" i="18" s="1"/>
  <c r="G663" i="18"/>
  <c r="N663" i="18" s="1"/>
  <c r="O663" i="18" s="1"/>
  <c r="G664" i="18"/>
  <c r="N664" i="18" s="1"/>
  <c r="O664" i="18" s="1"/>
  <c r="G665" i="18"/>
  <c r="N665" i="18" s="1"/>
  <c r="O665" i="18" s="1"/>
  <c r="G666" i="18"/>
  <c r="N666" i="18" s="1"/>
  <c r="O666" i="18" s="1"/>
  <c r="G667" i="18"/>
  <c r="N667" i="18" s="1"/>
  <c r="O667" i="18" s="1"/>
  <c r="G668" i="18"/>
  <c r="N668" i="18" s="1"/>
  <c r="O668" i="18" s="1"/>
  <c r="G669" i="18"/>
  <c r="N669" i="18" s="1"/>
  <c r="O669" i="18" s="1"/>
  <c r="G670" i="18"/>
  <c r="N670" i="18" s="1"/>
  <c r="O670" i="18" s="1"/>
  <c r="G671" i="18"/>
  <c r="N671" i="18" s="1"/>
  <c r="O671" i="18" s="1"/>
  <c r="G672" i="18"/>
  <c r="N672" i="18" s="1"/>
  <c r="O672" i="18" s="1"/>
  <c r="G673" i="18"/>
  <c r="N673" i="18" s="1"/>
  <c r="O673" i="18" s="1"/>
  <c r="G674" i="18"/>
  <c r="N674" i="18" s="1"/>
  <c r="O674" i="18" s="1"/>
  <c r="G675" i="18"/>
  <c r="N675" i="18" s="1"/>
  <c r="O675" i="18" s="1"/>
  <c r="G676" i="18"/>
  <c r="N676" i="18" s="1"/>
  <c r="O676" i="18" s="1"/>
  <c r="G677" i="18"/>
  <c r="N677" i="18" s="1"/>
  <c r="O677" i="18" s="1"/>
  <c r="G678" i="18"/>
  <c r="N678" i="18" s="1"/>
  <c r="O678" i="18" s="1"/>
  <c r="G679" i="18"/>
  <c r="N679" i="18" s="1"/>
  <c r="O679" i="18" s="1"/>
  <c r="G680" i="18"/>
  <c r="N680" i="18" s="1"/>
  <c r="O680" i="18" s="1"/>
  <c r="G681" i="18"/>
  <c r="N681" i="18" s="1"/>
  <c r="O681" i="18" s="1"/>
  <c r="G682" i="18"/>
  <c r="N682" i="18" s="1"/>
  <c r="O682" i="18" s="1"/>
  <c r="G683" i="18"/>
  <c r="N683" i="18" s="1"/>
  <c r="O683" i="18" s="1"/>
  <c r="G684" i="18"/>
  <c r="N684" i="18" s="1"/>
  <c r="O684" i="18" s="1"/>
  <c r="G685" i="18"/>
  <c r="N685" i="18" s="1"/>
  <c r="O685" i="18" s="1"/>
  <c r="G686" i="18"/>
  <c r="N686" i="18" s="1"/>
  <c r="O686" i="18" s="1"/>
  <c r="G687" i="18"/>
  <c r="N687" i="18" s="1"/>
  <c r="O687" i="18" s="1"/>
  <c r="G688" i="18"/>
  <c r="N688" i="18" s="1"/>
  <c r="O688" i="18" s="1"/>
  <c r="G689" i="18"/>
  <c r="N689" i="18" s="1"/>
  <c r="O689" i="18" s="1"/>
  <c r="G690" i="18"/>
  <c r="N690" i="18" s="1"/>
  <c r="O690" i="18" s="1"/>
  <c r="G691" i="18"/>
  <c r="N691" i="18" s="1"/>
  <c r="O691" i="18" s="1"/>
  <c r="G692" i="18"/>
  <c r="N692" i="18" s="1"/>
  <c r="O692" i="18" s="1"/>
  <c r="G693" i="18"/>
  <c r="N693" i="18" s="1"/>
  <c r="O693" i="18" s="1"/>
  <c r="G694" i="18"/>
  <c r="N694" i="18" s="1"/>
  <c r="O694" i="18" s="1"/>
  <c r="G695" i="18"/>
  <c r="N695" i="18" s="1"/>
  <c r="O695" i="18" s="1"/>
  <c r="G696" i="18"/>
  <c r="N696" i="18" s="1"/>
  <c r="O696" i="18" s="1"/>
  <c r="G697" i="18"/>
  <c r="N697" i="18" s="1"/>
  <c r="O697" i="18" s="1"/>
  <c r="G698" i="18"/>
  <c r="N698" i="18" s="1"/>
  <c r="O698" i="18" s="1"/>
  <c r="G699" i="18"/>
  <c r="N699" i="18" s="1"/>
  <c r="O699" i="18" s="1"/>
  <c r="G700" i="18"/>
  <c r="N700" i="18" s="1"/>
  <c r="O700" i="18" s="1"/>
  <c r="G701" i="18"/>
  <c r="N701" i="18" s="1"/>
  <c r="O701" i="18" s="1"/>
  <c r="G702" i="18"/>
  <c r="N702" i="18" s="1"/>
  <c r="O702" i="18" s="1"/>
  <c r="G703" i="18"/>
  <c r="N703" i="18" s="1"/>
  <c r="O703" i="18" s="1"/>
  <c r="G704" i="18"/>
  <c r="G705" i="18"/>
  <c r="G706" i="18"/>
  <c r="G707" i="18"/>
  <c r="G708" i="18"/>
  <c r="G709" i="18"/>
  <c r="G710" i="18"/>
  <c r="G711" i="18"/>
  <c r="G712" i="18"/>
  <c r="G713" i="18"/>
  <c r="G714" i="18"/>
  <c r="G715" i="18"/>
  <c r="G716" i="18"/>
  <c r="G717" i="18"/>
  <c r="G718" i="18"/>
  <c r="G719" i="18"/>
  <c r="G720" i="18"/>
  <c r="G721" i="18"/>
  <c r="G722" i="18"/>
  <c r="G723" i="18"/>
  <c r="N723" i="18" s="1"/>
  <c r="O723" i="18" s="1"/>
  <c r="G724" i="18"/>
  <c r="N724" i="18" s="1"/>
  <c r="O724" i="18" s="1"/>
  <c r="G725" i="18"/>
  <c r="N725" i="18" s="1"/>
  <c r="O725" i="18" s="1"/>
  <c r="G726" i="18"/>
  <c r="N726" i="18" s="1"/>
  <c r="O726" i="18" s="1"/>
  <c r="G727" i="18"/>
  <c r="N727" i="18" s="1"/>
  <c r="O727" i="18" s="1"/>
  <c r="G728" i="18"/>
  <c r="N728" i="18" s="1"/>
  <c r="O728" i="18" s="1"/>
  <c r="G729" i="18"/>
  <c r="N729" i="18" s="1"/>
  <c r="O729" i="18" s="1"/>
  <c r="G730" i="18"/>
  <c r="N730" i="18" s="1"/>
  <c r="O730" i="18" s="1"/>
  <c r="G731" i="18"/>
  <c r="N731" i="18" s="1"/>
  <c r="O731" i="18" s="1"/>
  <c r="G732" i="18"/>
  <c r="N732" i="18" s="1"/>
  <c r="O732" i="18" s="1"/>
  <c r="G733" i="18"/>
  <c r="N733" i="18" s="1"/>
  <c r="O733" i="18" s="1"/>
  <c r="G734" i="18"/>
  <c r="N734" i="18" s="1"/>
  <c r="O734" i="18" s="1"/>
  <c r="G735" i="18"/>
  <c r="N735" i="18" s="1"/>
  <c r="O735" i="18" s="1"/>
  <c r="G736" i="18"/>
  <c r="N736" i="18" s="1"/>
  <c r="O736" i="18" s="1"/>
  <c r="G737" i="18"/>
  <c r="N737" i="18" s="1"/>
  <c r="O737" i="18" s="1"/>
  <c r="G738" i="18"/>
  <c r="N738" i="18" s="1"/>
  <c r="O738" i="18" s="1"/>
  <c r="G739" i="18"/>
  <c r="N739" i="18" s="1"/>
  <c r="O739" i="18" s="1"/>
  <c r="G740" i="18"/>
  <c r="N740" i="18" s="1"/>
  <c r="O740" i="18" s="1"/>
  <c r="G741" i="18"/>
  <c r="N741" i="18" s="1"/>
  <c r="O741" i="18" s="1"/>
  <c r="G742" i="18"/>
  <c r="N742" i="18" s="1"/>
  <c r="O742" i="18" s="1"/>
  <c r="G743" i="18"/>
  <c r="N743" i="18" s="1"/>
  <c r="O743" i="18" s="1"/>
  <c r="G744" i="18"/>
  <c r="N744" i="18" s="1"/>
  <c r="O744" i="18" s="1"/>
  <c r="G745" i="18"/>
  <c r="N745" i="18" s="1"/>
  <c r="O745" i="18" s="1"/>
  <c r="G746" i="18"/>
  <c r="N746" i="18" s="1"/>
  <c r="O746" i="18" s="1"/>
  <c r="G747" i="18"/>
  <c r="N747" i="18" s="1"/>
  <c r="O747" i="18" s="1"/>
  <c r="G748" i="18"/>
  <c r="N748" i="18" s="1"/>
  <c r="O748" i="18" s="1"/>
  <c r="G749" i="18"/>
  <c r="N749" i="18" s="1"/>
  <c r="O749" i="18" s="1"/>
  <c r="G750" i="18"/>
  <c r="N750" i="18" s="1"/>
  <c r="O750" i="18" s="1"/>
  <c r="G751" i="18"/>
  <c r="N751" i="18" s="1"/>
  <c r="O751" i="18" s="1"/>
  <c r="G752" i="18"/>
  <c r="N752" i="18" s="1"/>
  <c r="O752" i="18" s="1"/>
  <c r="G753" i="18"/>
  <c r="N753" i="18" s="1"/>
  <c r="O753" i="18" s="1"/>
  <c r="G754" i="18"/>
  <c r="N754" i="18" s="1"/>
  <c r="O754" i="18" s="1"/>
  <c r="G755" i="18"/>
  <c r="N755" i="18" s="1"/>
  <c r="O755" i="18" s="1"/>
  <c r="G756" i="18"/>
  <c r="N756" i="18" s="1"/>
  <c r="O756" i="18" s="1"/>
  <c r="G757" i="18"/>
  <c r="N757" i="18" s="1"/>
  <c r="O757" i="18" s="1"/>
  <c r="G758" i="18"/>
  <c r="N758" i="18" s="1"/>
  <c r="O758" i="18" s="1"/>
  <c r="G759" i="18"/>
  <c r="N759" i="18" s="1"/>
  <c r="O759" i="18" s="1"/>
  <c r="G760" i="18"/>
  <c r="N760" i="18" s="1"/>
  <c r="O760" i="18" s="1"/>
  <c r="G761" i="18"/>
  <c r="N761" i="18" s="1"/>
  <c r="O761" i="18" s="1"/>
  <c r="G762" i="18"/>
  <c r="N762" i="18" s="1"/>
  <c r="O762" i="18" s="1"/>
  <c r="G763" i="18"/>
  <c r="N763" i="18" s="1"/>
  <c r="O763" i="18" s="1"/>
  <c r="G764" i="18"/>
  <c r="N764" i="18" s="1"/>
  <c r="O764" i="18" s="1"/>
  <c r="G765" i="18"/>
  <c r="N765" i="18" s="1"/>
  <c r="O765" i="18" s="1"/>
  <c r="G766" i="18"/>
  <c r="N766" i="18" s="1"/>
  <c r="O766" i="18" s="1"/>
  <c r="G767" i="18"/>
  <c r="N767" i="18" s="1"/>
  <c r="O767" i="18" s="1"/>
  <c r="G768" i="18"/>
  <c r="N768" i="18" s="1"/>
  <c r="O768" i="18" s="1"/>
  <c r="G769" i="18"/>
  <c r="N769" i="18" s="1"/>
  <c r="O769" i="18" s="1"/>
  <c r="G770" i="18"/>
  <c r="N770" i="18" s="1"/>
  <c r="O770" i="18" s="1"/>
  <c r="G771" i="18"/>
  <c r="N771" i="18" s="1"/>
  <c r="O771" i="18" s="1"/>
  <c r="G772" i="18"/>
  <c r="N772" i="18" s="1"/>
  <c r="O772" i="18" s="1"/>
  <c r="G773" i="18"/>
  <c r="N773" i="18" s="1"/>
  <c r="O773" i="18" s="1"/>
  <c r="G774" i="18"/>
  <c r="N774" i="18" s="1"/>
  <c r="O774" i="18" s="1"/>
  <c r="G775" i="18"/>
  <c r="N775" i="18" s="1"/>
  <c r="O775" i="18" s="1"/>
  <c r="G776" i="18"/>
  <c r="N776" i="18" s="1"/>
  <c r="O776" i="18" s="1"/>
  <c r="G777" i="18"/>
  <c r="N777" i="18" s="1"/>
  <c r="O777" i="18" s="1"/>
  <c r="G778" i="18"/>
  <c r="N778" i="18" s="1"/>
  <c r="O778" i="18" s="1"/>
  <c r="G779" i="18"/>
  <c r="N779" i="18" s="1"/>
  <c r="O779" i="18" s="1"/>
  <c r="G780" i="18"/>
  <c r="N780" i="18" s="1"/>
  <c r="O780" i="18" s="1"/>
  <c r="G781" i="18"/>
  <c r="N781" i="18" s="1"/>
  <c r="O781" i="18" s="1"/>
  <c r="G782" i="18"/>
  <c r="N782" i="18" s="1"/>
  <c r="O782" i="18" s="1"/>
  <c r="G783" i="18"/>
  <c r="N783" i="18" s="1"/>
  <c r="O783" i="18" s="1"/>
  <c r="G784" i="18"/>
  <c r="N784" i="18" s="1"/>
  <c r="O784" i="18" s="1"/>
  <c r="G785" i="18"/>
  <c r="N785" i="18" s="1"/>
  <c r="O785" i="18" s="1"/>
  <c r="G786" i="18"/>
  <c r="N786" i="18" s="1"/>
  <c r="O786" i="18" s="1"/>
  <c r="G787" i="18"/>
  <c r="N787" i="18" s="1"/>
  <c r="O787" i="18" s="1"/>
  <c r="G788" i="18"/>
  <c r="N788" i="18" s="1"/>
  <c r="O788" i="18" s="1"/>
  <c r="G789" i="18"/>
  <c r="N789" i="18" s="1"/>
  <c r="O789" i="18" s="1"/>
  <c r="G790" i="18"/>
  <c r="N790" i="18" s="1"/>
  <c r="O790" i="18" s="1"/>
  <c r="G791" i="18"/>
  <c r="N791" i="18" s="1"/>
  <c r="O791" i="18" s="1"/>
  <c r="G792" i="18"/>
  <c r="N792" i="18" s="1"/>
  <c r="O792" i="18" s="1"/>
  <c r="G793" i="18"/>
  <c r="N793" i="18" s="1"/>
  <c r="O793" i="18" s="1"/>
  <c r="G794" i="18"/>
  <c r="N794" i="18" s="1"/>
  <c r="O794" i="18" s="1"/>
  <c r="G795" i="18"/>
  <c r="N795" i="18" s="1"/>
  <c r="O795" i="18" s="1"/>
  <c r="G796" i="18"/>
  <c r="N796" i="18" s="1"/>
  <c r="O796" i="18" s="1"/>
  <c r="C7" i="128" l="1"/>
  <c r="C13" i="150" s="1"/>
  <c r="D7" i="128"/>
  <c r="D13" i="150" s="1"/>
  <c r="D26" i="2"/>
  <c r="D15" i="1" s="1"/>
  <c r="N29" i="18"/>
  <c r="O29" i="18" s="1"/>
  <c r="M800" i="18"/>
  <c r="D7" i="17" s="1"/>
  <c r="J41" i="44"/>
  <c r="J43" i="44" s="1"/>
  <c r="W568" i="46"/>
  <c r="X568" i="46" s="1"/>
  <c r="V8" i="41"/>
  <c r="V9" i="41"/>
  <c r="V10" i="41"/>
  <c r="V11" i="41"/>
  <c r="V12" i="41"/>
  <c r="V13" i="41"/>
  <c r="V14" i="41"/>
  <c r="V15" i="41"/>
  <c r="V16" i="41"/>
  <c r="V17" i="41"/>
  <c r="V18" i="41"/>
  <c r="V19" i="41"/>
  <c r="V20" i="41"/>
  <c r="P125" i="41"/>
  <c r="H21" i="138"/>
  <c r="I21" i="138"/>
  <c r="C25" i="138"/>
  <c r="D25" i="138"/>
  <c r="H30" i="138"/>
  <c r="I30" i="138"/>
  <c r="C36" i="138"/>
  <c r="D36" i="138"/>
  <c r="C37" i="138"/>
  <c r="D37" i="138"/>
  <c r="C40" i="138"/>
  <c r="D40" i="138"/>
  <c r="H44" i="138"/>
  <c r="I44" i="138"/>
  <c r="A2" i="166"/>
  <c r="A2" i="171"/>
  <c r="A4" i="171"/>
  <c r="A2" i="167"/>
  <c r="A4" i="167"/>
  <c r="A5" i="168"/>
  <c r="A10" i="168"/>
  <c r="C13" i="168"/>
  <c r="A2" i="1"/>
  <c r="A2" i="96" s="1"/>
  <c r="A4" i="1"/>
  <c r="H18" i="2"/>
  <c r="J18" i="2"/>
  <c r="H37" i="2"/>
  <c r="J37" i="2"/>
  <c r="E52" i="2"/>
  <c r="F52" i="2"/>
  <c r="H52" i="2"/>
  <c r="J52" i="2"/>
  <c r="E61" i="2"/>
  <c r="F61" i="2"/>
  <c r="H61" i="2"/>
  <c r="J61" i="2"/>
  <c r="E63" i="2"/>
  <c r="F63" i="2"/>
  <c r="H63" i="2"/>
  <c r="J63" i="2"/>
  <c r="A65" i="2"/>
  <c r="D30" i="3"/>
  <c r="D29" i="157"/>
  <c r="G6" i="4"/>
  <c r="G28" i="4" s="1"/>
  <c r="I6" i="4"/>
  <c r="F28" i="4"/>
  <c r="C6" i="157" s="1"/>
  <c r="F6" i="157" s="1"/>
  <c r="A29" i="4"/>
  <c r="A30" i="4"/>
  <c r="G30" i="4"/>
  <c r="H6" i="5"/>
  <c r="J6" i="5"/>
  <c r="H7" i="5"/>
  <c r="I7" i="5" s="1"/>
  <c r="J7" i="5"/>
  <c r="H8" i="5"/>
  <c r="I8" i="5" s="1"/>
  <c r="J8" i="5"/>
  <c r="H9" i="5"/>
  <c r="I9" i="5" s="1"/>
  <c r="J9" i="5"/>
  <c r="H10" i="5"/>
  <c r="I10" i="5" s="1"/>
  <c r="J10" i="5"/>
  <c r="H11" i="5"/>
  <c r="I11" i="5" s="1"/>
  <c r="J11" i="5"/>
  <c r="G28" i="5"/>
  <c r="J28" i="5" s="1"/>
  <c r="A29" i="5"/>
  <c r="A30" i="5"/>
  <c r="H30" i="5"/>
  <c r="H6" i="6"/>
  <c r="I6" i="6" s="1"/>
  <c r="J6" i="6"/>
  <c r="H7" i="6"/>
  <c r="I7" i="6" s="1"/>
  <c r="J7" i="6"/>
  <c r="G29" i="6"/>
  <c r="J29" i="6" s="1"/>
  <c r="A30" i="6"/>
  <c r="A31" i="6"/>
  <c r="H31" i="6"/>
  <c r="D30" i="7"/>
  <c r="I6" i="8"/>
  <c r="J6" i="8" s="1"/>
  <c r="K6" i="8"/>
  <c r="I7" i="8"/>
  <c r="J7" i="8" s="1"/>
  <c r="K7" i="8"/>
  <c r="I8" i="8"/>
  <c r="J8" i="8" s="1"/>
  <c r="K8" i="8"/>
  <c r="I9" i="8"/>
  <c r="J9" i="8" s="1"/>
  <c r="K9" i="8"/>
  <c r="I10" i="8"/>
  <c r="J10" i="8" s="1"/>
  <c r="K10" i="8"/>
  <c r="I11" i="8"/>
  <c r="J11" i="8" s="1"/>
  <c r="K11" i="8"/>
  <c r="I12" i="8"/>
  <c r="K12" i="8"/>
  <c r="I13" i="8"/>
  <c r="J13" i="8" s="1"/>
  <c r="K13" i="8"/>
  <c r="I14" i="8"/>
  <c r="J14" i="8" s="1"/>
  <c r="K14" i="8"/>
  <c r="I15" i="8"/>
  <c r="J15" i="8" s="1"/>
  <c r="K15" i="8"/>
  <c r="I16" i="8"/>
  <c r="J16" i="8" s="1"/>
  <c r="K16" i="8"/>
  <c r="I17" i="8"/>
  <c r="J17" i="8" s="1"/>
  <c r="K17" i="8"/>
  <c r="I18" i="8"/>
  <c r="J18" i="8" s="1"/>
  <c r="K18" i="8"/>
  <c r="I19" i="8"/>
  <c r="J19" i="8" s="1"/>
  <c r="K19" i="8"/>
  <c r="I20" i="8"/>
  <c r="J20" i="8" s="1"/>
  <c r="K20" i="8"/>
  <c r="I21" i="8"/>
  <c r="J21" i="8" s="1"/>
  <c r="K21" i="8"/>
  <c r="I22" i="8"/>
  <c r="J22" i="8" s="1"/>
  <c r="K22" i="8"/>
  <c r="I23" i="8"/>
  <c r="J23" i="8" s="1"/>
  <c r="K23" i="8"/>
  <c r="I24" i="8"/>
  <c r="J24" i="8" s="1"/>
  <c r="K24" i="8"/>
  <c r="I25" i="8"/>
  <c r="J25" i="8" s="1"/>
  <c r="K25" i="8"/>
  <c r="I26" i="8"/>
  <c r="J26" i="8" s="1"/>
  <c r="K26" i="8"/>
  <c r="G27" i="8"/>
  <c r="K27" i="8" s="1"/>
  <c r="A28" i="8"/>
  <c r="A29" i="8"/>
  <c r="I29" i="8"/>
  <c r="I6" i="9"/>
  <c r="J6" i="9" s="1"/>
  <c r="K6" i="9"/>
  <c r="I7" i="9"/>
  <c r="J7" i="9" s="1"/>
  <c r="K7" i="9"/>
  <c r="I8" i="9"/>
  <c r="J8" i="9" s="1"/>
  <c r="K8" i="9"/>
  <c r="I9" i="9"/>
  <c r="J9" i="9" s="1"/>
  <c r="K9" i="9"/>
  <c r="I10" i="9"/>
  <c r="J10" i="9" s="1"/>
  <c r="K10" i="9"/>
  <c r="I11" i="9"/>
  <c r="J11" i="9" s="1"/>
  <c r="K11" i="9"/>
  <c r="I12" i="9"/>
  <c r="J12" i="9" s="1"/>
  <c r="K12" i="9"/>
  <c r="I13" i="9"/>
  <c r="K13" i="9"/>
  <c r="I16" i="9"/>
  <c r="J16" i="9" s="1"/>
  <c r="K16" i="9"/>
  <c r="I17" i="9"/>
  <c r="J17" i="9" s="1"/>
  <c r="K17" i="9"/>
  <c r="I18" i="9"/>
  <c r="J18" i="9" s="1"/>
  <c r="K18" i="9"/>
  <c r="I19" i="9"/>
  <c r="J19" i="9" s="1"/>
  <c r="K19" i="9"/>
  <c r="I20" i="9"/>
  <c r="J20" i="9" s="1"/>
  <c r="K20" i="9"/>
  <c r="I21" i="9"/>
  <c r="J21" i="9" s="1"/>
  <c r="K21" i="9"/>
  <c r="I22" i="9"/>
  <c r="J22" i="9" s="1"/>
  <c r="K22" i="9"/>
  <c r="I23" i="9"/>
  <c r="J23" i="9" s="1"/>
  <c r="K23" i="9"/>
  <c r="I24" i="9"/>
  <c r="J24" i="9" s="1"/>
  <c r="K24" i="9"/>
  <c r="I25" i="9"/>
  <c r="J25" i="9" s="1"/>
  <c r="K25" i="9"/>
  <c r="I26" i="9"/>
  <c r="J26" i="9" s="1"/>
  <c r="K26" i="9"/>
  <c r="I27" i="9"/>
  <c r="J27" i="9" s="1"/>
  <c r="K27" i="9"/>
  <c r="G28" i="9"/>
  <c r="H28" i="9"/>
  <c r="K28" i="9" s="1"/>
  <c r="A29" i="9"/>
  <c r="A30" i="9"/>
  <c r="I30" i="9"/>
  <c r="I6" i="121"/>
  <c r="J6" i="121" s="1"/>
  <c r="K6" i="121"/>
  <c r="I7" i="121"/>
  <c r="J7" i="121" s="1"/>
  <c r="K7" i="121"/>
  <c r="I8" i="121"/>
  <c r="J8" i="121" s="1"/>
  <c r="K8" i="121"/>
  <c r="I9" i="121"/>
  <c r="J9" i="121" s="1"/>
  <c r="K9" i="121"/>
  <c r="I10" i="121"/>
  <c r="J10" i="121" s="1"/>
  <c r="K10" i="121"/>
  <c r="I11" i="121"/>
  <c r="J11" i="121" s="1"/>
  <c r="K11" i="121"/>
  <c r="I12" i="121"/>
  <c r="J12" i="121" s="1"/>
  <c r="K12" i="121"/>
  <c r="I13" i="121"/>
  <c r="J13" i="121" s="1"/>
  <c r="K13" i="121"/>
  <c r="I14" i="121"/>
  <c r="J14" i="121" s="1"/>
  <c r="K14" i="121"/>
  <c r="I15" i="121"/>
  <c r="J15" i="121" s="1"/>
  <c r="K15" i="121"/>
  <c r="I16" i="121"/>
  <c r="J16" i="121" s="1"/>
  <c r="K16" i="121"/>
  <c r="I17" i="121"/>
  <c r="J17" i="121" s="1"/>
  <c r="K17" i="121"/>
  <c r="I18" i="121"/>
  <c r="J18" i="121" s="1"/>
  <c r="K18" i="121"/>
  <c r="I19" i="121"/>
  <c r="J19" i="121" s="1"/>
  <c r="K19" i="121"/>
  <c r="I20" i="121"/>
  <c r="J20" i="121" s="1"/>
  <c r="K20" i="121"/>
  <c r="I21" i="121"/>
  <c r="J21" i="121" s="1"/>
  <c r="K21" i="121"/>
  <c r="I22" i="121"/>
  <c r="J22" i="121" s="1"/>
  <c r="K22" i="121"/>
  <c r="I23" i="121"/>
  <c r="J23" i="121" s="1"/>
  <c r="K23" i="121"/>
  <c r="I24" i="121"/>
  <c r="J24" i="121" s="1"/>
  <c r="K24" i="121"/>
  <c r="I25" i="121"/>
  <c r="J25" i="121" s="1"/>
  <c r="K25" i="121"/>
  <c r="I26" i="121"/>
  <c r="J26" i="121" s="1"/>
  <c r="K26" i="121"/>
  <c r="G27" i="121"/>
  <c r="K27" i="121" s="1"/>
  <c r="A28" i="121"/>
  <c r="A29" i="121"/>
  <c r="I29" i="121"/>
  <c r="G6" i="98"/>
  <c r="H6" i="98" s="1"/>
  <c r="I6" i="98"/>
  <c r="G7" i="98"/>
  <c r="I7" i="98"/>
  <c r="G8" i="98"/>
  <c r="H8" i="98" s="1"/>
  <c r="I8" i="98"/>
  <c r="G9" i="98"/>
  <c r="H9" i="98" s="1"/>
  <c r="I9" i="98"/>
  <c r="G10" i="98"/>
  <c r="H10" i="98" s="1"/>
  <c r="I10" i="98"/>
  <c r="G11" i="98"/>
  <c r="H11" i="98" s="1"/>
  <c r="I11" i="98"/>
  <c r="G12" i="98"/>
  <c r="H12" i="98" s="1"/>
  <c r="I12" i="98"/>
  <c r="G13" i="98"/>
  <c r="H13" i="98" s="1"/>
  <c r="I13" i="98"/>
  <c r="G14" i="98"/>
  <c r="H14" i="98" s="1"/>
  <c r="I14" i="98"/>
  <c r="G15" i="98"/>
  <c r="H15" i="98" s="1"/>
  <c r="I15" i="98"/>
  <c r="G16" i="98"/>
  <c r="H16" i="98" s="1"/>
  <c r="I16" i="98"/>
  <c r="G17" i="98"/>
  <c r="H17" i="98" s="1"/>
  <c r="I17" i="98"/>
  <c r="G18" i="98"/>
  <c r="H18" i="98" s="1"/>
  <c r="I18" i="98"/>
  <c r="F26" i="98"/>
  <c r="A29" i="98"/>
  <c r="A30" i="98"/>
  <c r="G30" i="98"/>
  <c r="M6" i="11"/>
  <c r="N6" i="11" s="1"/>
  <c r="O6" i="11"/>
  <c r="I7" i="11"/>
  <c r="O7" i="11" s="1"/>
  <c r="L7" i="11"/>
  <c r="I8" i="11"/>
  <c r="O8" i="11" s="1"/>
  <c r="L8" i="11"/>
  <c r="I9" i="11"/>
  <c r="O9" i="11" s="1"/>
  <c r="L9" i="11"/>
  <c r="I10" i="11"/>
  <c r="O10" i="11" s="1"/>
  <c r="L10" i="11"/>
  <c r="I11" i="11"/>
  <c r="O11" i="11" s="1"/>
  <c r="L11" i="11"/>
  <c r="I12" i="11"/>
  <c r="O12" i="11" s="1"/>
  <c r="L12" i="11"/>
  <c r="I13" i="11"/>
  <c r="O13" i="11" s="1"/>
  <c r="L13" i="11"/>
  <c r="I14" i="11"/>
  <c r="O14" i="11" s="1"/>
  <c r="L14" i="11"/>
  <c r="I15" i="11"/>
  <c r="O15" i="11" s="1"/>
  <c r="L15" i="11"/>
  <c r="I16" i="11"/>
  <c r="O16" i="11" s="1"/>
  <c r="L16" i="11"/>
  <c r="I17" i="11"/>
  <c r="L17" i="11"/>
  <c r="I18" i="11"/>
  <c r="L18" i="11"/>
  <c r="I19" i="11"/>
  <c r="O19" i="11" s="1"/>
  <c r="L19" i="11"/>
  <c r="I20" i="11"/>
  <c r="O20" i="11" s="1"/>
  <c r="L20" i="11"/>
  <c r="I21" i="11"/>
  <c r="L21" i="11"/>
  <c r="I22" i="11"/>
  <c r="L22" i="11"/>
  <c r="I23" i="11"/>
  <c r="O23" i="11" s="1"/>
  <c r="L23" i="11"/>
  <c r="I24" i="11"/>
  <c r="O24" i="11" s="1"/>
  <c r="L24" i="11"/>
  <c r="E25" i="11"/>
  <c r="E27" i="11" s="1"/>
  <c r="F25" i="11"/>
  <c r="F27" i="11" s="1"/>
  <c r="G25" i="11"/>
  <c r="G27" i="11" s="1"/>
  <c r="H25" i="11"/>
  <c r="H27" i="11" s="1"/>
  <c r="J25" i="11"/>
  <c r="K25" i="11"/>
  <c r="A28" i="11"/>
  <c r="A29" i="11"/>
  <c r="M29" i="11"/>
  <c r="G6" i="14"/>
  <c r="H6" i="14" s="1"/>
  <c r="I6" i="14"/>
  <c r="G7" i="14"/>
  <c r="H7" i="14" s="1"/>
  <c r="I7" i="14"/>
  <c r="G8" i="14"/>
  <c r="H8" i="14" s="1"/>
  <c r="I8" i="14"/>
  <c r="G9" i="14"/>
  <c r="H9" i="14" s="1"/>
  <c r="I9" i="14"/>
  <c r="G10" i="14"/>
  <c r="H10" i="14" s="1"/>
  <c r="I10" i="14"/>
  <c r="G11" i="14"/>
  <c r="H11" i="14" s="1"/>
  <c r="I11" i="14"/>
  <c r="G12" i="14"/>
  <c r="H12" i="14" s="1"/>
  <c r="I12" i="14"/>
  <c r="G13" i="14"/>
  <c r="H13" i="14" s="1"/>
  <c r="I13" i="14"/>
  <c r="G14" i="14"/>
  <c r="H14" i="14" s="1"/>
  <c r="I14" i="14"/>
  <c r="G15" i="14"/>
  <c r="H15" i="14" s="1"/>
  <c r="I15" i="14"/>
  <c r="G16" i="14"/>
  <c r="H16" i="14" s="1"/>
  <c r="I16" i="14"/>
  <c r="G17" i="14"/>
  <c r="H17" i="14" s="1"/>
  <c r="I17" i="14"/>
  <c r="G18" i="14"/>
  <c r="H18" i="14" s="1"/>
  <c r="I18" i="14"/>
  <c r="G19" i="14"/>
  <c r="H19" i="14" s="1"/>
  <c r="I19" i="14"/>
  <c r="G20" i="14"/>
  <c r="H20" i="14" s="1"/>
  <c r="I20" i="14"/>
  <c r="G21" i="14"/>
  <c r="H21" i="14" s="1"/>
  <c r="I21" i="14"/>
  <c r="G22" i="14"/>
  <c r="H22" i="14" s="1"/>
  <c r="I22" i="14"/>
  <c r="G23" i="14"/>
  <c r="H23" i="14" s="1"/>
  <c r="I23" i="14"/>
  <c r="G24" i="14"/>
  <c r="H24" i="14" s="1"/>
  <c r="I24" i="14"/>
  <c r="F25" i="14"/>
  <c r="A28" i="14"/>
  <c r="A29" i="14"/>
  <c r="G29" i="14"/>
  <c r="H6" i="13"/>
  <c r="I6" i="13" s="1"/>
  <c r="J6" i="13"/>
  <c r="H7" i="13"/>
  <c r="I7" i="13" s="1"/>
  <c r="J7" i="13"/>
  <c r="H8" i="13"/>
  <c r="I8" i="13" s="1"/>
  <c r="J8" i="13"/>
  <c r="G28" i="13"/>
  <c r="J28" i="13" s="1"/>
  <c r="A29" i="13"/>
  <c r="A30" i="13"/>
  <c r="H30" i="13"/>
  <c r="F6" i="12"/>
  <c r="G6" i="12" s="1"/>
  <c r="H6" i="12"/>
  <c r="F7" i="12"/>
  <c r="G7" i="12" s="1"/>
  <c r="H7" i="12"/>
  <c r="F8" i="12"/>
  <c r="G8" i="12" s="1"/>
  <c r="H8" i="12"/>
  <c r="E28" i="12"/>
  <c r="H28" i="12" s="1"/>
  <c r="A29" i="12"/>
  <c r="A30" i="12"/>
  <c r="F30" i="12"/>
  <c r="M6" i="16"/>
  <c r="N6" i="16" s="1"/>
  <c r="O6" i="16"/>
  <c r="I7" i="16"/>
  <c r="L7" i="16"/>
  <c r="I8" i="16"/>
  <c r="L8" i="16"/>
  <c r="I9" i="16"/>
  <c r="O9" i="16" s="1"/>
  <c r="L9" i="16"/>
  <c r="I10" i="16"/>
  <c r="O10" i="16" s="1"/>
  <c r="L10" i="16"/>
  <c r="I11" i="16"/>
  <c r="L11" i="16"/>
  <c r="I12" i="16"/>
  <c r="L12" i="16"/>
  <c r="I13" i="16"/>
  <c r="O13" i="16" s="1"/>
  <c r="L13" i="16"/>
  <c r="I14" i="16"/>
  <c r="O14" i="16" s="1"/>
  <c r="L14" i="16"/>
  <c r="I15" i="16"/>
  <c r="O15" i="16" s="1"/>
  <c r="L15" i="16"/>
  <c r="I16" i="16"/>
  <c r="O16" i="16" s="1"/>
  <c r="L16" i="16"/>
  <c r="I17" i="16"/>
  <c r="O17" i="16" s="1"/>
  <c r="L17" i="16"/>
  <c r="I18" i="16"/>
  <c r="L18" i="16"/>
  <c r="I19" i="16"/>
  <c r="O19" i="16" s="1"/>
  <c r="L19" i="16"/>
  <c r="I20" i="16"/>
  <c r="L20" i="16"/>
  <c r="I21" i="16"/>
  <c r="L21" i="16"/>
  <c r="I22" i="16"/>
  <c r="L22" i="16"/>
  <c r="I23" i="16"/>
  <c r="L23" i="16"/>
  <c r="E24" i="16"/>
  <c r="E26" i="16" s="1"/>
  <c r="F24" i="16"/>
  <c r="F26" i="16" s="1"/>
  <c r="G24" i="16"/>
  <c r="G26" i="16" s="1"/>
  <c r="H24" i="16"/>
  <c r="H26" i="16" s="1"/>
  <c r="J24" i="16"/>
  <c r="K24" i="16"/>
  <c r="A27" i="16"/>
  <c r="A28" i="16"/>
  <c r="G28" i="16"/>
  <c r="D30" i="17"/>
  <c r="G7" i="19"/>
  <c r="I7" i="19" s="1"/>
  <c r="J7" i="19" s="1"/>
  <c r="K7" i="19"/>
  <c r="G8" i="19"/>
  <c r="I8" i="19" s="1"/>
  <c r="J8" i="19" s="1"/>
  <c r="K8" i="19"/>
  <c r="G9" i="19"/>
  <c r="I9" i="19" s="1"/>
  <c r="J9" i="19" s="1"/>
  <c r="K9" i="19"/>
  <c r="G10" i="19"/>
  <c r="I10" i="19" s="1"/>
  <c r="J10" i="19" s="1"/>
  <c r="K10" i="19"/>
  <c r="G11" i="19"/>
  <c r="I11" i="19" s="1"/>
  <c r="J11" i="19" s="1"/>
  <c r="K11" i="19"/>
  <c r="G12" i="19"/>
  <c r="I12" i="19" s="1"/>
  <c r="J12" i="19" s="1"/>
  <c r="K12" i="19"/>
  <c r="G13" i="19"/>
  <c r="I13" i="19" s="1"/>
  <c r="J13" i="19" s="1"/>
  <c r="K13" i="19"/>
  <c r="G14" i="19"/>
  <c r="I14" i="19" s="1"/>
  <c r="J14" i="19" s="1"/>
  <c r="K14" i="19"/>
  <c r="G15" i="19"/>
  <c r="I15" i="19" s="1"/>
  <c r="J15" i="19" s="1"/>
  <c r="K15" i="19"/>
  <c r="G16" i="19"/>
  <c r="I16" i="19" s="1"/>
  <c r="J16" i="19" s="1"/>
  <c r="K16" i="19"/>
  <c r="G17" i="19"/>
  <c r="I17" i="19"/>
  <c r="J17" i="19" s="1"/>
  <c r="K17" i="19"/>
  <c r="G18" i="19"/>
  <c r="I18" i="19"/>
  <c r="J18" i="19" s="1"/>
  <c r="G19" i="19"/>
  <c r="I19" i="19" s="1"/>
  <c r="J19" i="19" s="1"/>
  <c r="K19" i="19"/>
  <c r="G20" i="19"/>
  <c r="I20" i="19" s="1"/>
  <c r="J20" i="19" s="1"/>
  <c r="K20" i="19"/>
  <c r="G21" i="19"/>
  <c r="I21" i="19" s="1"/>
  <c r="K21" i="19"/>
  <c r="G22" i="19"/>
  <c r="I22" i="19" s="1"/>
  <c r="J22" i="19" s="1"/>
  <c r="K22" i="19"/>
  <c r="G23" i="19"/>
  <c r="I23" i="19" s="1"/>
  <c r="J23" i="19" s="1"/>
  <c r="K23" i="19"/>
  <c r="G24" i="19"/>
  <c r="I24" i="19" s="1"/>
  <c r="J24" i="19" s="1"/>
  <c r="K24" i="19"/>
  <c r="F28" i="19"/>
  <c r="A29" i="19"/>
  <c r="A30" i="19"/>
  <c r="I30" i="19"/>
  <c r="O7" i="18"/>
  <c r="O8" i="18"/>
  <c r="O9" i="18"/>
  <c r="O10" i="18"/>
  <c r="O11" i="18"/>
  <c r="O12" i="18"/>
  <c r="O13" i="18"/>
  <c r="O14" i="18"/>
  <c r="O15" i="18"/>
  <c r="O16" i="18"/>
  <c r="O17" i="18"/>
  <c r="O18" i="18"/>
  <c r="N799" i="18"/>
  <c r="O799" i="18"/>
  <c r="H800" i="18"/>
  <c r="C7" i="17" s="1"/>
  <c r="A801" i="18"/>
  <c r="A802" i="18"/>
  <c r="M802" i="18"/>
  <c r="H7" i="20"/>
  <c r="J7" i="20" s="1"/>
  <c r="K7" i="20" s="1"/>
  <c r="L7" i="20"/>
  <c r="H8" i="20"/>
  <c r="J8" i="20" s="1"/>
  <c r="K8" i="20" s="1"/>
  <c r="L8" i="20"/>
  <c r="H9" i="20"/>
  <c r="J9" i="20" s="1"/>
  <c r="K9" i="20" s="1"/>
  <c r="L9" i="20"/>
  <c r="H10" i="20"/>
  <c r="J10" i="20" s="1"/>
  <c r="K10" i="20" s="1"/>
  <c r="L10" i="20"/>
  <c r="H11" i="20"/>
  <c r="J11" i="20" s="1"/>
  <c r="K11" i="20" s="1"/>
  <c r="L11" i="20"/>
  <c r="H12" i="20"/>
  <c r="J12" i="20" s="1"/>
  <c r="K12" i="20" s="1"/>
  <c r="L12" i="20"/>
  <c r="H13" i="20"/>
  <c r="J13" i="20" s="1"/>
  <c r="K13" i="20" s="1"/>
  <c r="L13" i="20"/>
  <c r="H14" i="20"/>
  <c r="J14" i="20" s="1"/>
  <c r="K14" i="20" s="1"/>
  <c r="L14" i="20"/>
  <c r="H15" i="20"/>
  <c r="J15" i="20" s="1"/>
  <c r="K15" i="20" s="1"/>
  <c r="L15" i="20"/>
  <c r="H16" i="20"/>
  <c r="J16" i="20" s="1"/>
  <c r="K16" i="20" s="1"/>
  <c r="H17" i="20"/>
  <c r="J17" i="20" s="1"/>
  <c r="K17" i="20" s="1"/>
  <c r="L17" i="20"/>
  <c r="H18" i="20"/>
  <c r="J18" i="20" s="1"/>
  <c r="K18" i="20" s="1"/>
  <c r="L18" i="20"/>
  <c r="H19" i="20"/>
  <c r="J19" i="20" s="1"/>
  <c r="K19" i="20" s="1"/>
  <c r="L19" i="20"/>
  <c r="H20" i="20"/>
  <c r="J20" i="20" s="1"/>
  <c r="K20" i="20" s="1"/>
  <c r="L20" i="20"/>
  <c r="H21" i="20"/>
  <c r="J21" i="20" s="1"/>
  <c r="K21" i="20" s="1"/>
  <c r="L21" i="20"/>
  <c r="H22" i="20"/>
  <c r="J22" i="20" s="1"/>
  <c r="K22" i="20" s="1"/>
  <c r="L22" i="20"/>
  <c r="H23" i="20"/>
  <c r="J23" i="20" s="1"/>
  <c r="K23" i="20" s="1"/>
  <c r="L23" i="20"/>
  <c r="H24" i="20"/>
  <c r="J24" i="20" s="1"/>
  <c r="K24" i="20" s="1"/>
  <c r="L24" i="20"/>
  <c r="G28" i="20"/>
  <c r="A29" i="20"/>
  <c r="A30" i="20"/>
  <c r="J30" i="20"/>
  <c r="H7" i="100"/>
  <c r="J7" i="100" s="1"/>
  <c r="L7" i="100"/>
  <c r="H8" i="100"/>
  <c r="J8" i="100" s="1"/>
  <c r="K8" i="100" s="1"/>
  <c r="L8" i="100"/>
  <c r="H9" i="100"/>
  <c r="J9" i="100" s="1"/>
  <c r="K9" i="100" s="1"/>
  <c r="L9" i="100"/>
  <c r="H10" i="100"/>
  <c r="J10" i="100" s="1"/>
  <c r="K10" i="100" s="1"/>
  <c r="L10" i="100"/>
  <c r="H11" i="100"/>
  <c r="J11" i="100" s="1"/>
  <c r="K11" i="100" s="1"/>
  <c r="L11" i="100"/>
  <c r="H12" i="100"/>
  <c r="J12" i="100" s="1"/>
  <c r="K12" i="100" s="1"/>
  <c r="L12" i="100"/>
  <c r="H13" i="100"/>
  <c r="J13" i="100" s="1"/>
  <c r="K13" i="100" s="1"/>
  <c r="L13" i="100"/>
  <c r="H14" i="100"/>
  <c r="J14" i="100" s="1"/>
  <c r="K14" i="100" s="1"/>
  <c r="L14" i="100"/>
  <c r="H15" i="100"/>
  <c r="J15" i="100" s="1"/>
  <c r="K15" i="100" s="1"/>
  <c r="L15" i="100"/>
  <c r="H16" i="100"/>
  <c r="J16" i="100" s="1"/>
  <c r="K16" i="100" s="1"/>
  <c r="L16" i="100"/>
  <c r="H17" i="100"/>
  <c r="J17" i="100" s="1"/>
  <c r="K17" i="100" s="1"/>
  <c r="L17" i="100"/>
  <c r="H18" i="100"/>
  <c r="J18" i="100" s="1"/>
  <c r="K18" i="100" s="1"/>
  <c r="L18" i="100"/>
  <c r="H19" i="100"/>
  <c r="J19" i="100" s="1"/>
  <c r="K19" i="100" s="1"/>
  <c r="L19" i="100"/>
  <c r="H20" i="100"/>
  <c r="J20" i="100" s="1"/>
  <c r="K20" i="100" s="1"/>
  <c r="L20" i="100"/>
  <c r="H21" i="100"/>
  <c r="J21" i="100" s="1"/>
  <c r="K21" i="100" s="1"/>
  <c r="L21" i="100"/>
  <c r="H22" i="100"/>
  <c r="J22" i="100" s="1"/>
  <c r="K22" i="100" s="1"/>
  <c r="L22" i="100"/>
  <c r="H23" i="100"/>
  <c r="J23" i="100" s="1"/>
  <c r="K23" i="100" s="1"/>
  <c r="L23" i="100"/>
  <c r="H24" i="100"/>
  <c r="J24" i="100" s="1"/>
  <c r="K24" i="100" s="1"/>
  <c r="L24" i="100"/>
  <c r="H25" i="100"/>
  <c r="J25" i="100" s="1"/>
  <c r="K25" i="100" s="1"/>
  <c r="L25" i="100"/>
  <c r="G28" i="100"/>
  <c r="A29" i="100"/>
  <c r="A30" i="100"/>
  <c r="J30" i="100"/>
  <c r="Q7" i="23"/>
  <c r="Q8" i="23"/>
  <c r="S8" i="23" s="1"/>
  <c r="T8" i="23" s="1"/>
  <c r="U8" i="23" s="1"/>
  <c r="Q9" i="23"/>
  <c r="S9" i="23" s="1"/>
  <c r="T9" i="23" s="1"/>
  <c r="U9" i="23" s="1"/>
  <c r="J28" i="23"/>
  <c r="A29" i="23"/>
  <c r="A30" i="23"/>
  <c r="S30" i="23"/>
  <c r="G7" i="99"/>
  <c r="I7" i="99" s="1"/>
  <c r="K7" i="99"/>
  <c r="G8" i="99"/>
  <c r="I8" i="99" s="1"/>
  <c r="J8" i="99" s="1"/>
  <c r="K8" i="99"/>
  <c r="G9" i="99"/>
  <c r="I9" i="99" s="1"/>
  <c r="J9" i="99" s="1"/>
  <c r="K9" i="99"/>
  <c r="G10" i="99"/>
  <c r="I10" i="99" s="1"/>
  <c r="J10" i="99" s="1"/>
  <c r="K10" i="99"/>
  <c r="G11" i="99"/>
  <c r="I11" i="99" s="1"/>
  <c r="J11" i="99" s="1"/>
  <c r="K11" i="99"/>
  <c r="G12" i="99"/>
  <c r="I12" i="99" s="1"/>
  <c r="J12" i="99" s="1"/>
  <c r="K12" i="99"/>
  <c r="G13" i="99"/>
  <c r="I13" i="99" s="1"/>
  <c r="J13" i="99" s="1"/>
  <c r="K13" i="99"/>
  <c r="G14" i="99"/>
  <c r="I14" i="99" s="1"/>
  <c r="J14" i="99" s="1"/>
  <c r="K14" i="99"/>
  <c r="G15" i="99"/>
  <c r="I15" i="99" s="1"/>
  <c r="J15" i="99" s="1"/>
  <c r="K15" i="99"/>
  <c r="G16" i="99"/>
  <c r="I16" i="99" s="1"/>
  <c r="J16" i="99" s="1"/>
  <c r="K16" i="99"/>
  <c r="G17" i="99"/>
  <c r="I17" i="99" s="1"/>
  <c r="J17" i="99" s="1"/>
  <c r="K17" i="99"/>
  <c r="G18" i="99"/>
  <c r="I18" i="99" s="1"/>
  <c r="J18" i="99" s="1"/>
  <c r="K18" i="99"/>
  <c r="G19" i="99"/>
  <c r="I19" i="99" s="1"/>
  <c r="J19" i="99" s="1"/>
  <c r="K19" i="99"/>
  <c r="G20" i="99"/>
  <c r="I20" i="99" s="1"/>
  <c r="J20" i="99" s="1"/>
  <c r="K20" i="99"/>
  <c r="G21" i="99"/>
  <c r="I21" i="99" s="1"/>
  <c r="J21" i="99" s="1"/>
  <c r="K21" i="99"/>
  <c r="G22" i="99"/>
  <c r="I22" i="99" s="1"/>
  <c r="J22" i="99" s="1"/>
  <c r="K22" i="99"/>
  <c r="G23" i="99"/>
  <c r="I23" i="99" s="1"/>
  <c r="J23" i="99" s="1"/>
  <c r="K23" i="99"/>
  <c r="F27" i="99"/>
  <c r="K27" i="99" s="1"/>
  <c r="A28" i="99"/>
  <c r="A29" i="99"/>
  <c r="I29" i="99"/>
  <c r="H7" i="116"/>
  <c r="J7" i="116" s="1"/>
  <c r="K7" i="116" s="1"/>
  <c r="L7" i="116"/>
  <c r="H8" i="116"/>
  <c r="J8" i="116" s="1"/>
  <c r="K8" i="116" s="1"/>
  <c r="L8" i="116"/>
  <c r="H9" i="116"/>
  <c r="J9" i="116" s="1"/>
  <c r="K9" i="116" s="1"/>
  <c r="L9" i="116"/>
  <c r="H10" i="116"/>
  <c r="J10" i="116" s="1"/>
  <c r="L10" i="116"/>
  <c r="H11" i="116"/>
  <c r="J11" i="116" s="1"/>
  <c r="K11" i="116" s="1"/>
  <c r="L11" i="116"/>
  <c r="H12" i="116"/>
  <c r="J12" i="116" s="1"/>
  <c r="K12" i="116" s="1"/>
  <c r="L12" i="116"/>
  <c r="H13" i="116"/>
  <c r="J13" i="116" s="1"/>
  <c r="K13" i="116" s="1"/>
  <c r="L13" i="116"/>
  <c r="H14" i="116"/>
  <c r="J14" i="116" s="1"/>
  <c r="K14" i="116" s="1"/>
  <c r="L14" i="116"/>
  <c r="H15" i="116"/>
  <c r="J15" i="116" s="1"/>
  <c r="K15" i="116" s="1"/>
  <c r="L15" i="116"/>
  <c r="H16" i="116"/>
  <c r="J16" i="116" s="1"/>
  <c r="K16" i="116" s="1"/>
  <c r="L16" i="116"/>
  <c r="H17" i="116"/>
  <c r="J17" i="116" s="1"/>
  <c r="K17" i="116" s="1"/>
  <c r="L17" i="116"/>
  <c r="H18" i="116"/>
  <c r="J18" i="116" s="1"/>
  <c r="K18" i="116" s="1"/>
  <c r="L18" i="116"/>
  <c r="H19" i="116"/>
  <c r="J19" i="116" s="1"/>
  <c r="K19" i="116" s="1"/>
  <c r="L19" i="116"/>
  <c r="H20" i="116"/>
  <c r="J20" i="116" s="1"/>
  <c r="K20" i="116" s="1"/>
  <c r="L20" i="116"/>
  <c r="H21" i="116"/>
  <c r="J21" i="116" s="1"/>
  <c r="K21" i="116" s="1"/>
  <c r="L21" i="116"/>
  <c r="H22" i="116"/>
  <c r="J22" i="116" s="1"/>
  <c r="K22" i="116" s="1"/>
  <c r="L22" i="116"/>
  <c r="H23" i="116"/>
  <c r="J23" i="116" s="1"/>
  <c r="K23" i="116" s="1"/>
  <c r="L23" i="116"/>
  <c r="H24" i="116"/>
  <c r="J24" i="116" s="1"/>
  <c r="K24" i="116" s="1"/>
  <c r="L24" i="116"/>
  <c r="H25" i="116"/>
  <c r="J25" i="116" s="1"/>
  <c r="K25" i="116" s="1"/>
  <c r="L25" i="116"/>
  <c r="H26" i="116"/>
  <c r="J26" i="116" s="1"/>
  <c r="K26" i="116" s="1"/>
  <c r="L26" i="116"/>
  <c r="G28" i="116"/>
  <c r="L28" i="116" s="1"/>
  <c r="A29" i="116"/>
  <c r="A30" i="116"/>
  <c r="J30" i="116"/>
  <c r="G7" i="26"/>
  <c r="J7" i="26" s="1"/>
  <c r="K7" i="26" s="1"/>
  <c r="L7" i="26"/>
  <c r="G8" i="26"/>
  <c r="J8" i="26" s="1"/>
  <c r="K8" i="26" s="1"/>
  <c r="L8" i="26"/>
  <c r="G9" i="26"/>
  <c r="J9" i="26" s="1"/>
  <c r="K9" i="26" s="1"/>
  <c r="L9" i="26"/>
  <c r="G10" i="26"/>
  <c r="J10" i="26" s="1"/>
  <c r="K10" i="26" s="1"/>
  <c r="L10" i="26"/>
  <c r="G11" i="26"/>
  <c r="J11" i="26" s="1"/>
  <c r="L11" i="26"/>
  <c r="G12" i="26"/>
  <c r="J12" i="26" s="1"/>
  <c r="K12" i="26" s="1"/>
  <c r="L12" i="26"/>
  <c r="G13" i="26"/>
  <c r="J13" i="26"/>
  <c r="K13" i="26" s="1"/>
  <c r="L13" i="26"/>
  <c r="G14" i="26"/>
  <c r="J14" i="26"/>
  <c r="K14" i="26" s="1"/>
  <c r="L14" i="26"/>
  <c r="G15" i="26"/>
  <c r="J15" i="26"/>
  <c r="K15" i="26" s="1"/>
  <c r="L15" i="26"/>
  <c r="G16" i="26"/>
  <c r="J16" i="26"/>
  <c r="K16" i="26" s="1"/>
  <c r="L16" i="26"/>
  <c r="G17" i="26"/>
  <c r="J17" i="26"/>
  <c r="K17" i="26" s="1"/>
  <c r="L17" i="26"/>
  <c r="G18" i="26"/>
  <c r="J18" i="26"/>
  <c r="K18" i="26" s="1"/>
  <c r="L18" i="26"/>
  <c r="G19" i="26"/>
  <c r="J19" i="26"/>
  <c r="K19" i="26" s="1"/>
  <c r="L19" i="26"/>
  <c r="G20" i="26"/>
  <c r="J20" i="26"/>
  <c r="K20" i="26" s="1"/>
  <c r="L20" i="26"/>
  <c r="G21" i="26"/>
  <c r="J21" i="26"/>
  <c r="K21" i="26" s="1"/>
  <c r="L21" i="26"/>
  <c r="G22" i="26"/>
  <c r="J22" i="26"/>
  <c r="K22" i="26" s="1"/>
  <c r="L22" i="26"/>
  <c r="G23" i="26"/>
  <c r="J23" i="26"/>
  <c r="K23" i="26" s="1"/>
  <c r="L23" i="26"/>
  <c r="G24" i="26"/>
  <c r="J24" i="26"/>
  <c r="K24" i="26" s="1"/>
  <c r="L24" i="26"/>
  <c r="G25" i="26"/>
  <c r="J25" i="26"/>
  <c r="K25" i="26" s="1"/>
  <c r="L25" i="26"/>
  <c r="F27" i="26"/>
  <c r="A28" i="26"/>
  <c r="A29" i="26"/>
  <c r="J29" i="26"/>
  <c r="F6" i="31"/>
  <c r="G6" i="31" s="1"/>
  <c r="H6" i="31"/>
  <c r="F7" i="31"/>
  <c r="G7" i="31" s="1"/>
  <c r="H7" i="31"/>
  <c r="F8" i="31"/>
  <c r="G8" i="31" s="1"/>
  <c r="H8" i="31"/>
  <c r="F9" i="31"/>
  <c r="G9" i="31" s="1"/>
  <c r="H9" i="31"/>
  <c r="F10" i="31"/>
  <c r="G10" i="31" s="1"/>
  <c r="H10" i="31"/>
  <c r="F11" i="31"/>
  <c r="G11" i="31" s="1"/>
  <c r="H11" i="31"/>
  <c r="F12" i="31"/>
  <c r="G12" i="31" s="1"/>
  <c r="H12" i="31"/>
  <c r="F13" i="31"/>
  <c r="G13" i="31" s="1"/>
  <c r="H13" i="31"/>
  <c r="F14" i="31"/>
  <c r="G14" i="31" s="1"/>
  <c r="H14" i="31"/>
  <c r="F15" i="31"/>
  <c r="G15" i="31" s="1"/>
  <c r="H15" i="31"/>
  <c r="F16" i="31"/>
  <c r="G16" i="31" s="1"/>
  <c r="H16" i="31"/>
  <c r="F17" i="31"/>
  <c r="G17" i="31" s="1"/>
  <c r="H17" i="31"/>
  <c r="F18" i="31"/>
  <c r="G18" i="31" s="1"/>
  <c r="H18" i="31"/>
  <c r="F19" i="31"/>
  <c r="G19" i="31" s="1"/>
  <c r="H19" i="31"/>
  <c r="F20" i="31"/>
  <c r="G20" i="31" s="1"/>
  <c r="H20" i="31"/>
  <c r="F21" i="31"/>
  <c r="G21" i="31" s="1"/>
  <c r="H21" i="31"/>
  <c r="F22" i="31"/>
  <c r="G22" i="31" s="1"/>
  <c r="H22" i="31"/>
  <c r="F23" i="31"/>
  <c r="G23" i="31" s="1"/>
  <c r="H23" i="31"/>
  <c r="F24" i="31"/>
  <c r="G24" i="31" s="1"/>
  <c r="H24" i="31"/>
  <c r="F25" i="31"/>
  <c r="G25" i="31" s="1"/>
  <c r="H25" i="31"/>
  <c r="E26" i="31"/>
  <c r="H26" i="31" s="1"/>
  <c r="A27" i="31"/>
  <c r="A28" i="31"/>
  <c r="F28" i="31"/>
  <c r="H6" i="32"/>
  <c r="I6" i="32"/>
  <c r="H7" i="32"/>
  <c r="I7" i="32"/>
  <c r="H8" i="32"/>
  <c r="I8" i="32"/>
  <c r="H9" i="32"/>
  <c r="I9" i="32"/>
  <c r="H10" i="32"/>
  <c r="I10" i="32"/>
  <c r="H11" i="32"/>
  <c r="I11" i="32"/>
  <c r="H12" i="32"/>
  <c r="I12" i="32"/>
  <c r="H13" i="32"/>
  <c r="I13" i="32"/>
  <c r="H14" i="32"/>
  <c r="I14" i="32"/>
  <c r="H15" i="32"/>
  <c r="I15" i="32"/>
  <c r="H16" i="32"/>
  <c r="I16" i="32"/>
  <c r="H17" i="32"/>
  <c r="I17" i="32"/>
  <c r="H18" i="32"/>
  <c r="I18" i="32"/>
  <c r="H19" i="32"/>
  <c r="I19" i="32"/>
  <c r="H20" i="32"/>
  <c r="I20" i="32"/>
  <c r="H21" i="32"/>
  <c r="I21" i="32"/>
  <c r="H22" i="32"/>
  <c r="I22" i="32"/>
  <c r="H23" i="32"/>
  <c r="I23" i="32"/>
  <c r="H24" i="32"/>
  <c r="I24" i="32"/>
  <c r="H25" i="32"/>
  <c r="I25" i="32"/>
  <c r="H26" i="32"/>
  <c r="I26" i="32"/>
  <c r="H27" i="32"/>
  <c r="I27" i="32"/>
  <c r="F28" i="32"/>
  <c r="C17" i="3" s="1"/>
  <c r="C17" i="2" s="1"/>
  <c r="G28" i="32"/>
  <c r="D17" i="3" s="1"/>
  <c r="A29" i="32"/>
  <c r="A30" i="32"/>
  <c r="G30" i="32"/>
  <c r="D31" i="150"/>
  <c r="D30" i="33"/>
  <c r="I6" i="34"/>
  <c r="J6" i="34" s="1"/>
  <c r="K6" i="34"/>
  <c r="I7" i="34"/>
  <c r="J7" i="34" s="1"/>
  <c r="K7" i="34"/>
  <c r="I8" i="34"/>
  <c r="J8" i="34" s="1"/>
  <c r="K8" i="34"/>
  <c r="I9" i="34"/>
  <c r="J9" i="34" s="1"/>
  <c r="K9" i="34"/>
  <c r="I10" i="34"/>
  <c r="J10" i="34" s="1"/>
  <c r="K10" i="34"/>
  <c r="I11" i="34"/>
  <c r="J11" i="34" s="1"/>
  <c r="K11" i="34"/>
  <c r="I12" i="34"/>
  <c r="J12" i="34" s="1"/>
  <c r="K12" i="34"/>
  <c r="I14" i="34"/>
  <c r="J14" i="34" s="1"/>
  <c r="K14" i="34"/>
  <c r="I15" i="34"/>
  <c r="J15" i="34" s="1"/>
  <c r="K15" i="34"/>
  <c r="I16" i="34"/>
  <c r="J16" i="34" s="1"/>
  <c r="K16" i="34"/>
  <c r="I17" i="34"/>
  <c r="J17" i="34" s="1"/>
  <c r="K17" i="34"/>
  <c r="I18" i="34"/>
  <c r="J18" i="34" s="1"/>
  <c r="K18" i="34"/>
  <c r="I19" i="34"/>
  <c r="J19" i="34" s="1"/>
  <c r="K19" i="34"/>
  <c r="I20" i="34"/>
  <c r="J20" i="34" s="1"/>
  <c r="K20" i="34"/>
  <c r="I21" i="34"/>
  <c r="J21" i="34" s="1"/>
  <c r="K21" i="34"/>
  <c r="H25" i="34"/>
  <c r="K25" i="34" s="1"/>
  <c r="J26" i="34"/>
  <c r="K26" i="34"/>
  <c r="A28" i="34"/>
  <c r="A29" i="34"/>
  <c r="I29" i="34"/>
  <c r="I6" i="35"/>
  <c r="K6" i="35"/>
  <c r="I7" i="35"/>
  <c r="J7" i="35" s="1"/>
  <c r="K7" i="35"/>
  <c r="I8" i="35"/>
  <c r="J8" i="35" s="1"/>
  <c r="K8" i="35"/>
  <c r="I9" i="35"/>
  <c r="J9" i="35" s="1"/>
  <c r="K9" i="35"/>
  <c r="I10" i="35"/>
  <c r="J10" i="35" s="1"/>
  <c r="K10" i="35"/>
  <c r="I11" i="35"/>
  <c r="J11" i="35" s="1"/>
  <c r="K11" i="35"/>
  <c r="I14" i="35"/>
  <c r="J14" i="35" s="1"/>
  <c r="K14" i="35"/>
  <c r="I15" i="35"/>
  <c r="J15" i="35" s="1"/>
  <c r="K15" i="35"/>
  <c r="I16" i="35"/>
  <c r="J16" i="35" s="1"/>
  <c r="K16" i="35"/>
  <c r="I17" i="35"/>
  <c r="J17" i="35" s="1"/>
  <c r="K17" i="35"/>
  <c r="I18" i="35"/>
  <c r="J18" i="35" s="1"/>
  <c r="K18" i="35"/>
  <c r="I19" i="35"/>
  <c r="J19" i="35" s="1"/>
  <c r="K19" i="35"/>
  <c r="I20" i="35"/>
  <c r="J20" i="35" s="1"/>
  <c r="K20" i="35"/>
  <c r="I21" i="35"/>
  <c r="J21" i="35" s="1"/>
  <c r="K21" i="35"/>
  <c r="H26" i="35"/>
  <c r="H28" i="35" s="1"/>
  <c r="J27" i="35"/>
  <c r="K27" i="35"/>
  <c r="A29" i="35"/>
  <c r="A30" i="35"/>
  <c r="I30" i="35"/>
  <c r="I6" i="123"/>
  <c r="J6" i="123" s="1"/>
  <c r="K6" i="123"/>
  <c r="I7" i="123"/>
  <c r="K7" i="123"/>
  <c r="I8" i="123"/>
  <c r="J8" i="123" s="1"/>
  <c r="K8" i="123"/>
  <c r="I9" i="123"/>
  <c r="J9" i="123" s="1"/>
  <c r="K9" i="123"/>
  <c r="I10" i="123"/>
  <c r="J10" i="123" s="1"/>
  <c r="K10" i="123"/>
  <c r="I11" i="123"/>
  <c r="J11" i="123" s="1"/>
  <c r="K11" i="123"/>
  <c r="I12" i="123"/>
  <c r="J12" i="123" s="1"/>
  <c r="K12" i="123"/>
  <c r="I13" i="123"/>
  <c r="J13" i="123" s="1"/>
  <c r="K13" i="123"/>
  <c r="I14" i="123"/>
  <c r="J14" i="123" s="1"/>
  <c r="K14" i="123"/>
  <c r="I16" i="123"/>
  <c r="J16" i="123" s="1"/>
  <c r="K16" i="123"/>
  <c r="I17" i="123"/>
  <c r="J17" i="123" s="1"/>
  <c r="K17" i="123"/>
  <c r="I18" i="123"/>
  <c r="J18" i="123" s="1"/>
  <c r="K18" i="123"/>
  <c r="I19" i="123"/>
  <c r="J19" i="123" s="1"/>
  <c r="K19" i="123"/>
  <c r="I20" i="123"/>
  <c r="J20" i="123" s="1"/>
  <c r="K20" i="123"/>
  <c r="I21" i="123"/>
  <c r="J21" i="123" s="1"/>
  <c r="K21" i="123"/>
  <c r="I22" i="123"/>
  <c r="J22" i="123" s="1"/>
  <c r="K22" i="123"/>
  <c r="I23" i="123"/>
  <c r="J23" i="123" s="1"/>
  <c r="K23" i="123"/>
  <c r="H25" i="123"/>
  <c r="J26" i="123"/>
  <c r="K26" i="123"/>
  <c r="A28" i="123"/>
  <c r="A29" i="123"/>
  <c r="I29" i="123"/>
  <c r="I6" i="124"/>
  <c r="K6" i="124"/>
  <c r="I7" i="124"/>
  <c r="J7" i="124" s="1"/>
  <c r="K7" i="124"/>
  <c r="I8" i="124"/>
  <c r="J8" i="124" s="1"/>
  <c r="K8" i="124"/>
  <c r="I9" i="124"/>
  <c r="J9" i="124" s="1"/>
  <c r="K9" i="124"/>
  <c r="I10" i="124"/>
  <c r="J10" i="124" s="1"/>
  <c r="K10" i="124"/>
  <c r="I11" i="124"/>
  <c r="J11" i="124" s="1"/>
  <c r="K11" i="124"/>
  <c r="I12" i="124"/>
  <c r="J12" i="124" s="1"/>
  <c r="K12" i="124"/>
  <c r="I14" i="124"/>
  <c r="J14" i="124" s="1"/>
  <c r="K14" i="124"/>
  <c r="I15" i="124"/>
  <c r="J15" i="124" s="1"/>
  <c r="K15" i="124"/>
  <c r="I16" i="124"/>
  <c r="J16" i="124" s="1"/>
  <c r="K16" i="124"/>
  <c r="I17" i="124"/>
  <c r="J17" i="124" s="1"/>
  <c r="K17" i="124"/>
  <c r="I18" i="124"/>
  <c r="J18" i="124" s="1"/>
  <c r="K18" i="124"/>
  <c r="I19" i="124"/>
  <c r="J19" i="124" s="1"/>
  <c r="K19" i="124"/>
  <c r="I20" i="124"/>
  <c r="J20" i="124" s="1"/>
  <c r="K20" i="124"/>
  <c r="I21" i="124"/>
  <c r="J21" i="124" s="1"/>
  <c r="K21" i="124"/>
  <c r="I22" i="124"/>
  <c r="J22" i="124" s="1"/>
  <c r="K22" i="124"/>
  <c r="I23" i="124"/>
  <c r="J23" i="124" s="1"/>
  <c r="K23" i="124"/>
  <c r="I24" i="124"/>
  <c r="J24" i="124" s="1"/>
  <c r="K24" i="124"/>
  <c r="H27" i="124"/>
  <c r="K27" i="124" s="1"/>
  <c r="J28" i="124"/>
  <c r="K28" i="124"/>
  <c r="A30" i="124"/>
  <c r="A31" i="124"/>
  <c r="I31" i="124"/>
  <c r="F6" i="127"/>
  <c r="G6" i="127" s="1"/>
  <c r="F7" i="127"/>
  <c r="G7" i="127" s="1"/>
  <c r="F8" i="127"/>
  <c r="G8" i="127" s="1"/>
  <c r="F9" i="127"/>
  <c r="G9" i="127" s="1"/>
  <c r="F10" i="127"/>
  <c r="G10" i="127" s="1"/>
  <c r="F11" i="127"/>
  <c r="G11" i="127" s="1"/>
  <c r="F12" i="127"/>
  <c r="G12" i="127" s="1"/>
  <c r="F13" i="127"/>
  <c r="G13" i="127" s="1"/>
  <c r="F14" i="127"/>
  <c r="G14" i="127" s="1"/>
  <c r="F15" i="127"/>
  <c r="G15" i="127" s="1"/>
  <c r="F16" i="127"/>
  <c r="G16" i="127" s="1"/>
  <c r="F17" i="127"/>
  <c r="G17" i="127" s="1"/>
  <c r="F18" i="127"/>
  <c r="G18" i="127" s="1"/>
  <c r="F19" i="127"/>
  <c r="G19" i="127" s="1"/>
  <c r="F20" i="127"/>
  <c r="G20" i="127" s="1"/>
  <c r="F21" i="127"/>
  <c r="G21" i="127" s="1"/>
  <c r="F22" i="127"/>
  <c r="G22" i="127" s="1"/>
  <c r="F23" i="127"/>
  <c r="G23" i="127" s="1"/>
  <c r="F24" i="127"/>
  <c r="G24" i="127" s="1"/>
  <c r="F25" i="127"/>
  <c r="G25" i="127" s="1"/>
  <c r="E26" i="127"/>
  <c r="E28" i="127" s="1"/>
  <c r="C9" i="150" s="1"/>
  <c r="G27" i="127"/>
  <c r="A29" i="127"/>
  <c r="A30" i="127"/>
  <c r="F30" i="127"/>
  <c r="H6" i="36"/>
  <c r="I6" i="36" s="1"/>
  <c r="J6" i="36"/>
  <c r="H7" i="36"/>
  <c r="I7" i="36" s="1"/>
  <c r="J7" i="36"/>
  <c r="H8" i="36"/>
  <c r="I8" i="36" s="1"/>
  <c r="J8" i="36"/>
  <c r="H9" i="36"/>
  <c r="I9" i="36" s="1"/>
  <c r="J9" i="36"/>
  <c r="H10" i="36"/>
  <c r="I10" i="36" s="1"/>
  <c r="J10" i="36"/>
  <c r="H11" i="36"/>
  <c r="I11" i="36" s="1"/>
  <c r="J11" i="36"/>
  <c r="H12" i="36"/>
  <c r="I12" i="36" s="1"/>
  <c r="J12" i="36"/>
  <c r="H13" i="36"/>
  <c r="I13" i="36" s="1"/>
  <c r="J13" i="36"/>
  <c r="H14" i="36"/>
  <c r="I14" i="36" s="1"/>
  <c r="J14" i="36"/>
  <c r="H15" i="36"/>
  <c r="I15" i="36" s="1"/>
  <c r="J15" i="36"/>
  <c r="H16" i="36"/>
  <c r="I16" i="36" s="1"/>
  <c r="J16" i="36"/>
  <c r="H17" i="36"/>
  <c r="I17" i="36" s="1"/>
  <c r="J17" i="36"/>
  <c r="H18" i="36"/>
  <c r="I18" i="36" s="1"/>
  <c r="J18" i="36"/>
  <c r="H19" i="36"/>
  <c r="I19" i="36" s="1"/>
  <c r="J19" i="36"/>
  <c r="H20" i="36"/>
  <c r="I20" i="36" s="1"/>
  <c r="J20" i="36"/>
  <c r="H21" i="36"/>
  <c r="I21" i="36" s="1"/>
  <c r="J21" i="36"/>
  <c r="G26" i="36"/>
  <c r="G28" i="36" s="1"/>
  <c r="J28" i="36" s="1"/>
  <c r="I27" i="36"/>
  <c r="J27" i="36"/>
  <c r="A29" i="36"/>
  <c r="A30" i="36"/>
  <c r="H30" i="36"/>
  <c r="D29" i="158"/>
  <c r="N8" i="126"/>
  <c r="O8" i="126"/>
  <c r="N9" i="126"/>
  <c r="O9" i="126"/>
  <c r="N10" i="126"/>
  <c r="O10" i="126"/>
  <c r="N11" i="126"/>
  <c r="O11" i="126"/>
  <c r="N12" i="126"/>
  <c r="O12" i="126"/>
  <c r="N13" i="126"/>
  <c r="O13" i="126"/>
  <c r="N14" i="126"/>
  <c r="O14" i="126"/>
  <c r="N15" i="126"/>
  <c r="O15" i="126"/>
  <c r="N16" i="126"/>
  <c r="O16" i="126"/>
  <c r="N17" i="126"/>
  <c r="O17" i="126"/>
  <c r="N18" i="126"/>
  <c r="O18" i="126"/>
  <c r="N19" i="126"/>
  <c r="O19" i="126"/>
  <c r="N20" i="126"/>
  <c r="O20" i="126"/>
  <c r="N21" i="126"/>
  <c r="O21" i="126"/>
  <c r="N22" i="126"/>
  <c r="O22" i="126"/>
  <c r="J24" i="126"/>
  <c r="J26" i="126" s="1"/>
  <c r="K24" i="126"/>
  <c r="O24" i="126" s="1"/>
  <c r="L24" i="126"/>
  <c r="L26" i="126" s="1"/>
  <c r="O25" i="126"/>
  <c r="A27" i="126"/>
  <c r="A28" i="126"/>
  <c r="N28" i="126"/>
  <c r="N8" i="154"/>
  <c r="O8" i="154"/>
  <c r="N9" i="154"/>
  <c r="O9" i="154"/>
  <c r="N10" i="154"/>
  <c r="O10" i="154"/>
  <c r="N11" i="154"/>
  <c r="O11" i="154"/>
  <c r="N12" i="154"/>
  <c r="O12" i="154"/>
  <c r="N13" i="154"/>
  <c r="O13" i="154"/>
  <c r="N14" i="154"/>
  <c r="O14" i="154"/>
  <c r="N15" i="154"/>
  <c r="O15" i="154"/>
  <c r="N16" i="154"/>
  <c r="O16" i="154"/>
  <c r="N17" i="154"/>
  <c r="O17" i="154"/>
  <c r="N18" i="154"/>
  <c r="O18" i="154"/>
  <c r="N19" i="154"/>
  <c r="O19" i="154"/>
  <c r="N20" i="154"/>
  <c r="O20" i="154"/>
  <c r="N21" i="154"/>
  <c r="O21" i="154"/>
  <c r="N22" i="154"/>
  <c r="O22" i="154"/>
  <c r="J24" i="154"/>
  <c r="L24" i="154"/>
  <c r="O24" i="154" s="1"/>
  <c r="M24" i="154"/>
  <c r="D7" i="158" s="1"/>
  <c r="A25" i="154"/>
  <c r="A26" i="154"/>
  <c r="M26" i="154"/>
  <c r="O7" i="156"/>
  <c r="P7" i="156"/>
  <c r="O8" i="156"/>
  <c r="P8" i="156"/>
  <c r="O9" i="156"/>
  <c r="P9" i="156"/>
  <c r="O10" i="156"/>
  <c r="P10" i="156"/>
  <c r="O11" i="156"/>
  <c r="P11" i="156"/>
  <c r="O12" i="156"/>
  <c r="P12" i="156"/>
  <c r="O13" i="156"/>
  <c r="P13" i="156"/>
  <c r="O14" i="156"/>
  <c r="P14" i="156"/>
  <c r="O15" i="156"/>
  <c r="P15" i="156"/>
  <c r="O16" i="156"/>
  <c r="P16" i="156"/>
  <c r="O17" i="156"/>
  <c r="P17" i="156"/>
  <c r="O18" i="156"/>
  <c r="P18" i="156"/>
  <c r="O19" i="156"/>
  <c r="P19" i="156"/>
  <c r="O20" i="156"/>
  <c r="P20" i="156"/>
  <c r="O21" i="156"/>
  <c r="P21" i="156"/>
  <c r="L24" i="156"/>
  <c r="L26" i="156" s="1"/>
  <c r="M24" i="156"/>
  <c r="P24" i="156" s="1"/>
  <c r="N24" i="156"/>
  <c r="O25" i="156"/>
  <c r="P25" i="156"/>
  <c r="A27" i="156"/>
  <c r="A28" i="156"/>
  <c r="N28" i="156"/>
  <c r="O7" i="155"/>
  <c r="P7" i="155"/>
  <c r="O8" i="155"/>
  <c r="P8" i="155"/>
  <c r="O9" i="155"/>
  <c r="P9" i="155"/>
  <c r="O10" i="155"/>
  <c r="P10" i="155"/>
  <c r="O11" i="155"/>
  <c r="P11" i="155"/>
  <c r="O12" i="155"/>
  <c r="P12" i="155"/>
  <c r="O13" i="155"/>
  <c r="P13" i="155"/>
  <c r="O14" i="155"/>
  <c r="P14" i="155"/>
  <c r="O15" i="155"/>
  <c r="P15" i="155"/>
  <c r="O16" i="155"/>
  <c r="P16" i="155"/>
  <c r="O17" i="155"/>
  <c r="P17" i="155"/>
  <c r="O18" i="155"/>
  <c r="P18" i="155"/>
  <c r="O19" i="155"/>
  <c r="P19" i="155"/>
  <c r="O20" i="155"/>
  <c r="P20" i="155"/>
  <c r="O21" i="155"/>
  <c r="P21" i="155"/>
  <c r="L27" i="155"/>
  <c r="M27" i="155"/>
  <c r="N27" i="155"/>
  <c r="D9" i="158" s="1"/>
  <c r="A28" i="155"/>
  <c r="A29" i="155"/>
  <c r="N29" i="155"/>
  <c r="P7" i="39"/>
  <c r="X7" i="39"/>
  <c r="Y7" i="39"/>
  <c r="AB7" i="39" s="1"/>
  <c r="AG7" i="39"/>
  <c r="AH7" i="39"/>
  <c r="M8" i="39"/>
  <c r="Q8" i="39" s="1"/>
  <c r="N8" i="39"/>
  <c r="P8" i="39"/>
  <c r="M9" i="39"/>
  <c r="Q9" i="39" s="1"/>
  <c r="N9" i="39"/>
  <c r="P9" i="39"/>
  <c r="M10" i="39"/>
  <c r="Q10" i="39" s="1"/>
  <c r="N10" i="39"/>
  <c r="P10" i="39"/>
  <c r="M11" i="39"/>
  <c r="N11" i="39"/>
  <c r="P11" i="39"/>
  <c r="M12" i="39"/>
  <c r="Q12" i="39" s="1"/>
  <c r="N12" i="39"/>
  <c r="P12" i="39"/>
  <c r="M13" i="39"/>
  <c r="Q13" i="39" s="1"/>
  <c r="N13" i="39"/>
  <c r="P13" i="39"/>
  <c r="M14" i="39"/>
  <c r="Q14" i="39" s="1"/>
  <c r="N14" i="39"/>
  <c r="P14" i="39"/>
  <c r="M15" i="39"/>
  <c r="N15" i="39"/>
  <c r="P15" i="39"/>
  <c r="M16" i="39"/>
  <c r="Q16" i="39" s="1"/>
  <c r="N16" i="39"/>
  <c r="M17" i="39"/>
  <c r="Q17" i="39" s="1"/>
  <c r="N17" i="39"/>
  <c r="M18" i="39"/>
  <c r="Q18" i="39" s="1"/>
  <c r="N18" i="39"/>
  <c r="M19" i="39"/>
  <c r="Q19" i="39" s="1"/>
  <c r="N19" i="39"/>
  <c r="M20" i="39"/>
  <c r="Q20" i="39" s="1"/>
  <c r="N20" i="39"/>
  <c r="M21" i="39"/>
  <c r="Q21" i="39" s="1"/>
  <c r="N21" i="39"/>
  <c r="P21" i="39"/>
  <c r="M22" i="39"/>
  <c r="N22" i="39"/>
  <c r="P22" i="39"/>
  <c r="M23" i="39"/>
  <c r="N23" i="39"/>
  <c r="P23" i="39"/>
  <c r="M24" i="39"/>
  <c r="N24" i="39"/>
  <c r="P24" i="39"/>
  <c r="M25" i="39"/>
  <c r="Q25" i="39" s="1"/>
  <c r="N25" i="39"/>
  <c r="P25" i="39"/>
  <c r="M26" i="39"/>
  <c r="Q26" i="39" s="1"/>
  <c r="N26" i="39"/>
  <c r="P26" i="39"/>
  <c r="M27" i="39"/>
  <c r="N27" i="39"/>
  <c r="P27" i="39"/>
  <c r="P28" i="39"/>
  <c r="Q28" i="39"/>
  <c r="K29" i="39"/>
  <c r="K31" i="39" s="1"/>
  <c r="L29" i="39"/>
  <c r="P29" i="39" s="1"/>
  <c r="P30" i="39"/>
  <c r="A32" i="39"/>
  <c r="A33" i="39"/>
  <c r="O33" i="39"/>
  <c r="R7" i="163"/>
  <c r="S7" i="163"/>
  <c r="T7" i="163"/>
  <c r="R8" i="163"/>
  <c r="S8" i="163"/>
  <c r="T8" i="163"/>
  <c r="R9" i="163"/>
  <c r="S9" i="163"/>
  <c r="T9" i="163"/>
  <c r="R10" i="163"/>
  <c r="S10" i="163"/>
  <c r="T10" i="163"/>
  <c r="R11" i="163"/>
  <c r="S11" i="163"/>
  <c r="T11" i="163"/>
  <c r="R12" i="163"/>
  <c r="S12" i="163"/>
  <c r="T12" i="163"/>
  <c r="R13" i="163"/>
  <c r="S13" i="163"/>
  <c r="T13" i="163"/>
  <c r="R14" i="163"/>
  <c r="S14" i="163"/>
  <c r="T14" i="163"/>
  <c r="R15" i="163"/>
  <c r="S15" i="163"/>
  <c r="T15" i="163"/>
  <c r="R16" i="163"/>
  <c r="T16" i="163"/>
  <c r="R17" i="163"/>
  <c r="T17" i="163"/>
  <c r="R18" i="163"/>
  <c r="T18" i="163"/>
  <c r="R19" i="163"/>
  <c r="T19" i="163"/>
  <c r="R20" i="163"/>
  <c r="T20" i="163"/>
  <c r="R21" i="163"/>
  <c r="S21" i="163"/>
  <c r="T21" i="163"/>
  <c r="R22" i="163"/>
  <c r="S22" i="163"/>
  <c r="T22" i="163"/>
  <c r="R23" i="163"/>
  <c r="S23" i="163"/>
  <c r="T23" i="163"/>
  <c r="R24" i="163"/>
  <c r="S24" i="163"/>
  <c r="T24" i="163"/>
  <c r="R25" i="163"/>
  <c r="S25" i="163"/>
  <c r="T25" i="163"/>
  <c r="R26" i="163"/>
  <c r="S26" i="163"/>
  <c r="T26" i="163"/>
  <c r="R27" i="163"/>
  <c r="S27" i="163"/>
  <c r="T27" i="163"/>
  <c r="R28" i="163"/>
  <c r="S28" i="163"/>
  <c r="T28" i="163"/>
  <c r="N29" i="163"/>
  <c r="N31" i="163" s="1"/>
  <c r="O29" i="163"/>
  <c r="O31" i="163" s="1"/>
  <c r="P29" i="163"/>
  <c r="P31" i="163" s="1"/>
  <c r="S30" i="163"/>
  <c r="A32" i="163"/>
  <c r="A33" i="163"/>
  <c r="R33" i="163"/>
  <c r="O7" i="40"/>
  <c r="P7" i="40"/>
  <c r="O8" i="40"/>
  <c r="P8" i="40"/>
  <c r="O9" i="40"/>
  <c r="P9" i="40"/>
  <c r="O10" i="40"/>
  <c r="P10" i="40"/>
  <c r="O11" i="40"/>
  <c r="P11" i="40"/>
  <c r="O12" i="40"/>
  <c r="P12" i="40"/>
  <c r="O13" i="40"/>
  <c r="P13" i="40"/>
  <c r="O14" i="40"/>
  <c r="P14" i="40"/>
  <c r="O15" i="40"/>
  <c r="P15" i="40"/>
  <c r="O16" i="40"/>
  <c r="P16" i="40"/>
  <c r="O17" i="40"/>
  <c r="P17" i="40"/>
  <c r="O18" i="40"/>
  <c r="P18" i="40"/>
  <c r="O19" i="40"/>
  <c r="P19" i="40"/>
  <c r="O20" i="40"/>
  <c r="P20" i="40"/>
  <c r="O21" i="40"/>
  <c r="P21" i="40"/>
  <c r="O22" i="40"/>
  <c r="O23" i="40"/>
  <c r="O24" i="40"/>
  <c r="K25" i="40"/>
  <c r="K27" i="40" s="1"/>
  <c r="L25" i="40"/>
  <c r="P25" i="40" s="1"/>
  <c r="M25" i="40"/>
  <c r="M27" i="40" s="1"/>
  <c r="O26" i="40"/>
  <c r="P26" i="40"/>
  <c r="A28" i="40"/>
  <c r="A29" i="40"/>
  <c r="O29" i="40"/>
  <c r="V122" i="41"/>
  <c r="V123" i="41"/>
  <c r="V124" i="41"/>
  <c r="Q125" i="41"/>
  <c r="Q127" i="41" s="1"/>
  <c r="R125" i="41"/>
  <c r="V126" i="41"/>
  <c r="A128" i="41"/>
  <c r="A129" i="41"/>
  <c r="U129" i="41"/>
  <c r="P7" i="42"/>
  <c r="Q7" i="42"/>
  <c r="U7" i="42"/>
  <c r="W7" i="42"/>
  <c r="Z7" i="42"/>
  <c r="AA7" i="42" s="1"/>
  <c r="AC7" i="42"/>
  <c r="P8" i="42"/>
  <c r="Q8" i="42"/>
  <c r="P9" i="42"/>
  <c r="Q9" i="42"/>
  <c r="P10" i="42"/>
  <c r="Q10" i="42"/>
  <c r="P11" i="42"/>
  <c r="Q11" i="42"/>
  <c r="P12" i="42"/>
  <c r="Q12" i="42"/>
  <c r="P13" i="42"/>
  <c r="Q13" i="42"/>
  <c r="P14" i="42"/>
  <c r="Q14" i="42"/>
  <c r="P15" i="42"/>
  <c r="Q15" i="42"/>
  <c r="P16" i="42"/>
  <c r="Q16" i="42"/>
  <c r="P17" i="42"/>
  <c r="Q17" i="42"/>
  <c r="P18" i="42"/>
  <c r="Q18" i="42"/>
  <c r="P19" i="42"/>
  <c r="Q19" i="42"/>
  <c r="P20" i="42"/>
  <c r="Q20" i="42"/>
  <c r="P21" i="42"/>
  <c r="Q21" i="42"/>
  <c r="P22" i="42"/>
  <c r="Q22" i="42"/>
  <c r="P23" i="42"/>
  <c r="Q23" i="42"/>
  <c r="P24" i="42"/>
  <c r="Q24" i="42"/>
  <c r="P25" i="42"/>
  <c r="Q25" i="42"/>
  <c r="P26" i="42"/>
  <c r="Q26" i="42"/>
  <c r="P27" i="42"/>
  <c r="Q27" i="42"/>
  <c r="P28" i="42"/>
  <c r="Q28" i="42"/>
  <c r="P29" i="42"/>
  <c r="Q29" i="42"/>
  <c r="P30" i="42"/>
  <c r="Q30" i="42"/>
  <c r="L31" i="42"/>
  <c r="L33" i="42" s="1"/>
  <c r="M31" i="42"/>
  <c r="Q31" i="42" s="1"/>
  <c r="N31" i="42"/>
  <c r="N33" i="42" s="1"/>
  <c r="Q32" i="42"/>
  <c r="A34" i="42"/>
  <c r="A35" i="42"/>
  <c r="P35" i="42"/>
  <c r="S7" i="43"/>
  <c r="S8" i="43"/>
  <c r="N102" i="43"/>
  <c r="O100" i="43"/>
  <c r="O102" i="43" s="1"/>
  <c r="P100" i="43"/>
  <c r="P102" i="43" s="1"/>
  <c r="E18" i="37" s="1"/>
  <c r="S101" i="43"/>
  <c r="A103" i="43"/>
  <c r="A104" i="43"/>
  <c r="R104" i="43"/>
  <c r="N7" i="169"/>
  <c r="O7" i="169"/>
  <c r="T7" i="169"/>
  <c r="U7" i="169" s="1"/>
  <c r="N8" i="169"/>
  <c r="O8" i="169"/>
  <c r="N9" i="169"/>
  <c r="O9" i="169"/>
  <c r="N10" i="169"/>
  <c r="O10" i="169"/>
  <c r="N11" i="169"/>
  <c r="O11" i="169"/>
  <c r="N12" i="169"/>
  <c r="O12" i="169"/>
  <c r="N13" i="169"/>
  <c r="O13" i="169"/>
  <c r="N14" i="169"/>
  <c r="O14" i="169"/>
  <c r="N15" i="169"/>
  <c r="O15" i="169"/>
  <c r="N16" i="169"/>
  <c r="O16" i="169"/>
  <c r="N17" i="169"/>
  <c r="O17" i="169"/>
  <c r="N18" i="169"/>
  <c r="O18" i="169"/>
  <c r="N19" i="169"/>
  <c r="O19" i="169"/>
  <c r="N20" i="169"/>
  <c r="O20" i="169"/>
  <c r="N21" i="169"/>
  <c r="O21" i="169"/>
  <c r="N22" i="169"/>
  <c r="O22" i="169"/>
  <c r="N23" i="169"/>
  <c r="O23" i="169"/>
  <c r="N24" i="169"/>
  <c r="O24" i="169"/>
  <c r="N25" i="169"/>
  <c r="O25" i="169"/>
  <c r="N26" i="169"/>
  <c r="O26" i="169"/>
  <c r="N27" i="169"/>
  <c r="O27" i="169"/>
  <c r="N28" i="169"/>
  <c r="O28" i="169"/>
  <c r="J29" i="169"/>
  <c r="J31" i="169" s="1"/>
  <c r="K29" i="169"/>
  <c r="O29" i="169" s="1"/>
  <c r="L29" i="169"/>
  <c r="L31" i="169" s="1"/>
  <c r="O30" i="169"/>
  <c r="A32" i="169"/>
  <c r="A33" i="169"/>
  <c r="N33" i="169"/>
  <c r="N7" i="120"/>
  <c r="O7" i="120"/>
  <c r="N8" i="120"/>
  <c r="O8" i="120"/>
  <c r="N9" i="120"/>
  <c r="O9" i="120"/>
  <c r="N10" i="120"/>
  <c r="O10" i="120"/>
  <c r="N11" i="120"/>
  <c r="O11" i="120"/>
  <c r="N12" i="120"/>
  <c r="O12" i="120"/>
  <c r="N13" i="120"/>
  <c r="O13" i="120"/>
  <c r="N17" i="120"/>
  <c r="O17" i="120"/>
  <c r="N18" i="120"/>
  <c r="O18" i="120"/>
  <c r="N19" i="120"/>
  <c r="O19" i="120"/>
  <c r="N20" i="120"/>
  <c r="O20" i="120"/>
  <c r="N21" i="120"/>
  <c r="O21" i="120"/>
  <c r="N22" i="120"/>
  <c r="O22" i="120"/>
  <c r="N23" i="120"/>
  <c r="O23" i="120"/>
  <c r="K28" i="120"/>
  <c r="L28" i="120"/>
  <c r="O28" i="120" s="1"/>
  <c r="M28" i="120"/>
  <c r="A29" i="120"/>
  <c r="A30" i="120"/>
  <c r="M30" i="120"/>
  <c r="D30" i="128"/>
  <c r="R6" i="45"/>
  <c r="S6" i="45"/>
  <c r="R7" i="45"/>
  <c r="S7" i="45"/>
  <c r="R8" i="45"/>
  <c r="S8" i="45"/>
  <c r="R9" i="45"/>
  <c r="S9" i="45"/>
  <c r="R10" i="45"/>
  <c r="S10" i="45"/>
  <c r="R11" i="45"/>
  <c r="S11" i="45"/>
  <c r="R12" i="45"/>
  <c r="S12" i="45"/>
  <c r="R13" i="45"/>
  <c r="S13" i="45"/>
  <c r="R14" i="45"/>
  <c r="S14" i="45"/>
  <c r="R16" i="45"/>
  <c r="S16" i="45"/>
  <c r="R17" i="45"/>
  <c r="S17" i="45"/>
  <c r="R18" i="45"/>
  <c r="S18" i="45"/>
  <c r="R19" i="45"/>
  <c r="S19" i="45"/>
  <c r="R20" i="45"/>
  <c r="S20" i="45"/>
  <c r="R21" i="45"/>
  <c r="S21" i="45"/>
  <c r="R22" i="45"/>
  <c r="S22" i="45"/>
  <c r="R23" i="45"/>
  <c r="S23" i="45"/>
  <c r="P26" i="45"/>
  <c r="P28" i="45" s="1"/>
  <c r="C6" i="128" s="1"/>
  <c r="F6" i="128" s="1"/>
  <c r="Q26" i="45"/>
  <c r="R27" i="45"/>
  <c r="S27" i="45"/>
  <c r="A29" i="45"/>
  <c r="A30" i="45"/>
  <c r="Q30" i="45"/>
  <c r="A571" i="46"/>
  <c r="A572" i="46"/>
  <c r="P40" i="44"/>
  <c r="K41" i="44"/>
  <c r="P42" i="44"/>
  <c r="A44" i="44"/>
  <c r="A45" i="44"/>
  <c r="N45" i="44"/>
  <c r="F6" i="47"/>
  <c r="G6" i="47"/>
  <c r="F7" i="47"/>
  <c r="G7" i="47"/>
  <c r="F8" i="47"/>
  <c r="G8" i="47"/>
  <c r="F9" i="47"/>
  <c r="G9" i="47"/>
  <c r="F10" i="47"/>
  <c r="G10" i="47"/>
  <c r="F11" i="47"/>
  <c r="G11" i="47"/>
  <c r="F12" i="47"/>
  <c r="G12" i="47"/>
  <c r="F13" i="47"/>
  <c r="G13" i="47"/>
  <c r="F14" i="47"/>
  <c r="G14" i="47"/>
  <c r="F15" i="47"/>
  <c r="G15" i="47"/>
  <c r="F16" i="47"/>
  <c r="G16" i="47"/>
  <c r="F17" i="47"/>
  <c r="G17" i="47"/>
  <c r="F18" i="47"/>
  <c r="G18" i="47"/>
  <c r="F19" i="47"/>
  <c r="G19" i="47"/>
  <c r="F20" i="47"/>
  <c r="G20" i="47"/>
  <c r="F21" i="47"/>
  <c r="G21" i="47"/>
  <c r="F22" i="47"/>
  <c r="F23" i="47"/>
  <c r="F24" i="47"/>
  <c r="F25" i="47"/>
  <c r="F26" i="47"/>
  <c r="F27" i="47"/>
  <c r="D28" i="47"/>
  <c r="C15" i="150" s="1"/>
  <c r="E28" i="47"/>
  <c r="D15" i="150" s="1"/>
  <c r="A29" i="47"/>
  <c r="A30" i="47"/>
  <c r="E30" i="47"/>
  <c r="K7" i="129"/>
  <c r="L7" i="129"/>
  <c r="K8" i="129"/>
  <c r="L8" i="129"/>
  <c r="K9" i="129"/>
  <c r="L9" i="129"/>
  <c r="K10" i="129"/>
  <c r="L10" i="129"/>
  <c r="K11" i="129"/>
  <c r="L11" i="129"/>
  <c r="K12" i="129"/>
  <c r="L12" i="129"/>
  <c r="K13" i="129"/>
  <c r="L13" i="129"/>
  <c r="K14" i="129"/>
  <c r="L14" i="129"/>
  <c r="K15" i="129"/>
  <c r="L15" i="129"/>
  <c r="K16" i="129"/>
  <c r="L16" i="129"/>
  <c r="K17" i="129"/>
  <c r="L17" i="129"/>
  <c r="K18" i="129"/>
  <c r="L18" i="129"/>
  <c r="K19" i="129"/>
  <c r="L19" i="129"/>
  <c r="K20" i="129"/>
  <c r="L20" i="129"/>
  <c r="K21" i="129"/>
  <c r="L21" i="129"/>
  <c r="K22" i="129"/>
  <c r="L22" i="129"/>
  <c r="K23" i="129"/>
  <c r="L23" i="129"/>
  <c r="K24" i="129"/>
  <c r="L24" i="129"/>
  <c r="G26" i="129"/>
  <c r="G28" i="129" s="1"/>
  <c r="H26" i="129"/>
  <c r="I26" i="129"/>
  <c r="I28" i="129" s="1"/>
  <c r="L27" i="129"/>
  <c r="A29" i="129"/>
  <c r="A30" i="129"/>
  <c r="K30" i="129"/>
  <c r="L7" i="130"/>
  <c r="M7" i="130"/>
  <c r="L8" i="130"/>
  <c r="M8" i="130"/>
  <c r="L9" i="130"/>
  <c r="M9" i="130"/>
  <c r="L10" i="130"/>
  <c r="M10" i="130"/>
  <c r="L11" i="130"/>
  <c r="M11" i="130"/>
  <c r="L12" i="130"/>
  <c r="M12" i="130"/>
  <c r="L13" i="130"/>
  <c r="M13" i="130"/>
  <c r="L14" i="130"/>
  <c r="M14" i="130"/>
  <c r="L15" i="130"/>
  <c r="M15" i="130"/>
  <c r="L18" i="130"/>
  <c r="M18" i="130"/>
  <c r="L19" i="130"/>
  <c r="M19" i="130"/>
  <c r="L20" i="130"/>
  <c r="M20" i="130"/>
  <c r="L21" i="130"/>
  <c r="M21" i="130"/>
  <c r="L22" i="130"/>
  <c r="M22" i="130"/>
  <c r="L23" i="130"/>
  <c r="M23" i="130"/>
  <c r="H26" i="130"/>
  <c r="H28" i="130" s="1"/>
  <c r="I26" i="130"/>
  <c r="J26" i="130"/>
  <c r="J28" i="130" s="1"/>
  <c r="M27" i="130"/>
  <c r="A29" i="130"/>
  <c r="A30" i="130"/>
  <c r="L30" i="130"/>
  <c r="E27" i="131"/>
  <c r="F27" i="131"/>
  <c r="E30" i="131"/>
  <c r="O6" i="49"/>
  <c r="P6" i="49"/>
  <c r="O7" i="49"/>
  <c r="P7" i="49"/>
  <c r="O8" i="49"/>
  <c r="P8" i="49"/>
  <c r="O9" i="49"/>
  <c r="P9" i="49"/>
  <c r="O10" i="49"/>
  <c r="P10" i="49"/>
  <c r="O11" i="49"/>
  <c r="P11" i="49"/>
  <c r="O12" i="49"/>
  <c r="P12" i="49"/>
  <c r="O20" i="49"/>
  <c r="P20" i="49"/>
  <c r="O21" i="49"/>
  <c r="P21" i="49"/>
  <c r="O22" i="49"/>
  <c r="P22" i="49"/>
  <c r="O23" i="49"/>
  <c r="P23" i="49"/>
  <c r="O24" i="49"/>
  <c r="P24" i="49"/>
  <c r="O25" i="49"/>
  <c r="P25" i="49"/>
  <c r="O26" i="49"/>
  <c r="P26" i="49"/>
  <c r="O27" i="49"/>
  <c r="P27" i="49"/>
  <c r="O28" i="49"/>
  <c r="P28" i="49"/>
  <c r="O29" i="49"/>
  <c r="P29" i="49"/>
  <c r="O30" i="49"/>
  <c r="O31" i="49"/>
  <c r="L32" i="49"/>
  <c r="M32" i="49"/>
  <c r="C6" i="131" s="1"/>
  <c r="F6" i="131" s="1"/>
  <c r="N32" i="49"/>
  <c r="D6" i="131" s="1"/>
  <c r="A33" i="49"/>
  <c r="A34" i="49"/>
  <c r="N34" i="49"/>
  <c r="L6" i="152"/>
  <c r="M6" i="152"/>
  <c r="L7" i="152"/>
  <c r="M7" i="152"/>
  <c r="L8" i="152"/>
  <c r="M8" i="152"/>
  <c r="L9" i="152"/>
  <c r="M9" i="152"/>
  <c r="L10" i="152"/>
  <c r="M10" i="152"/>
  <c r="L11" i="152"/>
  <c r="M11" i="152"/>
  <c r="L12" i="152"/>
  <c r="M12" i="152"/>
  <c r="L13" i="152"/>
  <c r="M13" i="152"/>
  <c r="L14" i="152"/>
  <c r="M14" i="152"/>
  <c r="L18" i="152"/>
  <c r="M18" i="152"/>
  <c r="L19" i="152"/>
  <c r="M19" i="152"/>
  <c r="L20" i="152"/>
  <c r="M20" i="152"/>
  <c r="L21" i="152"/>
  <c r="M21" i="152"/>
  <c r="L22" i="152"/>
  <c r="M22" i="152"/>
  <c r="L23" i="152"/>
  <c r="M23" i="152"/>
  <c r="L24" i="152"/>
  <c r="M24" i="152"/>
  <c r="L25" i="152"/>
  <c r="M25" i="152"/>
  <c r="L26" i="152"/>
  <c r="M26" i="152"/>
  <c r="L27" i="152"/>
  <c r="M27" i="152"/>
  <c r="I30" i="152"/>
  <c r="J30" i="152"/>
  <c r="C7" i="131" s="1"/>
  <c r="F7" i="131" s="1"/>
  <c r="K30" i="152"/>
  <c r="A31" i="152"/>
  <c r="A32" i="152"/>
  <c r="K32" i="152"/>
  <c r="I6" i="50"/>
  <c r="J6" i="50"/>
  <c r="I7" i="50"/>
  <c r="J7" i="50"/>
  <c r="I8" i="50"/>
  <c r="J8" i="50"/>
  <c r="I9" i="50"/>
  <c r="J9" i="50"/>
  <c r="I10" i="50"/>
  <c r="J10" i="50"/>
  <c r="I11" i="50"/>
  <c r="J11" i="50"/>
  <c r="I12" i="50"/>
  <c r="J12" i="50"/>
  <c r="I13" i="50"/>
  <c r="J13" i="50"/>
  <c r="I14" i="50"/>
  <c r="J14" i="50"/>
  <c r="I15" i="50"/>
  <c r="J15" i="50"/>
  <c r="I17" i="50"/>
  <c r="J17" i="50"/>
  <c r="I18" i="50"/>
  <c r="J18" i="50"/>
  <c r="I19" i="50"/>
  <c r="J19" i="50"/>
  <c r="I20" i="50"/>
  <c r="J20" i="50"/>
  <c r="I21" i="50"/>
  <c r="J21" i="50"/>
  <c r="I22" i="50"/>
  <c r="J22" i="50"/>
  <c r="I23" i="50"/>
  <c r="J23" i="50"/>
  <c r="I24" i="50"/>
  <c r="I25" i="50"/>
  <c r="I26" i="50"/>
  <c r="F27" i="50"/>
  <c r="C8" i="131" s="1"/>
  <c r="H27" i="50"/>
  <c r="D8" i="131" s="1"/>
  <c r="A28" i="50"/>
  <c r="A29" i="50"/>
  <c r="H29" i="50"/>
  <c r="E6" i="151"/>
  <c r="F6" i="151" s="1"/>
  <c r="G6" i="151"/>
  <c r="E7" i="151"/>
  <c r="G7" i="151"/>
  <c r="E8" i="151"/>
  <c r="F8" i="151" s="1"/>
  <c r="G8" i="151"/>
  <c r="E9" i="151"/>
  <c r="F9" i="151" s="1"/>
  <c r="G9" i="151"/>
  <c r="E10" i="151"/>
  <c r="F10" i="151" s="1"/>
  <c r="G10" i="151"/>
  <c r="E11" i="151"/>
  <c r="F11" i="151" s="1"/>
  <c r="G11" i="151"/>
  <c r="E12" i="151"/>
  <c r="F12" i="151" s="1"/>
  <c r="G12" i="151"/>
  <c r="E14" i="151"/>
  <c r="F14" i="151" s="1"/>
  <c r="G14" i="151"/>
  <c r="E15" i="151"/>
  <c r="F15" i="151" s="1"/>
  <c r="G15" i="151"/>
  <c r="E16" i="151"/>
  <c r="F16" i="151" s="1"/>
  <c r="G16" i="151"/>
  <c r="E17" i="151"/>
  <c r="F17" i="151" s="1"/>
  <c r="G17" i="151"/>
  <c r="E18" i="151"/>
  <c r="F18" i="151" s="1"/>
  <c r="G18" i="151"/>
  <c r="E19" i="151"/>
  <c r="F19" i="151" s="1"/>
  <c r="G19" i="151"/>
  <c r="E20" i="151"/>
  <c r="F20" i="151" s="1"/>
  <c r="G20" i="151"/>
  <c r="E21" i="151"/>
  <c r="F21" i="151" s="1"/>
  <c r="G21" i="151"/>
  <c r="E22" i="151"/>
  <c r="F22" i="151" s="1"/>
  <c r="G22" i="151"/>
  <c r="E23" i="151"/>
  <c r="F23" i="151" s="1"/>
  <c r="G23" i="151"/>
  <c r="D27" i="151"/>
  <c r="G27" i="151" s="1"/>
  <c r="A28" i="151"/>
  <c r="A29" i="151"/>
  <c r="E29" i="151"/>
  <c r="F6" i="133"/>
  <c r="G6" i="133"/>
  <c r="F7" i="133"/>
  <c r="G7" i="133"/>
  <c r="F8" i="133"/>
  <c r="G8" i="133"/>
  <c r="F9" i="133"/>
  <c r="G9" i="133"/>
  <c r="F10" i="133"/>
  <c r="G10" i="133"/>
  <c r="F11" i="133"/>
  <c r="G11" i="133"/>
  <c r="F12" i="133"/>
  <c r="G12" i="133"/>
  <c r="F13" i="133"/>
  <c r="G13" i="133"/>
  <c r="F15" i="133"/>
  <c r="G15" i="133"/>
  <c r="F16" i="133"/>
  <c r="G16" i="133"/>
  <c r="F17" i="133"/>
  <c r="G17" i="133"/>
  <c r="F18" i="133"/>
  <c r="G18" i="133"/>
  <c r="F19" i="133"/>
  <c r="G19" i="133"/>
  <c r="F20" i="133"/>
  <c r="G20" i="133"/>
  <c r="F21" i="133"/>
  <c r="G21" i="133"/>
  <c r="D25" i="133"/>
  <c r="E25" i="133"/>
  <c r="F26" i="133"/>
  <c r="G26" i="133"/>
  <c r="A28" i="133"/>
  <c r="A29" i="133"/>
  <c r="E29" i="133"/>
  <c r="I6" i="52"/>
  <c r="J6" i="52"/>
  <c r="I7" i="52"/>
  <c r="J7" i="52"/>
  <c r="I8" i="52"/>
  <c r="J8" i="52"/>
  <c r="I9" i="52"/>
  <c r="J9" i="52"/>
  <c r="I10" i="52"/>
  <c r="J10" i="52"/>
  <c r="I11" i="52"/>
  <c r="J11" i="52"/>
  <c r="I12" i="52"/>
  <c r="J12" i="52"/>
  <c r="I13" i="52"/>
  <c r="J13" i="52"/>
  <c r="I14" i="52"/>
  <c r="J14" i="52"/>
  <c r="I15" i="52"/>
  <c r="J15" i="52"/>
  <c r="I16" i="52"/>
  <c r="I17" i="52"/>
  <c r="J17" i="52"/>
  <c r="I18" i="52"/>
  <c r="J18" i="52"/>
  <c r="I19" i="52"/>
  <c r="J19" i="52"/>
  <c r="I20" i="52"/>
  <c r="J20" i="52"/>
  <c r="I21" i="52"/>
  <c r="J21" i="52"/>
  <c r="I22" i="52"/>
  <c r="J22" i="52"/>
  <c r="I23" i="52"/>
  <c r="J23" i="52"/>
  <c r="I24" i="52"/>
  <c r="J24" i="52"/>
  <c r="I25" i="52"/>
  <c r="I26" i="52"/>
  <c r="F27" i="52"/>
  <c r="J27" i="52" s="1"/>
  <c r="H27" i="52"/>
  <c r="D21" i="150" s="1"/>
  <c r="A28" i="52"/>
  <c r="A29" i="52"/>
  <c r="H29" i="52"/>
  <c r="A4" i="54"/>
  <c r="E6" i="54"/>
  <c r="E7" i="54"/>
  <c r="E8" i="54"/>
  <c r="E9" i="54"/>
  <c r="E10" i="54"/>
  <c r="E11" i="54"/>
  <c r="E14" i="54"/>
  <c r="E15" i="54"/>
  <c r="E16" i="54"/>
  <c r="E17" i="54"/>
  <c r="E18" i="54"/>
  <c r="E19" i="54"/>
  <c r="E20" i="54"/>
  <c r="E21" i="54"/>
  <c r="E22" i="54"/>
  <c r="E23" i="54"/>
  <c r="E24" i="54"/>
  <c r="E25" i="54"/>
  <c r="D28" i="54"/>
  <c r="C22" i="150" s="1"/>
  <c r="A29" i="54"/>
  <c r="A30" i="54"/>
  <c r="E30" i="54"/>
  <c r="E6" i="53"/>
  <c r="F6" i="53" s="1"/>
  <c r="G6" i="53"/>
  <c r="E7" i="53"/>
  <c r="F7" i="53" s="1"/>
  <c r="G7" i="53"/>
  <c r="E8" i="53"/>
  <c r="G8" i="53"/>
  <c r="E9" i="53"/>
  <c r="F9" i="53" s="1"/>
  <c r="G9" i="53"/>
  <c r="E10" i="53"/>
  <c r="F10" i="53" s="1"/>
  <c r="G10" i="53"/>
  <c r="E11" i="53"/>
  <c r="F11" i="53" s="1"/>
  <c r="G11" i="53"/>
  <c r="E12" i="53"/>
  <c r="F12" i="53" s="1"/>
  <c r="G12" i="53"/>
  <c r="E13" i="53"/>
  <c r="F13" i="53" s="1"/>
  <c r="G13" i="53"/>
  <c r="E14" i="53"/>
  <c r="F14" i="53" s="1"/>
  <c r="E15" i="53"/>
  <c r="F15" i="53" s="1"/>
  <c r="E16" i="53"/>
  <c r="F16" i="53" s="1"/>
  <c r="G16" i="53"/>
  <c r="E17" i="53"/>
  <c r="F17" i="53" s="1"/>
  <c r="G17" i="53"/>
  <c r="E18" i="53"/>
  <c r="F18" i="53" s="1"/>
  <c r="G18" i="53"/>
  <c r="E19" i="53"/>
  <c r="F19" i="53" s="1"/>
  <c r="G19" i="53"/>
  <c r="E20" i="53"/>
  <c r="F20" i="53" s="1"/>
  <c r="G20" i="53"/>
  <c r="E21" i="53"/>
  <c r="F21" i="53" s="1"/>
  <c r="G21" i="53"/>
  <c r="E22" i="53"/>
  <c r="F22" i="53" s="1"/>
  <c r="G22" i="53"/>
  <c r="E23" i="53"/>
  <c r="F23" i="53" s="1"/>
  <c r="G23" i="53"/>
  <c r="E24" i="53"/>
  <c r="F24" i="53" s="1"/>
  <c r="G24" i="53"/>
  <c r="E25" i="53"/>
  <c r="F25" i="53" s="1"/>
  <c r="G25" i="53"/>
  <c r="D28" i="53"/>
  <c r="C23" i="150" s="1"/>
  <c r="A29" i="53"/>
  <c r="A30" i="53"/>
  <c r="E30" i="53"/>
  <c r="E30" i="55"/>
  <c r="J6" i="56"/>
  <c r="J7" i="56"/>
  <c r="J8" i="56"/>
  <c r="J9" i="56"/>
  <c r="J10" i="56"/>
  <c r="J13" i="56"/>
  <c r="J14" i="56"/>
  <c r="J15" i="56"/>
  <c r="J16" i="56"/>
  <c r="J17" i="56"/>
  <c r="J18" i="56"/>
  <c r="J19" i="56"/>
  <c r="J20" i="56"/>
  <c r="J21" i="56"/>
  <c r="J22" i="56"/>
  <c r="J23" i="56"/>
  <c r="J24" i="56"/>
  <c r="H28" i="56"/>
  <c r="C6" i="55" s="1"/>
  <c r="A29" i="56"/>
  <c r="A30" i="56"/>
  <c r="J30" i="56"/>
  <c r="F6" i="134"/>
  <c r="F7" i="134"/>
  <c r="F8" i="134"/>
  <c r="F9" i="134"/>
  <c r="F10" i="134"/>
  <c r="F11" i="134"/>
  <c r="F14" i="134"/>
  <c r="F15" i="134"/>
  <c r="F16" i="134"/>
  <c r="F17" i="134"/>
  <c r="F18" i="134"/>
  <c r="F19" i="134"/>
  <c r="F20" i="134"/>
  <c r="F21" i="134"/>
  <c r="F22" i="134"/>
  <c r="F23" i="134"/>
  <c r="F24" i="134"/>
  <c r="F25" i="134"/>
  <c r="E28" i="134"/>
  <c r="C7" i="55" s="1"/>
  <c r="C41" i="2" s="1"/>
  <c r="H41" i="2" s="1"/>
  <c r="A29" i="134"/>
  <c r="A30" i="134"/>
  <c r="F30" i="134"/>
  <c r="G6" i="57"/>
  <c r="G7" i="57"/>
  <c r="G8" i="57"/>
  <c r="G9" i="57"/>
  <c r="G10" i="57"/>
  <c r="G11" i="57"/>
  <c r="G12" i="57"/>
  <c r="G14" i="57"/>
  <c r="G15" i="57"/>
  <c r="G16" i="57"/>
  <c r="G17" i="57"/>
  <c r="G18" i="57"/>
  <c r="G19" i="57"/>
  <c r="G20" i="57"/>
  <c r="G21" i="57"/>
  <c r="G22" i="57"/>
  <c r="G23" i="57"/>
  <c r="F28" i="57"/>
  <c r="C8" i="55" s="1"/>
  <c r="A29" i="57"/>
  <c r="A30" i="57"/>
  <c r="G30" i="57"/>
  <c r="F6" i="58"/>
  <c r="F7" i="58"/>
  <c r="F8" i="58"/>
  <c r="F9" i="58"/>
  <c r="F10" i="58"/>
  <c r="F11" i="58"/>
  <c r="F12" i="58"/>
  <c r="F13" i="58"/>
  <c r="F14" i="58"/>
  <c r="F15" i="58"/>
  <c r="F16" i="58"/>
  <c r="F17" i="58"/>
  <c r="F18" i="58"/>
  <c r="F19" i="58"/>
  <c r="F20" i="58"/>
  <c r="F21" i="58"/>
  <c r="F22" i="58"/>
  <c r="F23" i="58"/>
  <c r="F24" i="58"/>
  <c r="F25" i="58"/>
  <c r="F26" i="58"/>
  <c r="F27" i="58"/>
  <c r="E28" i="58"/>
  <c r="C9" i="55" s="1"/>
  <c r="A29" i="58"/>
  <c r="A30" i="58"/>
  <c r="F30" i="58"/>
  <c r="F6" i="59"/>
  <c r="F7" i="59"/>
  <c r="F8" i="59"/>
  <c r="F9" i="59"/>
  <c r="F10" i="59"/>
  <c r="F11" i="59"/>
  <c r="F12" i="59"/>
  <c r="F13" i="59"/>
  <c r="F15" i="59"/>
  <c r="F16" i="59"/>
  <c r="F17" i="59"/>
  <c r="F18" i="59"/>
  <c r="F19" i="59"/>
  <c r="F20" i="59"/>
  <c r="F21" i="59"/>
  <c r="F22" i="59"/>
  <c r="F23" i="59"/>
  <c r="F24" i="59"/>
  <c r="E28" i="59"/>
  <c r="C10" i="55" s="1"/>
  <c r="A29" i="59"/>
  <c r="A30" i="59"/>
  <c r="F30" i="59"/>
  <c r="E6" i="62"/>
  <c r="E7" i="62"/>
  <c r="E8" i="62"/>
  <c r="E9" i="62"/>
  <c r="E10" i="62"/>
  <c r="E11" i="62"/>
  <c r="E12" i="62"/>
  <c r="E13" i="62"/>
  <c r="E14" i="62"/>
  <c r="E15" i="62"/>
  <c r="E16" i="62"/>
  <c r="E17" i="62"/>
  <c r="E18" i="62"/>
  <c r="E19" i="62"/>
  <c r="E20" i="62"/>
  <c r="D28" i="62"/>
  <c r="C11" i="55" s="1"/>
  <c r="C45" i="2" s="1"/>
  <c r="A29" i="62"/>
  <c r="A30" i="62"/>
  <c r="E30" i="62"/>
  <c r="F6" i="64"/>
  <c r="F7" i="64"/>
  <c r="F8" i="64"/>
  <c r="F9" i="64"/>
  <c r="F10" i="64"/>
  <c r="F11" i="64"/>
  <c r="F12" i="64"/>
  <c r="F13" i="64"/>
  <c r="F14" i="64"/>
  <c r="F15" i="64"/>
  <c r="F16" i="64"/>
  <c r="F18" i="64"/>
  <c r="F19" i="64"/>
  <c r="F20" i="64"/>
  <c r="F21" i="64"/>
  <c r="F22" i="64"/>
  <c r="F23" i="64"/>
  <c r="F24" i="64"/>
  <c r="E28" i="64"/>
  <c r="C12" i="55" s="1"/>
  <c r="F12" i="55" s="1"/>
  <c r="A29" i="64"/>
  <c r="A30" i="64"/>
  <c r="F30" i="64"/>
  <c r="H6" i="135"/>
  <c r="H7" i="135"/>
  <c r="H8" i="135"/>
  <c r="H9" i="135"/>
  <c r="H10" i="135"/>
  <c r="H11" i="135"/>
  <c r="H12" i="135"/>
  <c r="H13" i="135"/>
  <c r="H14" i="135"/>
  <c r="H15" i="135"/>
  <c r="H16" i="135"/>
  <c r="H17" i="135"/>
  <c r="H20" i="135"/>
  <c r="H21" i="135"/>
  <c r="H22" i="135"/>
  <c r="H23" i="135"/>
  <c r="G28" i="135"/>
  <c r="C13" i="55" s="1"/>
  <c r="C47" i="2" s="1"/>
  <c r="A29" i="135"/>
  <c r="A30" i="135"/>
  <c r="H30" i="135"/>
  <c r="F6" i="65"/>
  <c r="F7" i="65"/>
  <c r="F8" i="65"/>
  <c r="F9" i="65"/>
  <c r="F10" i="65"/>
  <c r="F11" i="65"/>
  <c r="F12" i="65"/>
  <c r="F13" i="65"/>
  <c r="F14" i="65"/>
  <c r="F15" i="65"/>
  <c r="F16" i="65"/>
  <c r="F17" i="65"/>
  <c r="F18" i="65"/>
  <c r="F20" i="65"/>
  <c r="F21" i="65"/>
  <c r="F22" i="65"/>
  <c r="F23" i="65"/>
  <c r="E28" i="65"/>
  <c r="C14" i="55" s="1"/>
  <c r="A29" i="65"/>
  <c r="A30" i="65"/>
  <c r="F30" i="65"/>
  <c r="F6" i="61"/>
  <c r="F7" i="61"/>
  <c r="F8" i="61"/>
  <c r="F9" i="61"/>
  <c r="F10" i="61"/>
  <c r="F11" i="61"/>
  <c r="F12" i="61"/>
  <c r="F13" i="61"/>
  <c r="F14" i="61"/>
  <c r="F15" i="61"/>
  <c r="F16" i="61"/>
  <c r="F17" i="61"/>
  <c r="F18" i="61"/>
  <c r="F19" i="61"/>
  <c r="F20" i="61"/>
  <c r="F21" i="61"/>
  <c r="F22" i="61"/>
  <c r="F23" i="61"/>
  <c r="F24" i="61"/>
  <c r="F25" i="61"/>
  <c r="F26" i="61"/>
  <c r="F27" i="61"/>
  <c r="E28" i="61"/>
  <c r="C15" i="55" s="1"/>
  <c r="A29" i="61"/>
  <c r="A30" i="61"/>
  <c r="F30" i="61"/>
  <c r="G6" i="68"/>
  <c r="G7" i="68"/>
  <c r="G8" i="68"/>
  <c r="G9" i="68"/>
  <c r="G10" i="68"/>
  <c r="G11" i="68"/>
  <c r="G12" i="68"/>
  <c r="G13" i="68"/>
  <c r="G14" i="68"/>
  <c r="G15" i="68"/>
  <c r="G16" i="68"/>
  <c r="G17" i="68"/>
  <c r="G18" i="68"/>
  <c r="G19" i="68"/>
  <c r="G20" i="68"/>
  <c r="G21" i="68"/>
  <c r="G22" i="68"/>
  <c r="G23" i="68"/>
  <c r="G24" i="68"/>
  <c r="G25" i="68"/>
  <c r="G26" i="68"/>
  <c r="G27" i="68"/>
  <c r="F28" i="68"/>
  <c r="C16" i="55" s="1"/>
  <c r="C50" i="2" s="1"/>
  <c r="J50" i="2" s="1"/>
  <c r="A29" i="68"/>
  <c r="A30" i="68"/>
  <c r="G30" i="68"/>
  <c r="F6" i="69"/>
  <c r="F7" i="69"/>
  <c r="F8" i="69"/>
  <c r="F9" i="69"/>
  <c r="F10" i="69"/>
  <c r="F11" i="69"/>
  <c r="F12" i="69"/>
  <c r="F13" i="69"/>
  <c r="F14" i="69"/>
  <c r="F15" i="69"/>
  <c r="F16" i="69"/>
  <c r="F18" i="69"/>
  <c r="F19" i="69"/>
  <c r="F20" i="69"/>
  <c r="F21" i="69"/>
  <c r="F22" i="69"/>
  <c r="F23" i="69"/>
  <c r="F24" i="69"/>
  <c r="E28" i="69"/>
  <c r="C17" i="55" s="1"/>
  <c r="F17" i="55" s="1"/>
  <c r="A29" i="69"/>
  <c r="A30" i="69"/>
  <c r="F30" i="69"/>
  <c r="D30" i="70"/>
  <c r="J6" i="71"/>
  <c r="J7" i="71"/>
  <c r="J8" i="71"/>
  <c r="J9" i="71"/>
  <c r="J10" i="71"/>
  <c r="J11" i="71"/>
  <c r="J12" i="71"/>
  <c r="J13" i="71"/>
  <c r="J14" i="71"/>
  <c r="J15" i="71"/>
  <c r="J16" i="71"/>
  <c r="J17" i="71"/>
  <c r="J18" i="71"/>
  <c r="J19" i="71"/>
  <c r="J20" i="71"/>
  <c r="J21" i="71"/>
  <c r="J22" i="71"/>
  <c r="J23" i="71"/>
  <c r="J24" i="71"/>
  <c r="J25" i="71"/>
  <c r="J26" i="71"/>
  <c r="J27" i="71"/>
  <c r="H28" i="71"/>
  <c r="C6" i="70" s="1"/>
  <c r="C54" i="2" s="1"/>
  <c r="J54" i="2" s="1"/>
  <c r="A29" i="71"/>
  <c r="A30" i="71"/>
  <c r="J30" i="71"/>
  <c r="H7" i="110"/>
  <c r="H8" i="110"/>
  <c r="H9" i="110"/>
  <c r="H10" i="110"/>
  <c r="H11" i="110"/>
  <c r="H12" i="110"/>
  <c r="H13" i="110"/>
  <c r="H14" i="110"/>
  <c r="H15" i="110"/>
  <c r="H16" i="110"/>
  <c r="H17" i="110"/>
  <c r="H18" i="110"/>
  <c r="H20" i="110"/>
  <c r="H21" i="110"/>
  <c r="H22" i="110"/>
  <c r="H23" i="110"/>
  <c r="H24" i="110"/>
  <c r="H25" i="110"/>
  <c r="H26" i="110"/>
  <c r="H27" i="110"/>
  <c r="G29" i="110"/>
  <c r="C7" i="70" s="1"/>
  <c r="F7" i="70" s="1"/>
  <c r="A30" i="110"/>
  <c r="A31" i="110"/>
  <c r="H31" i="110"/>
  <c r="G7" i="73"/>
  <c r="G8" i="73"/>
  <c r="H8" i="73" s="1"/>
  <c r="G9" i="73"/>
  <c r="H9" i="73" s="1"/>
  <c r="G10" i="73"/>
  <c r="H10" i="73" s="1"/>
  <c r="G11" i="73"/>
  <c r="H11" i="73" s="1"/>
  <c r="G12" i="73"/>
  <c r="H12" i="73" s="1"/>
  <c r="G13" i="73"/>
  <c r="H13" i="73" s="1"/>
  <c r="G14" i="73"/>
  <c r="H14" i="73" s="1"/>
  <c r="G15" i="73"/>
  <c r="H15" i="73" s="1"/>
  <c r="G16" i="73"/>
  <c r="H16" i="73" s="1"/>
  <c r="G17" i="73"/>
  <c r="H17" i="73" s="1"/>
  <c r="G18" i="73"/>
  <c r="H18" i="73" s="1"/>
  <c r="G19" i="73"/>
  <c r="H19" i="73" s="1"/>
  <c r="G20" i="73"/>
  <c r="H20" i="73" s="1"/>
  <c r="G21" i="73"/>
  <c r="H21" i="73" s="1"/>
  <c r="G22" i="73"/>
  <c r="H22" i="73" s="1"/>
  <c r="G23" i="73"/>
  <c r="H23" i="73" s="1"/>
  <c r="G24" i="73"/>
  <c r="H24" i="73" s="1"/>
  <c r="G25" i="73"/>
  <c r="H25" i="73" s="1"/>
  <c r="G26" i="73"/>
  <c r="H26" i="73" s="1"/>
  <c r="G27" i="73"/>
  <c r="H27" i="73" s="1"/>
  <c r="A29" i="73"/>
  <c r="A30" i="73"/>
  <c r="H30" i="73"/>
  <c r="F6" i="111"/>
  <c r="F7" i="111"/>
  <c r="F8" i="111"/>
  <c r="F9" i="111"/>
  <c r="F10" i="111"/>
  <c r="F11" i="111"/>
  <c r="F12" i="111"/>
  <c r="F13" i="111"/>
  <c r="F14" i="111"/>
  <c r="F15" i="111"/>
  <c r="F16" i="111"/>
  <c r="F17" i="111"/>
  <c r="F18" i="111"/>
  <c r="F19" i="111"/>
  <c r="F20" i="111"/>
  <c r="F21" i="111"/>
  <c r="F22" i="111"/>
  <c r="F23" i="111"/>
  <c r="F24" i="111"/>
  <c r="F25" i="111"/>
  <c r="F26" i="111"/>
  <c r="E27" i="111"/>
  <c r="C9" i="70" s="1"/>
  <c r="C57" i="2" s="1"/>
  <c r="F57" i="2" s="1"/>
  <c r="A28" i="111"/>
  <c r="A29" i="111"/>
  <c r="F29" i="111"/>
  <c r="F6" i="136"/>
  <c r="F7" i="136"/>
  <c r="F8" i="136"/>
  <c r="F9" i="136"/>
  <c r="F10" i="136"/>
  <c r="F11" i="136"/>
  <c r="F12" i="136"/>
  <c r="F13" i="136"/>
  <c r="F14" i="136"/>
  <c r="F15" i="136"/>
  <c r="F16" i="136"/>
  <c r="F17" i="136"/>
  <c r="F18" i="136"/>
  <c r="F19" i="136"/>
  <c r="F20" i="136"/>
  <c r="F21" i="136"/>
  <c r="F22" i="136"/>
  <c r="F23" i="136"/>
  <c r="F24" i="136"/>
  <c r="F25" i="136"/>
  <c r="F26" i="136"/>
  <c r="F27" i="136"/>
  <c r="E28" i="136"/>
  <c r="C10" i="70" s="1"/>
  <c r="F10" i="70" s="1"/>
  <c r="A29" i="136"/>
  <c r="A30" i="136"/>
  <c r="F30" i="136"/>
  <c r="E6" i="76"/>
  <c r="E7" i="76"/>
  <c r="E8" i="76"/>
  <c r="E9" i="76"/>
  <c r="E10" i="76"/>
  <c r="E11" i="76"/>
  <c r="E12" i="76"/>
  <c r="E13" i="76"/>
  <c r="E14" i="76"/>
  <c r="E15" i="76"/>
  <c r="E16" i="76"/>
  <c r="E17" i="76"/>
  <c r="E18" i="76"/>
  <c r="E19" i="76"/>
  <c r="E20" i="76"/>
  <c r="E21" i="76"/>
  <c r="E22" i="76"/>
  <c r="E23" i="76"/>
  <c r="E24" i="76"/>
  <c r="E25" i="76"/>
  <c r="E26" i="76"/>
  <c r="E27" i="76"/>
  <c r="D28" i="76"/>
  <c r="C11" i="70" s="1"/>
  <c r="A29" i="76"/>
  <c r="A30" i="76"/>
  <c r="E30" i="76"/>
  <c r="F6" i="96"/>
  <c r="F7" i="96"/>
  <c r="F8" i="96"/>
  <c r="F9" i="96"/>
  <c r="F10" i="96"/>
  <c r="F11" i="96"/>
  <c r="F12" i="96"/>
  <c r="F13" i="96"/>
  <c r="F14" i="96"/>
  <c r="F15" i="96"/>
  <c r="F16" i="96"/>
  <c r="F17" i="96"/>
  <c r="F18" i="96"/>
  <c r="F19" i="96"/>
  <c r="F20" i="96"/>
  <c r="F21" i="96"/>
  <c r="F22" i="96"/>
  <c r="F23" i="96"/>
  <c r="F24" i="96"/>
  <c r="F25" i="96"/>
  <c r="F26" i="96"/>
  <c r="F27" i="96"/>
  <c r="E28" i="96"/>
  <c r="C12" i="70" s="1"/>
  <c r="A29" i="96"/>
  <c r="A30" i="96"/>
  <c r="F30" i="96"/>
  <c r="A2" i="55"/>
  <c r="A2" i="17"/>
  <c r="A2" i="158"/>
  <c r="A2" i="31"/>
  <c r="A2" i="18"/>
  <c r="A3" i="37"/>
  <c r="A2" i="68"/>
  <c r="A2" i="116"/>
  <c r="A2" i="163"/>
  <c r="A2" i="111"/>
  <c r="A2" i="61" l="1"/>
  <c r="A3" i="3"/>
  <c r="A2" i="8"/>
  <c r="A2" i="127"/>
  <c r="A2" i="58"/>
  <c r="A2" i="157"/>
  <c r="A2" i="100"/>
  <c r="A2" i="33"/>
  <c r="A2" i="120"/>
  <c r="A2" i="40"/>
  <c r="A2" i="169"/>
  <c r="A3" i="156"/>
  <c r="A3" i="155"/>
  <c r="A3" i="150"/>
  <c r="A2" i="123"/>
  <c r="A2" i="16"/>
  <c r="A2" i="135"/>
  <c r="A2" i="9"/>
  <c r="A2" i="73"/>
  <c r="A2" i="131"/>
  <c r="A2" i="46"/>
  <c r="A2" i="39"/>
  <c r="A2" i="36"/>
  <c r="A2" i="14"/>
  <c r="A2" i="54"/>
  <c r="A2" i="11"/>
  <c r="A2" i="76"/>
  <c r="A2" i="133"/>
  <c r="A2" i="70"/>
  <c r="A2" i="57"/>
  <c r="A2" i="32"/>
  <c r="A2" i="35"/>
  <c r="A2" i="43"/>
  <c r="T572" i="46"/>
  <c r="A6" i="37"/>
  <c r="A4" i="32"/>
  <c r="A4" i="5"/>
  <c r="A4" i="4"/>
  <c r="A5" i="110"/>
  <c r="A4" i="70"/>
  <c r="A4" i="135"/>
  <c r="A4" i="18"/>
  <c r="A4" i="20"/>
  <c r="A4" i="76"/>
  <c r="A4" i="14"/>
  <c r="A4" i="17"/>
  <c r="A4" i="116"/>
  <c r="A4" i="136"/>
  <c r="A4" i="56"/>
  <c r="A4" i="2"/>
  <c r="A4" i="6"/>
  <c r="A4" i="33"/>
  <c r="A4" i="19"/>
  <c r="A4" i="130"/>
  <c r="A4" i="129"/>
  <c r="A4" i="47"/>
  <c r="A4" i="11"/>
  <c r="A4" i="36"/>
  <c r="A5" i="150"/>
  <c r="A5" i="156"/>
  <c r="A5" i="3"/>
  <c r="A2" i="152"/>
  <c r="G28" i="53"/>
  <c r="J26" i="36"/>
  <c r="A4" i="9"/>
  <c r="A4" i="26"/>
  <c r="A4" i="111"/>
  <c r="A4" i="61"/>
  <c r="A4" i="58"/>
  <c r="A4" i="53"/>
  <c r="A4" i="52"/>
  <c r="A4" i="50"/>
  <c r="A4" i="49"/>
  <c r="A4" i="131"/>
  <c r="A4" i="45"/>
  <c r="A4" i="43"/>
  <c r="A4" i="42"/>
  <c r="A4" i="40"/>
  <c r="A5" i="155"/>
  <c r="A5" i="154"/>
  <c r="A4" i="158"/>
  <c r="A4" i="124"/>
  <c r="A4" i="35"/>
  <c r="A4" i="16"/>
  <c r="A4" i="100"/>
  <c r="A4" i="8"/>
  <c r="A4" i="99"/>
  <c r="A4" i="96"/>
  <c r="A4" i="121"/>
  <c r="A4" i="34"/>
  <c r="A4" i="12"/>
  <c r="A4" i="31"/>
  <c r="A4" i="157"/>
  <c r="A4" i="73"/>
  <c r="A4" i="71"/>
  <c r="A4" i="68"/>
  <c r="A4" i="59"/>
  <c r="A4" i="134"/>
  <c r="A4" i="55"/>
  <c r="A4" i="151"/>
  <c r="A4" i="152"/>
  <c r="A4" i="46"/>
  <c r="A4" i="120"/>
  <c r="D23" i="37" s="1"/>
  <c r="A4" i="163"/>
  <c r="A4" i="127"/>
  <c r="A4" i="123"/>
  <c r="A4" i="23"/>
  <c r="A4" i="13"/>
  <c r="A4" i="7"/>
  <c r="A4" i="69"/>
  <c r="A4" i="65"/>
  <c r="A4" i="64"/>
  <c r="A4" i="62"/>
  <c r="A4" i="57"/>
  <c r="A4" i="133"/>
  <c r="A4" i="44"/>
  <c r="A4" i="128"/>
  <c r="A4" i="169"/>
  <c r="A4" i="41"/>
  <c r="A4" i="39"/>
  <c r="A5" i="126"/>
  <c r="A4" i="98"/>
  <c r="E7" i="17"/>
  <c r="F7" i="17" s="1"/>
  <c r="C19" i="37"/>
  <c r="C18" i="37"/>
  <c r="G18" i="37" s="1"/>
  <c r="I18" i="37" s="1"/>
  <c r="C17" i="37"/>
  <c r="C16" i="37"/>
  <c r="M10" i="16"/>
  <c r="N10" i="16" s="1"/>
  <c r="S26" i="45"/>
  <c r="I28" i="4"/>
  <c r="O13" i="39"/>
  <c r="M23" i="11"/>
  <c r="N23" i="11" s="1"/>
  <c r="M26" i="156"/>
  <c r="C8" i="158" s="1"/>
  <c r="C7" i="158"/>
  <c r="F7" i="158" s="1"/>
  <c r="M18" i="16"/>
  <c r="N18" i="16" s="1"/>
  <c r="M12" i="16"/>
  <c r="N12" i="16" s="1"/>
  <c r="M19" i="11"/>
  <c r="N19" i="11" s="1"/>
  <c r="H29" i="6"/>
  <c r="D8" i="157" s="1"/>
  <c r="F16" i="55"/>
  <c r="G28" i="47"/>
  <c r="O24" i="39"/>
  <c r="O12" i="39"/>
  <c r="O9" i="39"/>
  <c r="C10" i="17"/>
  <c r="C12" i="3"/>
  <c r="C12" i="2" s="1"/>
  <c r="H6" i="4"/>
  <c r="W570" i="46"/>
  <c r="X570" i="46" s="1"/>
  <c r="A2" i="121"/>
  <c r="A2" i="47"/>
  <c r="A2" i="151"/>
  <c r="A2" i="59"/>
  <c r="A2" i="5"/>
  <c r="A2" i="71"/>
  <c r="A2" i="6"/>
  <c r="A2" i="41"/>
  <c r="A2" i="129"/>
  <c r="A2" i="45"/>
  <c r="A2" i="42"/>
  <c r="A2" i="44"/>
  <c r="A2" i="50"/>
  <c r="A2" i="23"/>
  <c r="A2" i="53"/>
  <c r="A2" i="2"/>
  <c r="A3" i="126"/>
  <c r="A2" i="124"/>
  <c r="A3" i="110"/>
  <c r="A3" i="154"/>
  <c r="A2" i="20"/>
  <c r="A2" i="62"/>
  <c r="A2" i="99"/>
  <c r="A2" i="26"/>
  <c r="A2" i="34"/>
  <c r="A2" i="56"/>
  <c r="A2" i="13"/>
  <c r="A2" i="134"/>
  <c r="A2" i="12"/>
  <c r="A2" i="19"/>
  <c r="A2" i="98"/>
  <c r="A2" i="7"/>
  <c r="A2" i="49"/>
  <c r="A2" i="64"/>
  <c r="A2" i="130"/>
  <c r="A2" i="65"/>
  <c r="A2" i="4"/>
  <c r="A2" i="136"/>
  <c r="A2" i="69"/>
  <c r="A2" i="52"/>
  <c r="A2" i="128"/>
  <c r="K43" i="44"/>
  <c r="C14" i="150" s="1"/>
  <c r="F6" i="70"/>
  <c r="X7" i="42"/>
  <c r="O10" i="39"/>
  <c r="M19" i="16"/>
  <c r="N19" i="16" s="1"/>
  <c r="M20" i="16"/>
  <c r="N20" i="16" s="1"/>
  <c r="M16" i="16"/>
  <c r="N16" i="16" s="1"/>
  <c r="M10" i="11"/>
  <c r="N10" i="11" s="1"/>
  <c r="M30" i="152"/>
  <c r="L27" i="40"/>
  <c r="O22" i="39"/>
  <c r="O14" i="39"/>
  <c r="AI7" i="39"/>
  <c r="AJ7" i="39" s="1"/>
  <c r="AK7" i="39" s="1"/>
  <c r="AM7" i="39" s="1"/>
  <c r="N7" i="39" s="1"/>
  <c r="K26" i="126"/>
  <c r="O26" i="126" s="1"/>
  <c r="I28" i="32"/>
  <c r="H28" i="32"/>
  <c r="K28" i="19"/>
  <c r="M23" i="16"/>
  <c r="N23" i="16" s="1"/>
  <c r="O12" i="16"/>
  <c r="M13" i="16"/>
  <c r="N13" i="16" s="1"/>
  <c r="M21" i="11"/>
  <c r="N21" i="11" s="1"/>
  <c r="M24" i="11"/>
  <c r="N24" i="11" s="1"/>
  <c r="H29" i="110"/>
  <c r="D7" i="70" s="1"/>
  <c r="E7" i="70" s="1"/>
  <c r="J28" i="71"/>
  <c r="D6" i="70" s="1"/>
  <c r="E6" i="70" s="1"/>
  <c r="F9" i="70"/>
  <c r="F28" i="69"/>
  <c r="D17" i="55" s="1"/>
  <c r="D51" i="2" s="1"/>
  <c r="F28" i="65"/>
  <c r="D14" i="55" s="1"/>
  <c r="D48" i="2" s="1"/>
  <c r="F7" i="55"/>
  <c r="J27" i="50"/>
  <c r="L30" i="152"/>
  <c r="O32" i="49"/>
  <c r="N28" i="120"/>
  <c r="K31" i="169"/>
  <c r="R127" i="41"/>
  <c r="O23" i="39"/>
  <c r="O16" i="39"/>
  <c r="O8" i="39"/>
  <c r="AC7" i="39"/>
  <c r="L31" i="39"/>
  <c r="O26" i="39"/>
  <c r="O25" i="39"/>
  <c r="O21" i="39"/>
  <c r="O19" i="39"/>
  <c r="N24" i="126"/>
  <c r="N26" i="126" s="1"/>
  <c r="D6" i="158" s="1"/>
  <c r="H29" i="124"/>
  <c r="K29" i="124" s="1"/>
  <c r="C7" i="33"/>
  <c r="F7" i="33" s="1"/>
  <c r="K28" i="35"/>
  <c r="K26" i="35"/>
  <c r="H27" i="34"/>
  <c r="K27" i="34" s="1"/>
  <c r="L28" i="100"/>
  <c r="L28" i="20"/>
  <c r="M17" i="16"/>
  <c r="N17" i="16" s="1"/>
  <c r="M9" i="16"/>
  <c r="N9" i="16" s="1"/>
  <c r="M14" i="16"/>
  <c r="N14" i="16" s="1"/>
  <c r="F28" i="12"/>
  <c r="G28" i="12" s="1"/>
  <c r="C13" i="3"/>
  <c r="C13" i="2" s="1"/>
  <c r="G25" i="14"/>
  <c r="H25" i="14" s="1"/>
  <c r="M11" i="11"/>
  <c r="N11" i="11" s="1"/>
  <c r="M16" i="11"/>
  <c r="N16" i="11" s="1"/>
  <c r="M13" i="11"/>
  <c r="N13" i="11" s="1"/>
  <c r="M22" i="11"/>
  <c r="N22" i="11" s="1"/>
  <c r="M15" i="11"/>
  <c r="N15" i="11" s="1"/>
  <c r="M14" i="11"/>
  <c r="N14" i="11" s="1"/>
  <c r="O21" i="11"/>
  <c r="C7" i="157"/>
  <c r="F7" i="157" s="1"/>
  <c r="F17" i="3"/>
  <c r="E17" i="3"/>
  <c r="C45" i="138"/>
  <c r="E28" i="76"/>
  <c r="D11" i="70" s="1"/>
  <c r="D59" i="2" s="1"/>
  <c r="C58" i="2"/>
  <c r="J58" i="2" s="1"/>
  <c r="C55" i="2"/>
  <c r="J55" i="2" s="1"/>
  <c r="H54" i="2"/>
  <c r="G28" i="68"/>
  <c r="D16" i="55" s="1"/>
  <c r="E16" i="55" s="1"/>
  <c r="F28" i="61"/>
  <c r="D15" i="55" s="1"/>
  <c r="E15" i="55" s="1"/>
  <c r="E28" i="62"/>
  <c r="D11" i="55" s="1"/>
  <c r="D45" i="2" s="1"/>
  <c r="E45" i="2" s="1"/>
  <c r="C44" i="2"/>
  <c r="F44" i="2" s="1"/>
  <c r="F10" i="55"/>
  <c r="F28" i="58"/>
  <c r="D9" i="55" s="1"/>
  <c r="E9" i="55" s="1"/>
  <c r="F28" i="134"/>
  <c r="D7" i="55" s="1"/>
  <c r="E7" i="55" s="1"/>
  <c r="J45" i="2"/>
  <c r="H45" i="2"/>
  <c r="F45" i="2"/>
  <c r="F11" i="55"/>
  <c r="F13" i="55"/>
  <c r="C46" i="2"/>
  <c r="J46" i="2" s="1"/>
  <c r="C19" i="150"/>
  <c r="C32" i="2" s="1"/>
  <c r="I27" i="50"/>
  <c r="D7" i="131"/>
  <c r="E7" i="131" s="1"/>
  <c r="E6" i="131"/>
  <c r="L26" i="130"/>
  <c r="L28" i="130" s="1"/>
  <c r="D17" i="150" s="1"/>
  <c r="F28" i="47"/>
  <c r="S28" i="45"/>
  <c r="X7" i="169"/>
  <c r="W7" i="169"/>
  <c r="D18" i="37"/>
  <c r="U125" i="41"/>
  <c r="U127" i="41" s="1"/>
  <c r="F16" i="37" s="1"/>
  <c r="S125" i="41"/>
  <c r="S127" i="41" s="1"/>
  <c r="E16" i="37" s="1"/>
  <c r="E15" i="37" s="1"/>
  <c r="E26" i="37" s="1"/>
  <c r="E28" i="37" s="1"/>
  <c r="S29" i="163"/>
  <c r="Q24" i="39"/>
  <c r="O17" i="39"/>
  <c r="O27" i="39"/>
  <c r="O20" i="39"/>
  <c r="O18" i="39"/>
  <c r="AD7" i="39"/>
  <c r="Q22" i="39"/>
  <c r="N24" i="154"/>
  <c r="C10" i="150"/>
  <c r="C23" i="2" s="1"/>
  <c r="C16" i="3"/>
  <c r="L27" i="26"/>
  <c r="T7" i="23"/>
  <c r="U7" i="23" s="1"/>
  <c r="S28" i="23"/>
  <c r="D10" i="17" s="1"/>
  <c r="D26" i="17" s="1"/>
  <c r="D28" i="17" s="1"/>
  <c r="D15" i="2" s="1"/>
  <c r="D6" i="2" s="1"/>
  <c r="O23" i="16"/>
  <c r="M21" i="16"/>
  <c r="N21" i="16" s="1"/>
  <c r="O18" i="16"/>
  <c r="I24" i="16"/>
  <c r="O24" i="16" s="1"/>
  <c r="O20" i="16"/>
  <c r="O21" i="16"/>
  <c r="H28" i="13"/>
  <c r="D12" i="3" s="1"/>
  <c r="I25" i="11"/>
  <c r="O22" i="11"/>
  <c r="M7" i="11"/>
  <c r="N7" i="11" s="1"/>
  <c r="L25" i="11"/>
  <c r="I26" i="11" s="1"/>
  <c r="O26" i="11" s="1"/>
  <c r="M8" i="11"/>
  <c r="N8" i="11" s="1"/>
  <c r="M12" i="11"/>
  <c r="N12" i="11" s="1"/>
  <c r="M9" i="11"/>
  <c r="N9" i="11" s="1"/>
  <c r="I27" i="121"/>
  <c r="J27" i="121" s="1"/>
  <c r="C8" i="157"/>
  <c r="F8" i="157" s="1"/>
  <c r="D45" i="138"/>
  <c r="F8" i="131"/>
  <c r="C26" i="131"/>
  <c r="F28" i="136"/>
  <c r="D10" i="70" s="1"/>
  <c r="K26" i="129"/>
  <c r="K28" i="129" s="1"/>
  <c r="D16" i="150" s="1"/>
  <c r="F15" i="150"/>
  <c r="C28" i="2"/>
  <c r="S31" i="163"/>
  <c r="O11" i="39"/>
  <c r="Q11" i="39"/>
  <c r="F15" i="55"/>
  <c r="C49" i="2"/>
  <c r="J28" i="56"/>
  <c r="D6" i="55" s="1"/>
  <c r="E28" i="53"/>
  <c r="D23" i="150" s="1"/>
  <c r="F8" i="53"/>
  <c r="F28" i="53" s="1"/>
  <c r="R100" i="43"/>
  <c r="R102" i="43" s="1"/>
  <c r="F18" i="37" s="1"/>
  <c r="J13" i="9"/>
  <c r="I28" i="9"/>
  <c r="I6" i="5"/>
  <c r="H28" i="5"/>
  <c r="D6" i="157"/>
  <c r="H28" i="4"/>
  <c r="J41" i="2"/>
  <c r="E15" i="150"/>
  <c r="I27" i="52"/>
  <c r="N41" i="44"/>
  <c r="O25" i="40"/>
  <c r="O27" i="40" s="1"/>
  <c r="R29" i="163"/>
  <c r="R31" i="163" s="1"/>
  <c r="O24" i="156"/>
  <c r="N26" i="156"/>
  <c r="K25" i="123"/>
  <c r="H27" i="123"/>
  <c r="K11" i="26"/>
  <c r="J27" i="26"/>
  <c r="F47" i="2"/>
  <c r="H47" i="2"/>
  <c r="J47" i="2"/>
  <c r="H28" i="135"/>
  <c r="D13" i="55" s="1"/>
  <c r="N29" i="169"/>
  <c r="N31" i="169" s="1"/>
  <c r="O27" i="155"/>
  <c r="C9" i="158"/>
  <c r="P27" i="155"/>
  <c r="F9" i="150"/>
  <c r="C22" i="2"/>
  <c r="I27" i="124"/>
  <c r="J6" i="124"/>
  <c r="F26" i="127"/>
  <c r="F11" i="70"/>
  <c r="C59" i="2"/>
  <c r="C36" i="2"/>
  <c r="F23" i="150"/>
  <c r="D27" i="133"/>
  <c r="G25" i="133"/>
  <c r="L26" i="129"/>
  <c r="H28" i="129"/>
  <c r="J12" i="8"/>
  <c r="I27" i="8"/>
  <c r="J27" i="8" s="1"/>
  <c r="C6" i="7"/>
  <c r="F41" i="2"/>
  <c r="H26" i="36"/>
  <c r="E8" i="131"/>
  <c r="C51" i="2"/>
  <c r="F12" i="70"/>
  <c r="C60" i="2"/>
  <c r="F28" i="96"/>
  <c r="D12" i="70" s="1"/>
  <c r="F54" i="2"/>
  <c r="F9" i="55"/>
  <c r="C43" i="2"/>
  <c r="C42" i="2"/>
  <c r="F8" i="55"/>
  <c r="C48" i="2"/>
  <c r="F14" i="55"/>
  <c r="F22" i="150"/>
  <c r="C35" i="2"/>
  <c r="E27" i="128"/>
  <c r="F27" i="128" s="1"/>
  <c r="Q27" i="39"/>
  <c r="F27" i="111"/>
  <c r="D9" i="70" s="1"/>
  <c r="H7" i="73"/>
  <c r="H28" i="73" s="1"/>
  <c r="D8" i="70" s="1"/>
  <c r="G28" i="73"/>
  <c r="C8" i="70" s="1"/>
  <c r="C40" i="2"/>
  <c r="C28" i="55"/>
  <c r="F28" i="55" s="1"/>
  <c r="F6" i="55"/>
  <c r="E28" i="54"/>
  <c r="D22" i="150" s="1"/>
  <c r="F25" i="133"/>
  <c r="E27" i="133"/>
  <c r="E27" i="151"/>
  <c r="F7" i="151"/>
  <c r="I28" i="130"/>
  <c r="M26" i="130"/>
  <c r="Q23" i="39"/>
  <c r="O15" i="39"/>
  <c r="Q15" i="39"/>
  <c r="I25" i="34"/>
  <c r="F26" i="31"/>
  <c r="K10" i="116"/>
  <c r="J28" i="116"/>
  <c r="J17" i="2"/>
  <c r="H17" i="2"/>
  <c r="J57" i="2"/>
  <c r="H57" i="2"/>
  <c r="H50" i="2"/>
  <c r="F50" i="2"/>
  <c r="F28" i="64"/>
  <c r="D12" i="55" s="1"/>
  <c r="F28" i="59"/>
  <c r="D10" i="55" s="1"/>
  <c r="G28" i="57"/>
  <c r="D8" i="55" s="1"/>
  <c r="R26" i="45"/>
  <c r="Q28" i="45"/>
  <c r="I25" i="123"/>
  <c r="J7" i="123"/>
  <c r="I27" i="99"/>
  <c r="J7" i="99"/>
  <c r="J21" i="19"/>
  <c r="I28" i="19"/>
  <c r="P32" i="49"/>
  <c r="M33" i="42"/>
  <c r="I26" i="35"/>
  <c r="M11" i="16"/>
  <c r="N11" i="16" s="1"/>
  <c r="O11" i="16"/>
  <c r="M7" i="16"/>
  <c r="O7" i="16"/>
  <c r="C21" i="150"/>
  <c r="P31" i="42"/>
  <c r="P33" i="42" s="1"/>
  <c r="J6" i="35"/>
  <c r="K7" i="100"/>
  <c r="J28" i="100"/>
  <c r="L24" i="16"/>
  <c r="I25" i="16" s="1"/>
  <c r="M17" i="11"/>
  <c r="N17" i="11" s="1"/>
  <c r="O17" i="11"/>
  <c r="M8" i="16"/>
  <c r="N8" i="16" s="1"/>
  <c r="O8" i="16"/>
  <c r="H32" i="138"/>
  <c r="H45" i="138" s="1"/>
  <c r="J28" i="20"/>
  <c r="M22" i="16"/>
  <c r="N22" i="16" s="1"/>
  <c r="O22" i="16"/>
  <c r="M18" i="11"/>
  <c r="N18" i="11" s="1"/>
  <c r="O18" i="11"/>
  <c r="I26" i="98"/>
  <c r="F28" i="98"/>
  <c r="H7" i="98"/>
  <c r="G26" i="98"/>
  <c r="M15" i="16"/>
  <c r="N15" i="16" s="1"/>
  <c r="I25" i="14"/>
  <c r="F27" i="14"/>
  <c r="M20" i="11"/>
  <c r="N20" i="11" s="1"/>
  <c r="I32" i="138"/>
  <c r="I45" i="138" s="1"/>
  <c r="C7" i="7" l="1"/>
  <c r="F7" i="7" s="1"/>
  <c r="C8" i="7"/>
  <c r="F8" i="7" s="1"/>
  <c r="H18" i="37"/>
  <c r="J18" i="37" s="1"/>
  <c r="F15" i="37"/>
  <c r="F26" i="37" s="1"/>
  <c r="F28" i="37" s="1"/>
  <c r="D25" i="2" s="1"/>
  <c r="D14" i="1" s="1"/>
  <c r="G16" i="37"/>
  <c r="I16" i="37" s="1"/>
  <c r="D7" i="1"/>
  <c r="E10" i="17"/>
  <c r="F10" i="17" s="1"/>
  <c r="C15" i="37"/>
  <c r="P26" i="156"/>
  <c r="J12" i="2"/>
  <c r="C6" i="33"/>
  <c r="F6" i="33" s="1"/>
  <c r="E7" i="158"/>
  <c r="D8" i="7"/>
  <c r="D41" i="2"/>
  <c r="E41" i="2" s="1"/>
  <c r="I29" i="6"/>
  <c r="D54" i="2"/>
  <c r="E54" i="2" s="1"/>
  <c r="S102" i="43"/>
  <c r="H12" i="2"/>
  <c r="I28" i="13"/>
  <c r="F12" i="3"/>
  <c r="S100" i="43"/>
  <c r="B20" i="171"/>
  <c r="E20" i="171" s="1"/>
  <c r="F19" i="150"/>
  <c r="J32" i="2"/>
  <c r="D13" i="3"/>
  <c r="E13" i="3" s="1"/>
  <c r="V127" i="41"/>
  <c r="V125" i="41"/>
  <c r="D16" i="37"/>
  <c r="H16" i="37" s="1"/>
  <c r="J16" i="37" s="1"/>
  <c r="F55" i="2"/>
  <c r="F46" i="2"/>
  <c r="C8" i="150"/>
  <c r="C21" i="2" s="1"/>
  <c r="G27" i="14"/>
  <c r="D11" i="3" s="1"/>
  <c r="C27" i="157"/>
  <c r="F27" i="157" s="1"/>
  <c r="H46" i="138"/>
  <c r="D55" i="2"/>
  <c r="E55" i="2" s="1"/>
  <c r="D49" i="2"/>
  <c r="E49" i="2" s="1"/>
  <c r="E14" i="55"/>
  <c r="D43" i="2"/>
  <c r="E43" i="2" s="1"/>
  <c r="E51" i="2"/>
  <c r="E17" i="55"/>
  <c r="D26" i="131"/>
  <c r="D28" i="131" s="1"/>
  <c r="D18" i="150" s="1"/>
  <c r="D20" i="167" s="1"/>
  <c r="C27" i="2"/>
  <c r="P27" i="40"/>
  <c r="C6" i="158"/>
  <c r="F6" i="158" s="1"/>
  <c r="J13" i="2"/>
  <c r="F13" i="3"/>
  <c r="H13" i="2"/>
  <c r="H46" i="2"/>
  <c r="E48" i="2"/>
  <c r="I46" i="138"/>
  <c r="E11" i="70"/>
  <c r="F58" i="2"/>
  <c r="E11" i="55"/>
  <c r="H44" i="2"/>
  <c r="D50" i="2"/>
  <c r="E50" i="2" s="1"/>
  <c r="Y7" i="169"/>
  <c r="O31" i="169"/>
  <c r="D19" i="37"/>
  <c r="P31" i="39"/>
  <c r="B11" i="171"/>
  <c r="E11" i="171" s="1"/>
  <c r="H32" i="2"/>
  <c r="E8" i="157"/>
  <c r="H55" i="2"/>
  <c r="H58" i="2"/>
  <c r="C21" i="167"/>
  <c r="F21" i="167" s="1"/>
  <c r="J44" i="2"/>
  <c r="D28" i="70"/>
  <c r="AE7" i="39"/>
  <c r="M7" i="39"/>
  <c r="H23" i="2"/>
  <c r="F10" i="150"/>
  <c r="C12" i="167"/>
  <c r="F12" i="167" s="1"/>
  <c r="J23" i="2"/>
  <c r="C16" i="2"/>
  <c r="F16" i="3"/>
  <c r="C26" i="17"/>
  <c r="E26" i="17" s="1"/>
  <c r="F26" i="17" s="1"/>
  <c r="T28" i="23"/>
  <c r="U28" i="23" s="1"/>
  <c r="O25" i="11"/>
  <c r="I27" i="11"/>
  <c r="E59" i="2"/>
  <c r="K28" i="20"/>
  <c r="F21" i="150"/>
  <c r="C34" i="2"/>
  <c r="J28" i="19"/>
  <c r="K28" i="116"/>
  <c r="C28" i="131"/>
  <c r="F26" i="131"/>
  <c r="N800" i="18"/>
  <c r="O800" i="18" s="1"/>
  <c r="J26" i="35"/>
  <c r="I28" i="35"/>
  <c r="J25" i="123"/>
  <c r="I27" i="123"/>
  <c r="F27" i="133"/>
  <c r="D20" i="150"/>
  <c r="E9" i="70"/>
  <c r="D57" i="2"/>
  <c r="E57" i="2" s="1"/>
  <c r="H43" i="2"/>
  <c r="F43" i="2"/>
  <c r="J43" i="2"/>
  <c r="D60" i="2"/>
  <c r="E60" i="2" s="1"/>
  <c r="E12" i="70"/>
  <c r="I26" i="36"/>
  <c r="H28" i="36"/>
  <c r="G27" i="133"/>
  <c r="C20" i="150"/>
  <c r="E12" i="3"/>
  <c r="J27" i="124"/>
  <c r="I29" i="124"/>
  <c r="F9" i="158"/>
  <c r="E9" i="158"/>
  <c r="D17" i="167"/>
  <c r="C16" i="171"/>
  <c r="J28" i="9"/>
  <c r="D7" i="7"/>
  <c r="E23" i="150"/>
  <c r="F8" i="158"/>
  <c r="D58" i="2"/>
  <c r="E58" i="2" s="1"/>
  <c r="E10" i="70"/>
  <c r="I28" i="98"/>
  <c r="C9" i="3"/>
  <c r="O25" i="16"/>
  <c r="I26" i="16"/>
  <c r="N7" i="16"/>
  <c r="M24" i="16"/>
  <c r="Q33" i="42"/>
  <c r="D17" i="37"/>
  <c r="D42" i="2"/>
  <c r="E42" i="2" s="1"/>
  <c r="E8" i="55"/>
  <c r="D16" i="3"/>
  <c r="G26" i="31"/>
  <c r="C17" i="150"/>
  <c r="M28" i="130"/>
  <c r="H40" i="2"/>
  <c r="F40" i="2"/>
  <c r="J40" i="2"/>
  <c r="C39" i="2"/>
  <c r="B23" i="171"/>
  <c r="E23" i="171" s="1"/>
  <c r="J35" i="2"/>
  <c r="C24" i="167"/>
  <c r="F24" i="167" s="1"/>
  <c r="H35" i="2"/>
  <c r="H48" i="2"/>
  <c r="F48" i="2"/>
  <c r="J48" i="2"/>
  <c r="F60" i="2"/>
  <c r="J60" i="2"/>
  <c r="H60" i="2"/>
  <c r="F51" i="2"/>
  <c r="J51" i="2"/>
  <c r="H51" i="2"/>
  <c r="F6" i="7"/>
  <c r="L28" i="129"/>
  <c r="C16" i="150"/>
  <c r="E16" i="150" s="1"/>
  <c r="F59" i="2"/>
  <c r="J59" i="2"/>
  <c r="H59" i="2"/>
  <c r="B10" i="171"/>
  <c r="E10" i="171" s="1"/>
  <c r="C11" i="167"/>
  <c r="F11" i="167" s="1"/>
  <c r="H22" i="2"/>
  <c r="J22" i="2"/>
  <c r="D47" i="2"/>
  <c r="E47" i="2" s="1"/>
  <c r="E13" i="55"/>
  <c r="K27" i="26"/>
  <c r="K27" i="123"/>
  <c r="C8" i="33"/>
  <c r="F8" i="33" s="1"/>
  <c r="O26" i="156"/>
  <c r="D8" i="158"/>
  <c r="E6" i="157"/>
  <c r="E6" i="55"/>
  <c r="D40" i="2"/>
  <c r="D28" i="55"/>
  <c r="E28" i="55" s="1"/>
  <c r="C17" i="167"/>
  <c r="F17" i="167" s="1"/>
  <c r="J28" i="2"/>
  <c r="H28" i="2"/>
  <c r="B16" i="171"/>
  <c r="E16" i="171" s="1"/>
  <c r="D23" i="167"/>
  <c r="C22" i="171"/>
  <c r="H26" i="98"/>
  <c r="G28" i="98"/>
  <c r="D6" i="128"/>
  <c r="R28" i="45"/>
  <c r="D46" i="2"/>
  <c r="E46" i="2" s="1"/>
  <c r="E12" i="55"/>
  <c r="F27" i="151"/>
  <c r="D19" i="150"/>
  <c r="D56" i="2"/>
  <c r="E8" i="70"/>
  <c r="J42" i="2"/>
  <c r="F42" i="2"/>
  <c r="H42" i="2"/>
  <c r="F28" i="127"/>
  <c r="G26" i="127"/>
  <c r="D19" i="167"/>
  <c r="C18" i="171"/>
  <c r="O41" i="44"/>
  <c r="P41" i="44" s="1"/>
  <c r="N43" i="44"/>
  <c r="D27" i="2" s="1"/>
  <c r="D16" i="1" s="1"/>
  <c r="I27" i="14"/>
  <c r="C11" i="3"/>
  <c r="K28" i="100"/>
  <c r="J27" i="99"/>
  <c r="D44" i="2"/>
  <c r="E44" i="2" s="1"/>
  <c r="E10" i="55"/>
  <c r="I27" i="34"/>
  <c r="J25" i="34"/>
  <c r="E22" i="150"/>
  <c r="C56" i="2"/>
  <c r="C28" i="70"/>
  <c r="F28" i="70" s="1"/>
  <c r="F8" i="70"/>
  <c r="J36" i="2"/>
  <c r="B24" i="171"/>
  <c r="E24" i="171" s="1"/>
  <c r="H36" i="2"/>
  <c r="C25" i="167"/>
  <c r="F25" i="167" s="1"/>
  <c r="D6" i="7"/>
  <c r="I28" i="5"/>
  <c r="D7" i="157"/>
  <c r="E7" i="157" s="1"/>
  <c r="F49" i="2"/>
  <c r="J49" i="2"/>
  <c r="H49" i="2"/>
  <c r="M25" i="11"/>
  <c r="E21" i="150"/>
  <c r="E7" i="7" l="1"/>
  <c r="E8" i="7"/>
  <c r="C28" i="7"/>
  <c r="F28" i="7" s="1"/>
  <c r="D8" i="1"/>
  <c r="D26" i="1" s="1"/>
  <c r="D19" i="2"/>
  <c r="D38" i="2" s="1"/>
  <c r="C26" i="37"/>
  <c r="G26" i="37" s="1"/>
  <c r="I26" i="37" s="1"/>
  <c r="G15" i="37"/>
  <c r="I15" i="37" s="1"/>
  <c r="J27" i="2"/>
  <c r="E27" i="2"/>
  <c r="F27" i="2" s="1"/>
  <c r="H27" i="14"/>
  <c r="C7" i="3"/>
  <c r="C7" i="2" s="1"/>
  <c r="F8" i="150"/>
  <c r="C27" i="158"/>
  <c r="C11" i="150" s="1"/>
  <c r="C16" i="167"/>
  <c r="B15" i="171"/>
  <c r="C16" i="1"/>
  <c r="E16" i="1" s="1"/>
  <c r="F16" i="1" s="1"/>
  <c r="H27" i="2"/>
  <c r="C19" i="171"/>
  <c r="E26" i="131"/>
  <c r="E6" i="158"/>
  <c r="C28" i="17"/>
  <c r="E28" i="17" s="1"/>
  <c r="F28" i="17" s="1"/>
  <c r="M29" i="39"/>
  <c r="O7" i="39"/>
  <c r="O29" i="39" s="1"/>
  <c r="O31" i="39" s="1"/>
  <c r="Q7" i="39"/>
  <c r="C10" i="167"/>
  <c r="F10" i="167" s="1"/>
  <c r="H21" i="2"/>
  <c r="B9" i="171"/>
  <c r="E9" i="171" s="1"/>
  <c r="J21" i="2"/>
  <c r="C28" i="33"/>
  <c r="F28" i="33" s="1"/>
  <c r="D16" i="171"/>
  <c r="J16" i="2"/>
  <c r="H16" i="2"/>
  <c r="O27" i="11"/>
  <c r="C10" i="3"/>
  <c r="E17" i="167"/>
  <c r="D24" i="167"/>
  <c r="E24" i="167" s="1"/>
  <c r="C23" i="171"/>
  <c r="D23" i="171" s="1"/>
  <c r="G28" i="127"/>
  <c r="D9" i="150"/>
  <c r="E19" i="150"/>
  <c r="C27" i="1"/>
  <c r="F39" i="2"/>
  <c r="J39" i="2"/>
  <c r="H39" i="2"/>
  <c r="C27" i="167"/>
  <c r="B26" i="171"/>
  <c r="C14" i="3"/>
  <c r="O26" i="16"/>
  <c r="C24" i="171"/>
  <c r="D24" i="171" s="1"/>
  <c r="D25" i="167"/>
  <c r="E25" i="167" s="1"/>
  <c r="D8" i="150"/>
  <c r="J29" i="124"/>
  <c r="F20" i="150"/>
  <c r="C33" i="2"/>
  <c r="D10" i="150"/>
  <c r="I28" i="36"/>
  <c r="E20" i="150"/>
  <c r="D7" i="33"/>
  <c r="E7" i="33" s="1"/>
  <c r="J28" i="35"/>
  <c r="D14" i="150"/>
  <c r="O43" i="44"/>
  <c r="P43" i="44" s="1"/>
  <c r="E6" i="128"/>
  <c r="D26" i="128"/>
  <c r="D27" i="157"/>
  <c r="F17" i="150"/>
  <c r="C30" i="2"/>
  <c r="E17" i="150"/>
  <c r="N25" i="11"/>
  <c r="M27" i="11"/>
  <c r="E6" i="7"/>
  <c r="D28" i="7"/>
  <c r="D18" i="167"/>
  <c r="C17" i="171"/>
  <c r="D9" i="3"/>
  <c r="H28" i="98"/>
  <c r="F9" i="3"/>
  <c r="C9" i="2"/>
  <c r="D15" i="37"/>
  <c r="H15" i="37" s="1"/>
  <c r="J15" i="37" s="1"/>
  <c r="D8" i="33"/>
  <c r="E8" i="33" s="1"/>
  <c r="J27" i="123"/>
  <c r="C18" i="150"/>
  <c r="F28" i="131"/>
  <c r="E28" i="131"/>
  <c r="E8" i="158"/>
  <c r="D27" i="158"/>
  <c r="F16" i="150"/>
  <c r="C29" i="2"/>
  <c r="N24" i="16"/>
  <c r="M26" i="16"/>
  <c r="D53" i="2"/>
  <c r="F56" i="2"/>
  <c r="J56" i="2"/>
  <c r="H56" i="2"/>
  <c r="C53" i="2"/>
  <c r="C62" i="2" s="1"/>
  <c r="D6" i="33"/>
  <c r="J27" i="34"/>
  <c r="F11" i="3"/>
  <c r="E11" i="3"/>
  <c r="C11" i="2"/>
  <c r="E56" i="2"/>
  <c r="D39" i="2"/>
  <c r="E40" i="2"/>
  <c r="E16" i="3"/>
  <c r="B22" i="171"/>
  <c r="E22" i="171" s="1"/>
  <c r="C23" i="167"/>
  <c r="F23" i="167" s="1"/>
  <c r="J34" i="2"/>
  <c r="H34" i="2"/>
  <c r="E28" i="70"/>
  <c r="C8" i="3" l="1"/>
  <c r="C8" i="2" s="1"/>
  <c r="C28" i="37"/>
  <c r="F7" i="3"/>
  <c r="F27" i="158"/>
  <c r="C15" i="3"/>
  <c r="C15" i="2" s="1"/>
  <c r="Q29" i="39"/>
  <c r="M31" i="39"/>
  <c r="C7" i="150"/>
  <c r="C20" i="2" s="1"/>
  <c r="F10" i="3"/>
  <c r="C10" i="2"/>
  <c r="F62" i="2"/>
  <c r="J62" i="2"/>
  <c r="H62" i="2"/>
  <c r="N26" i="16"/>
  <c r="D14" i="3"/>
  <c r="E27" i="158"/>
  <c r="D11" i="150"/>
  <c r="B18" i="171"/>
  <c r="C19" i="167"/>
  <c r="J30" i="2"/>
  <c r="H30" i="2"/>
  <c r="D28" i="128"/>
  <c r="E8" i="150"/>
  <c r="F27" i="167"/>
  <c r="D21" i="167"/>
  <c r="E21" i="167" s="1"/>
  <c r="C20" i="171"/>
  <c r="D20" i="171" s="1"/>
  <c r="E23" i="167"/>
  <c r="J11" i="2"/>
  <c r="H11" i="2"/>
  <c r="D28" i="33"/>
  <c r="E6" i="33"/>
  <c r="C18" i="167"/>
  <c r="F18" i="167" s="1"/>
  <c r="H29" i="2"/>
  <c r="B17" i="171"/>
  <c r="E17" i="171" s="1"/>
  <c r="J29" i="2"/>
  <c r="C24" i="2"/>
  <c r="F11" i="150"/>
  <c r="D8" i="3"/>
  <c r="E28" i="7"/>
  <c r="E27" i="157"/>
  <c r="D7" i="3"/>
  <c r="E14" i="150"/>
  <c r="F14" i="150" s="1"/>
  <c r="C22" i="167"/>
  <c r="F22" i="167" s="1"/>
  <c r="B21" i="171"/>
  <c r="E21" i="171" s="1"/>
  <c r="J33" i="2"/>
  <c r="H33" i="2"/>
  <c r="F27" i="1"/>
  <c r="D26" i="37"/>
  <c r="H26" i="37" s="1"/>
  <c r="J26" i="37" s="1"/>
  <c r="D10" i="3"/>
  <c r="N27" i="11"/>
  <c r="E26" i="171"/>
  <c r="C31" i="2"/>
  <c r="F18" i="150"/>
  <c r="E18" i="150"/>
  <c r="D22" i="171"/>
  <c r="E10" i="150"/>
  <c r="D62" i="2"/>
  <c r="E62" i="2" s="1"/>
  <c r="E39" i="2"/>
  <c r="D27" i="1"/>
  <c r="D27" i="167"/>
  <c r="C26" i="171"/>
  <c r="C28" i="167"/>
  <c r="F28" i="167" s="1"/>
  <c r="F53" i="2"/>
  <c r="C28" i="1"/>
  <c r="F28" i="1" s="1"/>
  <c r="B27" i="171"/>
  <c r="E27" i="171" s="1"/>
  <c r="H53" i="2"/>
  <c r="J53" i="2"/>
  <c r="D28" i="1"/>
  <c r="E53" i="2"/>
  <c r="D28" i="167"/>
  <c r="C27" i="171"/>
  <c r="J9" i="2"/>
  <c r="H9" i="2"/>
  <c r="E9" i="3"/>
  <c r="C26" i="128"/>
  <c r="E7" i="128"/>
  <c r="F7" i="128" s="1"/>
  <c r="J7" i="2"/>
  <c r="H7" i="2"/>
  <c r="D22" i="167"/>
  <c r="C21" i="171"/>
  <c r="C14" i="2"/>
  <c r="F14" i="3"/>
  <c r="E9" i="150"/>
  <c r="F8" i="3" l="1"/>
  <c r="G28" i="37"/>
  <c r="I28" i="37" s="1"/>
  <c r="H15" i="2"/>
  <c r="E15" i="2"/>
  <c r="F7" i="150"/>
  <c r="C28" i="3"/>
  <c r="J15" i="2"/>
  <c r="E28" i="1"/>
  <c r="E28" i="167"/>
  <c r="H10" i="2"/>
  <c r="J10" i="2"/>
  <c r="C29" i="1"/>
  <c r="F29" i="1" s="1"/>
  <c r="C29" i="167"/>
  <c r="F29" i="167" s="1"/>
  <c r="E22" i="167"/>
  <c r="D21" i="171"/>
  <c r="C28" i="128"/>
  <c r="E28" i="128" s="1"/>
  <c r="D26" i="171"/>
  <c r="C28" i="171"/>
  <c r="G28" i="171" s="1"/>
  <c r="E27" i="167"/>
  <c r="D29" i="167"/>
  <c r="B28" i="171"/>
  <c r="E28" i="171" s="1"/>
  <c r="C13" i="167"/>
  <c r="F13" i="167" s="1"/>
  <c r="H24" i="2"/>
  <c r="B12" i="171"/>
  <c r="E12" i="171" s="1"/>
  <c r="J24" i="2"/>
  <c r="C9" i="171"/>
  <c r="D9" i="171" s="1"/>
  <c r="D10" i="167"/>
  <c r="E10" i="167" s="1"/>
  <c r="H8" i="2"/>
  <c r="J8" i="2"/>
  <c r="C10" i="171"/>
  <c r="D10" i="171" s="1"/>
  <c r="D11" i="167"/>
  <c r="E11" i="167" s="1"/>
  <c r="D27" i="171"/>
  <c r="D29" i="1"/>
  <c r="E27" i="1"/>
  <c r="B19" i="171"/>
  <c r="J31" i="2"/>
  <c r="C20" i="167"/>
  <c r="H31" i="2"/>
  <c r="D28" i="37"/>
  <c r="H28" i="37" s="1"/>
  <c r="J28" i="37" s="1"/>
  <c r="E8" i="3"/>
  <c r="D15" i="3"/>
  <c r="D28" i="3" s="1"/>
  <c r="F19" i="167"/>
  <c r="E19" i="167"/>
  <c r="D16" i="167"/>
  <c r="E16" i="167" s="1"/>
  <c r="F16" i="167" s="1"/>
  <c r="C15" i="171"/>
  <c r="D15" i="171" s="1"/>
  <c r="E15" i="171" s="1"/>
  <c r="E18" i="167"/>
  <c r="J14" i="2"/>
  <c r="H14" i="2"/>
  <c r="D12" i="167"/>
  <c r="E12" i="167" s="1"/>
  <c r="C11" i="171"/>
  <c r="D11" i="171" s="1"/>
  <c r="E11" i="150"/>
  <c r="C6" i="2"/>
  <c r="E10" i="3"/>
  <c r="E7" i="3"/>
  <c r="D17" i="171"/>
  <c r="D7" i="150"/>
  <c r="E28" i="33"/>
  <c r="C9" i="167"/>
  <c r="F9" i="167" s="1"/>
  <c r="H20" i="2"/>
  <c r="J20" i="2"/>
  <c r="B8" i="171"/>
  <c r="E26" i="128"/>
  <c r="F26" i="128" s="1"/>
  <c r="E18" i="171"/>
  <c r="D18" i="171"/>
  <c r="E14" i="3"/>
  <c r="F15" i="2" l="1"/>
  <c r="F6" i="2" s="1"/>
  <c r="E6" i="2"/>
  <c r="E28" i="3"/>
  <c r="F28" i="3" s="1"/>
  <c r="G29" i="167"/>
  <c r="G29" i="1"/>
  <c r="E29" i="167"/>
  <c r="H29" i="167"/>
  <c r="E29" i="1"/>
  <c r="F28" i="171"/>
  <c r="E7" i="150"/>
  <c r="J6" i="2"/>
  <c r="H6" i="2"/>
  <c r="B6" i="171"/>
  <c r="C7" i="167"/>
  <c r="C7" i="1"/>
  <c r="E19" i="171"/>
  <c r="D19" i="171"/>
  <c r="C12" i="171"/>
  <c r="D12" i="171" s="1"/>
  <c r="D13" i="167"/>
  <c r="E13" i="167" s="1"/>
  <c r="E15" i="3"/>
  <c r="F15" i="3" s="1"/>
  <c r="C12" i="150"/>
  <c r="F20" i="167"/>
  <c r="E20" i="167"/>
  <c r="D28" i="171"/>
  <c r="E8" i="171"/>
  <c r="H29" i="1"/>
  <c r="F28" i="128"/>
  <c r="E13" i="150"/>
  <c r="E7" i="1" l="1"/>
  <c r="F7" i="1" s="1"/>
  <c r="D9" i="167"/>
  <c r="E9" i="167" s="1"/>
  <c r="C8" i="171"/>
  <c r="C14" i="171"/>
  <c r="D15" i="167"/>
  <c r="C26" i="2"/>
  <c r="F13" i="150"/>
  <c r="C25" i="2"/>
  <c r="E25" i="2" s="1"/>
  <c r="C29" i="150"/>
  <c r="F25" i="2" l="1"/>
  <c r="E26" i="2"/>
  <c r="F26" i="2" s="1"/>
  <c r="D8" i="171"/>
  <c r="B14" i="171"/>
  <c r="C15" i="167"/>
  <c r="H26" i="2"/>
  <c r="C15" i="1"/>
  <c r="J26" i="2"/>
  <c r="H25" i="2"/>
  <c r="C14" i="167"/>
  <c r="C14" i="1"/>
  <c r="B13" i="171"/>
  <c r="J25" i="2"/>
  <c r="C19" i="2"/>
  <c r="C6" i="171"/>
  <c r="D7" i="167"/>
  <c r="F19" i="2" l="1"/>
  <c r="E19" i="2"/>
  <c r="E15" i="1"/>
  <c r="F15" i="1" s="1"/>
  <c r="E14" i="1"/>
  <c r="F14" i="1" s="1"/>
  <c r="D12" i="150"/>
  <c r="E15" i="167"/>
  <c r="F15" i="167" s="1"/>
  <c r="D14" i="171"/>
  <c r="E14" i="171" s="1"/>
  <c r="E7" i="167"/>
  <c r="F7" i="167" s="1"/>
  <c r="B7" i="171"/>
  <c r="D6" i="171"/>
  <c r="E6" i="171" s="1"/>
  <c r="C8" i="1"/>
  <c r="E8" i="1" s="1"/>
  <c r="F8" i="1" s="1"/>
  <c r="C8" i="167"/>
  <c r="H19" i="2"/>
  <c r="J19" i="2"/>
  <c r="C38" i="2"/>
  <c r="E38" i="2" l="1"/>
  <c r="F38" i="2" s="1"/>
  <c r="E12" i="150"/>
  <c r="F12" i="150" s="1"/>
  <c r="D29" i="150"/>
  <c r="E29" i="150" s="1"/>
  <c r="F29" i="150" s="1"/>
  <c r="G8" i="1"/>
  <c r="C26" i="1"/>
  <c r="E26" i="1" s="1"/>
  <c r="F26" i="1" s="1"/>
  <c r="B25" i="171"/>
  <c r="J38" i="2"/>
  <c r="C64" i="2"/>
  <c r="H38" i="2"/>
  <c r="C26" i="167"/>
  <c r="D14" i="167" l="1"/>
  <c r="E14" i="167" s="1"/>
  <c r="F14" i="167" s="1"/>
  <c r="C13" i="171"/>
  <c r="C30" i="167"/>
  <c r="C67" i="2"/>
  <c r="J64" i="2"/>
  <c r="H64" i="2"/>
  <c r="C30" i="1"/>
  <c r="G26" i="1"/>
  <c r="B29" i="171"/>
  <c r="D8" i="167" l="1"/>
  <c r="H8" i="1"/>
  <c r="C7" i="171"/>
  <c r="D13" i="171"/>
  <c r="E13" i="171" s="1"/>
  <c r="G30" i="1"/>
  <c r="C34" i="167"/>
  <c r="F29" i="171"/>
  <c r="G30" i="167"/>
  <c r="D64" i="2" l="1"/>
  <c r="E64" i="2" s="1"/>
  <c r="F64" i="2" s="1"/>
  <c r="C25" i="171"/>
  <c r="D7" i="171"/>
  <c r="E7" i="171" s="1"/>
  <c r="D26" i="167"/>
  <c r="E8" i="167"/>
  <c r="F8" i="167" s="1"/>
  <c r="D30" i="167" l="1"/>
  <c r="E26" i="167"/>
  <c r="F26" i="167" s="1"/>
  <c r="H26" i="1"/>
  <c r="D30" i="1"/>
  <c r="E30" i="1" s="1"/>
  <c r="F30" i="1" s="1"/>
  <c r="D25" i="171"/>
  <c r="E25" i="171" s="1"/>
  <c r="C29" i="171"/>
  <c r="D29" i="171" s="1"/>
  <c r="E29" i="171" s="1"/>
  <c r="H30" i="1" l="1"/>
  <c r="G29" i="171"/>
  <c r="H30" i="167"/>
  <c r="E30" i="167"/>
  <c r="F30" i="167" s="1"/>
</calcChain>
</file>

<file path=xl/comments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chenjie:</t>
        </r>
        <r>
          <rPr>
            <sz val="9"/>
            <rFont val="宋体"/>
            <family val="3"/>
            <charset val="134"/>
          </rPr>
          <t xml:space="preserve">
如：国库券、电力债券
    ＊＊公司债券</t>
        </r>
      </text>
    </comment>
  </commentList>
</comments>
</file>

<file path=xl/comments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sz val="9"/>
            <rFont val="宋体"/>
            <family val="3"/>
            <charset val="134"/>
          </rPr>
          <t>如：上投摩根内需动力</t>
        </r>
      </text>
    </comment>
    <comment ref="D6" authorId="0">
      <text>
        <r>
          <rPr>
            <b/>
            <sz val="9"/>
            <rFont val="宋体"/>
            <family val="3"/>
            <charset val="134"/>
          </rPr>
          <t>开放式、封闭式等</t>
        </r>
      </text>
    </comment>
    <comment ref="E6" authorId="0">
      <text>
        <r>
          <rPr>
            <b/>
            <sz val="9"/>
            <rFont val="宋体"/>
            <family val="3"/>
            <charset val="134"/>
          </rPr>
          <t>chenjie:</t>
        </r>
        <r>
          <rPr>
            <sz val="9"/>
            <rFont val="宋体"/>
            <family val="3"/>
            <charset val="134"/>
          </rPr>
          <t xml:space="preserve">
购买日</t>
        </r>
      </text>
    </comment>
  </commentList>
</comments>
</file>

<file path=xl/comments3.xml><?xml version="1.0" encoding="utf-8"?>
<comments xmlns="http://schemas.openxmlformats.org/spreadsheetml/2006/main">
  <authors>
    <author>chenjie</author>
  </authors>
  <commentList>
    <comment ref="P6"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4.xml><?xml version="1.0" encoding="utf-8"?>
<comments xmlns="http://schemas.openxmlformats.org/spreadsheetml/2006/main">
  <authors>
    <author>chenjie</author>
  </authors>
  <commentList>
    <comment ref="J6" authorId="0">
      <text>
        <r>
          <rPr>
            <b/>
            <sz val="9"/>
            <rFont val="宋体"/>
            <family val="3"/>
            <charset val="134"/>
          </rPr>
          <t>chenjie:</t>
        </r>
        <r>
          <rPr>
            <sz val="9"/>
            <rFont val="宋体"/>
            <family val="3"/>
            <charset val="134"/>
          </rPr>
          <t xml:space="preserve">
1）欠款单位为关联方、总公司内部或内部单位的，应在备注栏注明“关联方”、“总公司内部”“内部单位”；2） 涉诉款项应在备注中标明；3）评估基准日后已收到货物或收回款项的，应注明日期及金额，如“2002.7.4日收回2000元”或2002.7.8日到货验收；4）其他填表单位认为应说明的事项</t>
        </r>
      </text>
    </comment>
  </commentList>
</comments>
</file>

<file path=xl/comments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发生日期指利息结算日，填列到日。</t>
        </r>
      </text>
    </comment>
    <comment ref="E6" authorId="0">
      <text>
        <r>
          <rPr>
            <b/>
            <sz val="9"/>
            <rFont val="宋体"/>
            <family val="3"/>
            <charset val="134"/>
          </rPr>
          <t>chenjie:</t>
        </r>
        <r>
          <rPr>
            <sz val="9"/>
            <rFont val="宋体"/>
            <family val="3"/>
            <charset val="134"/>
          </rPr>
          <t xml:space="preserve">
填列到“日”，如“2001.6.1—2001.12.30”。</t>
        </r>
      </text>
    </comment>
  </commentList>
</comments>
</file>

<file path=xl/comments6.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指的是利润或股利分配时间</t>
        </r>
      </text>
    </comment>
    <comment ref="D6" authorId="0">
      <text>
        <r>
          <rPr>
            <b/>
            <sz val="9"/>
            <rFont val="宋体"/>
            <family val="3"/>
            <charset val="134"/>
          </rPr>
          <t>chenjie:</t>
        </r>
        <r>
          <rPr>
            <sz val="9"/>
            <rFont val="宋体"/>
            <family val="3"/>
            <charset val="134"/>
          </rPr>
          <t xml:space="preserve">
指股利发生的期间，如2002年应收2001年的股利，则该栏目填写“2001年”。</t>
        </r>
      </text>
    </comment>
    <comment ref="I6" authorId="0">
      <text>
        <r>
          <rPr>
            <b/>
            <sz val="9"/>
            <rFont val="宋体"/>
            <family val="3"/>
            <charset val="134"/>
          </rPr>
          <t>chenjie:</t>
        </r>
        <r>
          <rPr>
            <sz val="9"/>
            <rFont val="宋体"/>
            <family val="3"/>
            <charset val="134"/>
          </rPr>
          <t xml:space="preserve">
注明实际的股权比例</t>
        </r>
      </text>
    </comment>
  </commentList>
</comments>
</file>

<file path=xl/comments7.xml><?xml version="1.0" encoding="utf-8"?>
<comments xmlns="http://schemas.openxmlformats.org/spreadsheetml/2006/main">
  <authors>
    <author>chenjie</author>
  </authors>
  <commentList>
    <comment ref="P5"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8.xml><?xml version="1.0" encoding="utf-8"?>
<comments xmlns="http://schemas.openxmlformats.org/spreadsheetml/2006/main">
  <authors>
    <author>chenjie</author>
  </authors>
  <commentList>
    <comment ref="M7" authorId="0">
      <text>
        <r>
          <rPr>
            <b/>
            <sz val="9"/>
            <rFont val="宋体"/>
            <family val="3"/>
            <charset val="134"/>
          </rPr>
          <t>chenjie:</t>
        </r>
        <r>
          <rPr>
            <sz val="9"/>
            <rFont val="宋体"/>
            <family val="3"/>
            <charset val="134"/>
          </rPr>
          <t xml:space="preserve">
(1)注1；(2)负数余额产生的原因。</t>
        </r>
      </text>
    </comment>
  </commentList>
</comments>
</file>

<file path=xl/comments9.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填入债券名称如：“3年期国库券”、“5年期电力基金债券”等</t>
        </r>
      </text>
    </comment>
    <comment ref="C6" authorId="0">
      <text>
        <r>
          <rPr>
            <b/>
            <sz val="9"/>
            <rFont val="宋体"/>
            <family val="3"/>
            <charset val="134"/>
          </rPr>
          <t>chenjie:</t>
        </r>
        <r>
          <rPr>
            <sz val="9"/>
            <rFont val="宋体"/>
            <family val="3"/>
            <charset val="134"/>
          </rPr>
          <t xml:space="preserve">
购买日</t>
        </r>
      </text>
    </comment>
    <comment ref="I6" authorId="0">
      <text>
        <r>
          <rPr>
            <b/>
            <sz val="9"/>
            <rFont val="宋体"/>
            <family val="3"/>
            <charset val="134"/>
          </rPr>
          <t>chenjie:</t>
        </r>
        <r>
          <rPr>
            <sz val="9"/>
            <rFont val="宋体"/>
            <family val="3"/>
            <charset val="134"/>
          </rPr>
          <t xml:space="preserve">
设定抵押的债券应标明</t>
        </r>
      </text>
    </comment>
  </commentList>
</comments>
</file>

<file path=xl/comments10.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根据具体资产内容填写</t>
        </r>
      </text>
    </comment>
    <comment ref="J6" authorId="0">
      <text>
        <r>
          <rPr>
            <b/>
            <sz val="9"/>
            <rFont val="宋体"/>
            <family val="3"/>
            <charset val="134"/>
          </rPr>
          <t>chenjie:</t>
        </r>
        <r>
          <rPr>
            <sz val="9"/>
            <rFont val="宋体"/>
            <family val="3"/>
            <charset val="134"/>
          </rPr>
          <t xml:space="preserve">
因特殊原因转入的资产，应在备注栏简要说明原因，有可能发生损失的项目，应提供相关文件资料</t>
        </r>
      </text>
    </comment>
  </commentList>
</comments>
</file>

<file path=xl/comments1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chenjie:</t>
        </r>
        <r>
          <rPr>
            <sz val="9"/>
            <rFont val="宋体"/>
            <family val="3"/>
            <charset val="134"/>
          </rPr>
          <t xml:space="preserve">
指国家股、法人股、流通股等</t>
        </r>
      </text>
    </comment>
    <comment ref="D6" authorId="0">
      <text>
        <r>
          <rPr>
            <b/>
            <sz val="9"/>
            <rFont val="宋体"/>
            <family val="3"/>
            <charset val="134"/>
          </rPr>
          <t>chenjie:</t>
        </r>
        <r>
          <rPr>
            <sz val="9"/>
            <rFont val="宋体"/>
            <family val="3"/>
            <charset val="134"/>
          </rPr>
          <t xml:space="preserve">
指购买日或以其他方式（如非货币性交易换入、以债权换入等）取得股权的协议转让日</t>
        </r>
      </text>
    </comment>
    <comment ref="E6" authorId="0">
      <text>
        <r>
          <rPr>
            <b/>
            <sz val="9"/>
            <rFont val="宋体"/>
            <family val="3"/>
            <charset val="134"/>
          </rPr>
          <t>chenjie:</t>
        </r>
        <r>
          <rPr>
            <sz val="9"/>
            <rFont val="宋体"/>
            <family val="3"/>
            <charset val="134"/>
          </rPr>
          <t xml:space="preserve">
与股权证一致</t>
        </r>
      </text>
    </comment>
    <comment ref="F6" authorId="0">
      <text>
        <r>
          <rPr>
            <b/>
            <sz val="9"/>
            <rFont val="宋体"/>
            <family val="3"/>
            <charset val="134"/>
          </rPr>
          <t>chenjie:</t>
        </r>
        <r>
          <rPr>
            <sz val="9"/>
            <rFont val="宋体"/>
            <family val="3"/>
            <charset val="134"/>
          </rPr>
          <t xml:space="preserve">
与股权证一致</t>
        </r>
      </text>
    </comment>
    <comment ref="G6" authorId="0">
      <text>
        <r>
          <rPr>
            <b/>
            <sz val="9"/>
            <rFont val="宋体"/>
            <family val="3"/>
            <charset val="134"/>
          </rPr>
          <t>chenjie:</t>
        </r>
        <r>
          <rPr>
            <sz val="9"/>
            <rFont val="宋体"/>
            <family val="3"/>
            <charset val="134"/>
          </rPr>
          <t xml:space="preserve">
指基准日收盘价</t>
        </r>
      </text>
    </comment>
  </commentList>
</comments>
</file>

<file path=xl/comments1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如：XXXXX基金</t>
        </r>
      </text>
    </comment>
    <comment ref="D6" authorId="0">
      <text>
        <r>
          <rPr>
            <b/>
            <sz val="9"/>
            <rFont val="宋体"/>
            <family val="3"/>
            <charset val="134"/>
          </rPr>
          <t>chenjie:</t>
        </r>
        <r>
          <rPr>
            <sz val="9"/>
            <rFont val="宋体"/>
            <family val="3"/>
            <charset val="134"/>
          </rPr>
          <t xml:space="preserve">
指购买日或以其他方式（如非货币性交易换入、以债权换入等）取得股权的协议转让日</t>
        </r>
      </text>
    </comment>
    <comment ref="E6" authorId="0">
      <text>
        <r>
          <rPr>
            <b/>
            <sz val="9"/>
            <rFont val="宋体"/>
            <family val="3"/>
            <charset val="134"/>
          </rPr>
          <t>chenjie:</t>
        </r>
        <r>
          <rPr>
            <sz val="9"/>
            <rFont val="宋体"/>
            <family val="3"/>
            <charset val="134"/>
          </rPr>
          <t xml:space="preserve">
与股权证一致</t>
        </r>
      </text>
    </comment>
    <comment ref="F6" authorId="0">
      <text>
        <r>
          <rPr>
            <b/>
            <sz val="9"/>
            <rFont val="宋体"/>
            <family val="3"/>
            <charset val="134"/>
          </rPr>
          <t>chenjie:</t>
        </r>
        <r>
          <rPr>
            <sz val="9"/>
            <rFont val="宋体"/>
            <family val="3"/>
            <charset val="134"/>
          </rPr>
          <t xml:space="preserve">
指基准日收盘价</t>
        </r>
      </text>
    </comment>
  </commentList>
</comments>
</file>

<file path=xl/comments13.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债务单位名称应填列全称，不应以地名或不明确的简称或业务内容代替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如：“租赁XXXXXX”等</t>
        </r>
      </text>
    </comment>
    <comment ref="D6" authorId="0">
      <text>
        <r>
          <rPr>
            <b/>
            <sz val="9"/>
            <rFont val="宋体"/>
            <family val="3"/>
            <charset val="134"/>
          </rPr>
          <t>chenjie:</t>
        </r>
        <r>
          <rPr>
            <sz val="9"/>
            <rFont val="宋体"/>
            <family val="3"/>
            <charset val="134"/>
          </rPr>
          <t xml:space="preserve">
填列最后一笔借方发生额的日期；
日期填写形式(半角状态下)如：2002-6又如2001-11</t>
        </r>
      </text>
    </comment>
    <comment ref="I6"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14.xml><?xml version="1.0" encoding="utf-8"?>
<comments xmlns="http://schemas.openxmlformats.org/spreadsheetml/2006/main">
  <authors>
    <author>chenjie</author>
  </authors>
  <commentList>
    <comment ref="B8" authorId="0">
      <text>
        <r>
          <rPr>
            <b/>
            <sz val="9"/>
            <rFont val="宋体"/>
            <family val="3"/>
            <charset val="134"/>
          </rPr>
          <t>chenjie:</t>
        </r>
        <r>
          <rPr>
            <sz val="9"/>
            <rFont val="宋体"/>
            <family val="3"/>
            <charset val="134"/>
          </rPr>
          <t xml:space="preserve">
填写房产证编号,无证不填</t>
        </r>
      </text>
    </comment>
    <comment ref="E8" authorId="0">
      <text>
        <r>
          <rPr>
            <b/>
            <sz val="9"/>
            <rFont val="宋体"/>
            <family val="3"/>
            <charset val="134"/>
          </rPr>
          <t>chenjie:</t>
        </r>
        <r>
          <rPr>
            <sz val="9"/>
            <rFont val="宋体"/>
            <family val="3"/>
            <charset val="134"/>
          </rPr>
          <t xml:space="preserve">
如：“砖混、钢混、框架、砖木、简易”等，各类型结构的定义参见填表说明。</t>
        </r>
      </text>
    </comment>
    <comment ref="F8" authorId="0">
      <text>
        <r>
          <rPr>
            <b/>
            <sz val="9"/>
            <rFont val="宋体"/>
            <family val="3"/>
            <charset val="134"/>
          </rPr>
          <t>chenjie:</t>
        </r>
        <r>
          <rPr>
            <sz val="9"/>
            <rFont val="宋体"/>
            <family val="3"/>
            <charset val="134"/>
          </rPr>
          <t xml:space="preserve">
指竣工日期</t>
        </r>
      </text>
    </comment>
    <comment ref="G8" authorId="0">
      <text>
        <r>
          <rPr>
            <b/>
            <sz val="9"/>
            <rFont val="宋体"/>
            <family val="3"/>
            <charset val="134"/>
          </rPr>
          <t>chenjie:</t>
        </r>
        <r>
          <rPr>
            <sz val="9"/>
            <rFont val="宋体"/>
            <family val="3"/>
            <charset val="134"/>
          </rPr>
          <t xml:space="preserve">
</t>
        </r>
        <r>
          <rPr>
            <sz val="12"/>
            <rFont val="宋体"/>
            <family val="3"/>
            <charset val="134"/>
          </rPr>
          <t>m</t>
        </r>
        <r>
          <rPr>
            <vertAlign val="superscript"/>
            <sz val="12"/>
            <rFont val="宋体"/>
            <family val="3"/>
            <charset val="134"/>
          </rPr>
          <t>2</t>
        </r>
        <r>
          <rPr>
            <sz val="9"/>
            <rFont val="宋体"/>
            <family val="3"/>
            <charset val="134"/>
          </rPr>
          <t>或</t>
        </r>
        <r>
          <rPr>
            <sz val="12"/>
            <rFont val="宋体"/>
            <family val="3"/>
            <charset val="134"/>
          </rPr>
          <t>m</t>
        </r>
        <r>
          <rPr>
            <vertAlign val="superscript"/>
            <sz val="12"/>
            <rFont val="宋体"/>
            <family val="3"/>
            <charset val="134"/>
          </rPr>
          <t>3</t>
        </r>
      </text>
    </comment>
    <comment ref="H8" authorId="0">
      <text>
        <r>
          <rPr>
            <b/>
            <sz val="9"/>
            <rFont val="宋体"/>
            <family val="3"/>
            <charset val="134"/>
          </rPr>
          <t>chenjie:</t>
        </r>
        <r>
          <rPr>
            <sz val="9"/>
            <rFont val="宋体"/>
            <family val="3"/>
            <charset val="134"/>
          </rPr>
          <t xml:space="preserve">
(1)一般应填写房产证所填写的建筑面积值，如无房屋证，应填写工程概预算书上的面积值，否则就需要重新丈量；(2)对因改扩建已改变了原有建筑面积的，应以基准日实际建筑面积填报，但必须在备注中加以说明。</t>
        </r>
        <r>
          <rPr>
            <b/>
            <sz val="9"/>
            <rFont val="宋体"/>
            <family val="3"/>
            <charset val="134"/>
          </rPr>
          <t>注意：</t>
        </r>
        <r>
          <rPr>
            <sz val="9"/>
            <rFont val="宋体"/>
            <family val="3"/>
            <charset val="134"/>
          </rPr>
          <t>在增加面积的同时，应增加帐面原值及净值，如果增加面积的相应价值未入帐，应同时在备注中注明未入帐部分的建筑面积。</t>
        </r>
      </text>
    </comment>
    <comment ref="Q8" authorId="0">
      <text>
        <r>
          <rPr>
            <b/>
            <sz val="9"/>
            <rFont val="宋体"/>
            <family val="3"/>
            <charset val="134"/>
          </rPr>
          <t>chenjie:</t>
        </r>
        <r>
          <rPr>
            <sz val="9"/>
            <rFont val="宋体"/>
            <family val="3"/>
            <charset val="134"/>
          </rPr>
          <t xml:space="preserv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15.xml><?xml version="1.0" encoding="utf-8"?>
<comments xmlns="http://schemas.openxmlformats.org/spreadsheetml/2006/main">
  <authors>
    <author>chenjie</author>
  </authors>
  <commentList>
    <comment ref="B8" authorId="0">
      <text>
        <r>
          <rPr>
            <b/>
            <sz val="9"/>
            <rFont val="宋体"/>
            <family val="3"/>
            <charset val="134"/>
          </rPr>
          <t>chenjie:</t>
        </r>
        <r>
          <rPr>
            <sz val="9"/>
            <rFont val="宋体"/>
            <family val="3"/>
            <charset val="134"/>
          </rPr>
          <t xml:space="preserve">
填写房产证编号,无证不填</t>
        </r>
      </text>
    </comment>
    <comment ref="E8" authorId="0">
      <text>
        <r>
          <rPr>
            <b/>
            <sz val="9"/>
            <rFont val="宋体"/>
            <family val="3"/>
            <charset val="134"/>
          </rPr>
          <t>chenjie:</t>
        </r>
        <r>
          <rPr>
            <sz val="9"/>
            <rFont val="宋体"/>
            <family val="3"/>
            <charset val="134"/>
          </rPr>
          <t xml:space="preserve">
如：“砖混、钢混、框架、砖木、简易”等，各类型结构的定义参见填表说明。</t>
        </r>
      </text>
    </comment>
    <comment ref="F8" authorId="0">
      <text>
        <r>
          <rPr>
            <b/>
            <sz val="9"/>
            <rFont val="宋体"/>
            <family val="3"/>
            <charset val="134"/>
          </rPr>
          <t>chenjie:</t>
        </r>
        <r>
          <rPr>
            <sz val="9"/>
            <rFont val="宋体"/>
            <family val="3"/>
            <charset val="134"/>
          </rPr>
          <t xml:space="preserve">
指竣工日期</t>
        </r>
      </text>
    </comment>
    <comment ref="G8" authorId="0">
      <text>
        <r>
          <rPr>
            <b/>
            <sz val="9"/>
            <rFont val="宋体"/>
            <family val="3"/>
            <charset val="134"/>
          </rPr>
          <t>chenjie:</t>
        </r>
        <r>
          <rPr>
            <sz val="9"/>
            <rFont val="宋体"/>
            <family val="3"/>
            <charset val="134"/>
          </rPr>
          <t xml:space="preserve">
</t>
        </r>
        <r>
          <rPr>
            <sz val="12"/>
            <rFont val="宋体"/>
            <family val="3"/>
            <charset val="134"/>
          </rPr>
          <t>m</t>
        </r>
        <r>
          <rPr>
            <vertAlign val="superscript"/>
            <sz val="12"/>
            <rFont val="宋体"/>
            <family val="3"/>
            <charset val="134"/>
          </rPr>
          <t>2</t>
        </r>
        <r>
          <rPr>
            <sz val="9"/>
            <rFont val="宋体"/>
            <family val="3"/>
            <charset val="134"/>
          </rPr>
          <t>或</t>
        </r>
        <r>
          <rPr>
            <sz val="12"/>
            <rFont val="宋体"/>
            <family val="3"/>
            <charset val="134"/>
          </rPr>
          <t>m</t>
        </r>
        <r>
          <rPr>
            <vertAlign val="superscript"/>
            <sz val="12"/>
            <rFont val="宋体"/>
            <family val="3"/>
            <charset val="134"/>
          </rPr>
          <t>3</t>
        </r>
      </text>
    </comment>
    <comment ref="H8" authorId="0">
      <text>
        <r>
          <rPr>
            <b/>
            <sz val="9"/>
            <rFont val="宋体"/>
            <family val="3"/>
            <charset val="134"/>
          </rPr>
          <t>chenjie:</t>
        </r>
        <r>
          <rPr>
            <sz val="9"/>
            <rFont val="宋体"/>
            <family val="3"/>
            <charset val="134"/>
          </rPr>
          <t xml:space="preserve">
(1)一般应填写房产证所填写的建筑面积值，如无房屋证，应填写工程概预算书上的面积值，否则就需要重新丈量；(2)对因改扩建已改变了原有建筑面积的，应以基准日实际建筑面积填报，但必须在备注中加以说明。</t>
        </r>
        <r>
          <rPr>
            <b/>
            <sz val="9"/>
            <rFont val="宋体"/>
            <family val="3"/>
            <charset val="134"/>
          </rPr>
          <t>注意：</t>
        </r>
        <r>
          <rPr>
            <sz val="9"/>
            <rFont val="宋体"/>
            <family val="3"/>
            <charset val="134"/>
          </rPr>
          <t>在增加面积的同时，应增加帐面原值及净值，如果增加面积的相应价值未入帐，应同时在备注中注明未入帐部分的建筑面积。</t>
        </r>
      </text>
    </comment>
    <comment ref="P8" authorId="0">
      <text>
        <r>
          <rPr>
            <b/>
            <sz val="9"/>
            <rFont val="宋体"/>
            <family val="3"/>
            <charset val="134"/>
          </rPr>
          <t>chenjie:</t>
        </r>
        <r>
          <rPr>
            <sz val="9"/>
            <rFont val="宋体"/>
            <family val="3"/>
            <charset val="134"/>
          </rPr>
          <t xml:space="preserv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16.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G7" authorId="0">
      <text>
        <r>
          <rPr>
            <b/>
            <sz val="9"/>
            <rFont val="宋体"/>
            <family val="3"/>
            <charset val="134"/>
          </rPr>
          <t>chenjie:</t>
        </r>
        <r>
          <rPr>
            <sz val="9"/>
            <rFont val="宋体"/>
            <family val="3"/>
            <charset val="134"/>
          </rPr>
          <t xml:space="preserve">
所填内容应与土地证记录相符</t>
        </r>
      </text>
    </comment>
    <comment ref="I7" authorId="0">
      <text>
        <r>
          <rPr>
            <b/>
            <sz val="9"/>
            <rFont val="宋体"/>
            <family val="3"/>
            <charset val="134"/>
          </rPr>
          <t>chenjie:</t>
        </r>
        <r>
          <rPr>
            <sz val="9"/>
            <rFont val="宋体"/>
            <family val="3"/>
            <charset val="134"/>
          </rPr>
          <t xml:space="preserve">
所填内容应与土地证记录相符</t>
        </r>
      </text>
    </comment>
  </commentList>
</comments>
</file>

<file path=xl/comments17.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G7" authorId="0">
      <text>
        <r>
          <rPr>
            <b/>
            <sz val="9"/>
            <rFont val="宋体"/>
            <family val="3"/>
            <charset val="134"/>
          </rPr>
          <t>chenjie:</t>
        </r>
        <r>
          <rPr>
            <sz val="9"/>
            <rFont val="宋体"/>
            <family val="3"/>
            <charset val="134"/>
          </rPr>
          <t xml:space="preserve">
所填内容应与土地证记录相符</t>
        </r>
      </text>
    </comment>
    <comment ref="I7" authorId="0">
      <text>
        <r>
          <rPr>
            <b/>
            <sz val="9"/>
            <rFont val="宋体"/>
            <family val="3"/>
            <charset val="134"/>
          </rPr>
          <t>chenjie:</t>
        </r>
        <r>
          <rPr>
            <sz val="9"/>
            <rFont val="宋体"/>
            <family val="3"/>
            <charset val="134"/>
          </rPr>
          <t xml:space="preserve">
所填内容应与土地证记录相符</t>
        </r>
      </text>
    </comment>
  </commentList>
</comments>
</file>

<file path=xl/comments18.xml><?xml version="1.0" encoding="utf-8"?>
<comments xmlns="http://schemas.openxmlformats.org/spreadsheetml/2006/main">
  <authors>
    <author>作者</author>
    <author>WangChonghu</author>
    <author>zhonglian</author>
    <author>chenjie</author>
  </authors>
  <commentList>
    <comment ref="Z5" authorId="0">
      <text>
        <r>
          <rPr>
            <b/>
            <sz val="9"/>
            <rFont val="宋体"/>
            <family val="3"/>
            <charset val="134"/>
          </rPr>
          <t>作者:</t>
        </r>
        <r>
          <rPr>
            <sz val="9"/>
            <rFont val="宋体"/>
            <family val="3"/>
            <charset val="134"/>
          </rPr>
          <t xml:space="preserve">
建设期在六个月以内的利率为5.58%;建设期在六个月至一年（含一年）按6.12%利率,一至三年的（含三年）按6.30%利率</t>
        </r>
      </text>
    </comment>
    <comment ref="AR5" authorId="1">
      <text>
        <r>
          <rPr>
            <b/>
            <sz val="9"/>
            <rFont val="宋体"/>
            <family val="3"/>
            <charset val="134"/>
          </rPr>
          <t>WangChonghu:</t>
        </r>
        <r>
          <rPr>
            <sz val="9"/>
            <rFont val="宋体"/>
            <family val="3"/>
            <charset val="134"/>
          </rPr>
          <t xml:space="preserve">
如“强腐蚀”、“有腐蚀”、“高温”等，正常情形不必填
</t>
        </r>
      </text>
    </comment>
    <comment ref="AS5" authorId="1">
      <text>
        <r>
          <rPr>
            <b/>
            <sz val="9"/>
            <rFont val="宋体"/>
            <family val="3"/>
            <charset val="134"/>
          </rPr>
          <t>WangChonghu:</t>
        </r>
        <r>
          <rPr>
            <sz val="9"/>
            <rFont val="宋体"/>
            <family val="3"/>
            <charset val="134"/>
          </rPr>
          <t xml:space="preserve">
特殊构筑物，如：铁路、码头、桥梁、隧道（涵洞）、公路、井巷等建议设计针对性的调查表</t>
        </r>
      </text>
    </comment>
    <comment ref="AY5" authorId="1">
      <text>
        <r>
          <rPr>
            <b/>
            <sz val="9"/>
            <rFont val="宋体"/>
            <family val="3"/>
            <charset val="134"/>
          </rPr>
          <t>WangChonghu:</t>
        </r>
        <r>
          <rPr>
            <sz val="9"/>
            <rFont val="宋体"/>
            <family val="3"/>
            <charset val="134"/>
          </rPr>
          <t xml:space="preserve">
据实填写</t>
        </r>
      </text>
    </comment>
    <comment ref="N6" authorId="2">
      <text>
        <r>
          <rPr>
            <b/>
            <sz val="9"/>
            <rFont val="宋体"/>
            <family val="3"/>
            <charset val="134"/>
          </rPr>
          <t>zhonglian:</t>
        </r>
        <r>
          <rPr>
            <sz val="9"/>
            <rFont val="宋体"/>
            <family val="3"/>
            <charset val="134"/>
          </rPr>
          <t xml:space="preserve">
</t>
        </r>
      </text>
    </comment>
    <comment ref="Z6" authorId="0">
      <text>
        <r>
          <rPr>
            <b/>
            <sz val="9"/>
            <rFont val="宋体"/>
            <family val="3"/>
            <charset val="134"/>
          </rPr>
          <t>作者:</t>
        </r>
        <r>
          <rPr>
            <sz val="9"/>
            <rFont val="宋体"/>
            <family val="3"/>
            <charset val="134"/>
          </rPr>
          <t xml:space="preserve">
建设期在六个月以内的利率为5.58%;建设期在六个月至一年（含一年）按6.12%利率,一至三年的（含三年）按6.30%利率</t>
        </r>
      </text>
    </comment>
    <comment ref="AP6" authorId="1">
      <text>
        <r>
          <rPr>
            <b/>
            <sz val="9"/>
            <rFont val="宋体"/>
            <family val="3"/>
            <charset val="134"/>
          </rPr>
          <t>WangChonghu:</t>
        </r>
        <r>
          <rPr>
            <sz val="9"/>
            <rFont val="宋体"/>
            <family val="3"/>
            <charset val="134"/>
          </rPr>
          <t xml:space="preserve">
部位、工作主要内容及金额</t>
        </r>
      </text>
    </comment>
    <comment ref="AQ6" authorId="1">
      <text>
        <r>
          <rPr>
            <b/>
            <sz val="9"/>
            <rFont val="宋体"/>
            <family val="3"/>
            <charset val="134"/>
          </rPr>
          <t>WangChonghu:</t>
        </r>
        <r>
          <rPr>
            <sz val="9"/>
            <rFont val="宋体"/>
            <family val="3"/>
            <charset val="134"/>
          </rPr>
          <t xml:space="preserve">
相关财务凭证、合同、结算书等名称/编号</t>
        </r>
      </text>
    </comment>
    <comment ref="AU6" authorId="1">
      <text>
        <r>
          <rPr>
            <b/>
            <sz val="9"/>
            <rFont val="宋体"/>
            <family val="3"/>
            <charset val="134"/>
          </rPr>
          <t>WangChonghu:</t>
        </r>
        <r>
          <rPr>
            <sz val="9"/>
            <rFont val="宋体"/>
            <family val="3"/>
            <charset val="134"/>
          </rPr>
          <t xml:space="preserve">
烟囱、水井填上口直径</t>
        </r>
      </text>
    </comment>
    <comment ref="AX6" authorId="1">
      <text>
        <r>
          <rPr>
            <b/>
            <sz val="9"/>
            <rFont val="宋体"/>
            <family val="3"/>
            <charset val="134"/>
          </rPr>
          <t>WangChonghu:</t>
        </r>
        <r>
          <rPr>
            <sz val="9"/>
            <rFont val="宋体"/>
            <family val="3"/>
            <charset val="134"/>
          </rPr>
          <t xml:space="preserve">
据实填写，如水塔、水池有效容积等</t>
        </r>
      </text>
    </comment>
    <comment ref="R7" authorId="3">
      <text>
        <r>
          <rPr>
            <b/>
            <sz val="9"/>
            <rFont val="宋体"/>
            <family val="3"/>
            <charset val="134"/>
          </rPr>
          <t>chenjie:</t>
        </r>
        <r>
          <rPr>
            <sz val="9"/>
            <rFont val="宋体"/>
            <family val="3"/>
            <charset val="134"/>
          </rPr>
          <t xml:space="preserve">
备注中须说明的事项：(1)对因改扩建已改变了原有建筑面积的；(2)改扩建增加的相应价值未入帐的，注明未入帐部分的建筑面积。(3)盘盈资产及非正常状态下的资产，如：“已拆除、待报废”等(5)负数余额</t>
        </r>
      </text>
    </comment>
  </commentList>
</comments>
</file>

<file path=xl/comments19.xml><?xml version="1.0" encoding="utf-8"?>
<comments xmlns="http://schemas.openxmlformats.org/spreadsheetml/2006/main">
  <authors>
    <author>zhonglian</author>
    <author>chenjie</author>
  </authors>
  <commentList>
    <comment ref="Q6" authorId="0">
      <text>
        <r>
          <rPr>
            <b/>
            <sz val="9"/>
            <rFont val="宋体"/>
            <family val="3"/>
            <charset val="134"/>
          </rPr>
          <t>zhonglian:</t>
        </r>
        <r>
          <rPr>
            <sz val="9"/>
            <rFont val="宋体"/>
            <family val="3"/>
            <charset val="134"/>
          </rPr>
          <t xml:space="preserve">
</t>
        </r>
      </text>
    </comment>
    <comment ref="U7" authorId="1">
      <text>
        <r>
          <rPr>
            <b/>
            <sz val="9"/>
            <rFont val="宋体"/>
            <family val="3"/>
            <charset val="134"/>
          </rPr>
          <t>chenjie:</t>
        </r>
        <r>
          <rPr>
            <sz val="9"/>
            <rFont val="宋体"/>
            <family val="3"/>
            <charset val="134"/>
          </rPr>
          <t xml:space="preserve">
备注中须说明的事项：(1)对因改扩建已改变了原有建筑面积的；(2)改扩建增加的相应价值未入帐的，注明未入帐部分的建筑面积。(3)盘盈资产及非正常状态下的资产，如：“已拆除、待报废”等(5)负数余额</t>
        </r>
      </text>
    </comment>
  </commentList>
</comments>
</file>

<file path=xl/comments20.xml><?xml version="1.0" encoding="utf-8"?>
<comments xmlns="http://schemas.openxmlformats.org/spreadsheetml/2006/main">
  <authors>
    <author>chenjie</author>
  </authors>
  <commentList>
    <comment ref="Q7" authorId="0">
      <text>
        <r>
          <rPr>
            <b/>
            <sz val="9"/>
            <rFont val="宋体"/>
            <family val="3"/>
            <charset val="134"/>
          </rPr>
          <t>chenjie:</t>
        </r>
        <r>
          <rPr>
            <sz val="9"/>
            <rFont val="宋体"/>
            <family val="3"/>
            <charset val="134"/>
          </rPr>
          <t xml:space="preserve">
备注中须说明的事项：(1)对因改扩建已改变了原有记录的；(2)改扩建增加的相应价值未入帐的，注明未入帐部分的尺寸规格等。(3)盘盈资产及非正常状态下的资产，如：“已拆除、待报废”等(5)负数余额</t>
        </r>
      </text>
    </comment>
  </commentList>
</comments>
</file>

<file path=xl/comments21.xml><?xml version="1.0" encoding="utf-8"?>
<comments xmlns="http://schemas.openxmlformats.org/spreadsheetml/2006/main">
  <authors>
    <author>sucheng</author>
    <author>chenjie</author>
  </authors>
  <commentList>
    <comment ref="B7" authorId="0">
      <text>
        <r>
          <rPr>
            <b/>
            <sz val="9"/>
            <rFont val="宋体"/>
            <family val="3"/>
            <charset val="134"/>
          </rPr>
          <t>sucheng:</t>
        </r>
        <r>
          <rPr>
            <sz val="9"/>
            <rFont val="宋体"/>
            <family val="3"/>
            <charset val="134"/>
          </rPr>
          <t xml:space="preserve">
企业资产管理所使用的编号</t>
        </r>
      </text>
    </comment>
    <comment ref="W7" authorId="1">
      <text>
        <r>
          <rPr>
            <b/>
            <sz val="9"/>
            <rFont val="宋体"/>
            <family val="3"/>
            <charset val="134"/>
          </rPr>
          <t>chenjie:</t>
        </r>
        <r>
          <rPr>
            <sz val="9"/>
            <rFont val="宋体"/>
            <family val="3"/>
            <charset val="134"/>
          </rPr>
          <t xml:space="preserv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 ref="B18" authorId="0">
      <text>
        <r>
          <rPr>
            <b/>
            <sz val="9"/>
            <rFont val="宋体"/>
            <family val="3"/>
            <charset val="134"/>
          </rPr>
          <t>sucheng:</t>
        </r>
        <r>
          <rPr>
            <sz val="9"/>
            <rFont val="宋体"/>
            <family val="3"/>
            <charset val="134"/>
          </rPr>
          <t xml:space="preserve">
企业资产管理所使用的编号</t>
        </r>
      </text>
    </comment>
    <comment ref="W18" authorId="1">
      <text>
        <r>
          <rPr>
            <b/>
            <sz val="9"/>
            <rFont val="宋体"/>
            <family val="3"/>
            <charset val="134"/>
          </rPr>
          <t>chenjie:</t>
        </r>
        <r>
          <rPr>
            <sz val="9"/>
            <rFont val="宋体"/>
            <family val="3"/>
            <charset val="134"/>
          </rPr>
          <t xml:space="preserv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22.xml><?xml version="1.0" encoding="utf-8"?>
<comments xmlns="http://schemas.openxmlformats.org/spreadsheetml/2006/main">
  <authors>
    <author>chenjie</author>
  </authors>
  <commentList>
    <comment ref="R7" authorId="0">
      <text>
        <r>
          <rPr>
            <b/>
            <sz val="9"/>
            <rFont val="宋体"/>
            <family val="3"/>
            <charset val="134"/>
          </rPr>
          <t>chenjie:</t>
        </r>
        <r>
          <rPr>
            <sz val="9"/>
            <rFont val="宋体"/>
            <family val="3"/>
            <charset val="134"/>
          </rPr>
          <t xml:space="preserve">
(1)对待报废、盘亏、帐外等运输车辆应在备注栏标明；(2)因折旧提超等原因造成负数余额的项目，应简述原因（3）其他</t>
        </r>
      </text>
    </comment>
  </commentList>
</comments>
</file>

<file path=xl/comments23.xml><?xml version="1.0" encoding="utf-8"?>
<comments xmlns="http://schemas.openxmlformats.org/spreadsheetml/2006/main">
  <authors>
    <author>sucheng</author>
    <author>chenjie</author>
  </authors>
  <commentList>
    <comment ref="B7" authorId="0">
      <text>
        <r>
          <rPr>
            <b/>
            <sz val="9"/>
            <rFont val="宋体"/>
            <family val="3"/>
            <charset val="134"/>
          </rPr>
          <t>sucheng:</t>
        </r>
        <r>
          <rPr>
            <sz val="9"/>
            <rFont val="宋体"/>
            <family val="3"/>
            <charset val="134"/>
          </rPr>
          <t xml:space="preserve">
企业资产管理所使用的编号</t>
        </r>
      </text>
    </comment>
    <comment ref="F7" authorId="1">
      <text>
        <r>
          <rPr>
            <b/>
            <sz val="9"/>
            <rFont val="宋体"/>
            <family val="3"/>
            <charset val="134"/>
          </rPr>
          <t>chenjie:</t>
        </r>
        <r>
          <rPr>
            <sz val="9"/>
            <rFont val="宋体"/>
            <family val="3"/>
            <charset val="134"/>
          </rPr>
          <t xml:space="preserve">
台、件、套、个等</t>
        </r>
      </text>
    </comment>
    <comment ref="T7" authorId="1">
      <text>
        <r>
          <rPr>
            <b/>
            <sz val="9"/>
            <rFont val="宋体"/>
            <family val="3"/>
            <charset val="134"/>
          </rPr>
          <t>chenjie:</t>
        </r>
        <r>
          <rPr>
            <sz val="9"/>
            <rFont val="宋体"/>
            <family val="3"/>
            <charset val="134"/>
          </rPr>
          <t xml:space="preserve">
(1)对停用、不需用、待报废、淘汰、盘亏、盘盈等电子设备应在备注栏标明(2)因折旧提超等原因造成负数余额的项目，应简述原因(3)其他</t>
        </r>
      </text>
    </comment>
  </commentList>
</comments>
</file>

<file path=xl/comments24.xml><?xml version="1.0" encoding="utf-8"?>
<comments xmlns="http://schemas.openxmlformats.org/spreadsheetml/2006/main">
  <authors>
    <author>sucheng</author>
    <author>chenjie</author>
  </authors>
  <commentList>
    <comment ref="B7" authorId="0">
      <text>
        <r>
          <rPr>
            <b/>
            <sz val="9"/>
            <rFont val="宋体"/>
            <family val="3"/>
            <charset val="134"/>
          </rPr>
          <t>sucheng:</t>
        </r>
        <r>
          <rPr>
            <sz val="9"/>
            <rFont val="宋体"/>
            <family val="3"/>
            <charset val="134"/>
          </rPr>
          <t xml:space="preserve">
企业资产管理所使用的编号</t>
        </r>
      </text>
    </comment>
    <comment ref="F7" authorId="1">
      <text>
        <r>
          <rPr>
            <b/>
            <sz val="9"/>
            <rFont val="宋体"/>
            <family val="3"/>
            <charset val="134"/>
          </rPr>
          <t>chenjie:</t>
        </r>
        <r>
          <rPr>
            <sz val="9"/>
            <rFont val="宋体"/>
            <family val="3"/>
            <charset val="134"/>
          </rPr>
          <t xml:space="preserve">
台、件、套、个等</t>
        </r>
      </text>
    </comment>
    <comment ref="P7" authorId="1">
      <text>
        <r>
          <rPr>
            <b/>
            <sz val="9"/>
            <rFont val="宋体"/>
            <family val="3"/>
            <charset val="134"/>
          </rPr>
          <t>chenjie:</t>
        </r>
        <r>
          <rPr>
            <sz val="9"/>
            <rFont val="宋体"/>
            <family val="3"/>
            <charset val="134"/>
          </rPr>
          <t xml:space="preserve">
(1)对停用、不需用、待报废、淘汰、盘亏、盘盈等电子设备应在备注栏标明(2)因折旧提超等原因造成负数余额的项目，应简述原因(3)其他</t>
        </r>
      </text>
    </comment>
  </commentList>
</comments>
</file>

<file path=xl/comments25.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D7" authorId="0">
      <text>
        <r>
          <rPr>
            <b/>
            <sz val="9"/>
            <rFont val="宋体"/>
            <family val="3"/>
            <charset val="134"/>
          </rPr>
          <t>chenjie:</t>
        </r>
        <r>
          <rPr>
            <sz val="9"/>
            <rFont val="宋体"/>
            <family val="3"/>
            <charset val="134"/>
          </rPr>
          <t xml:space="preserve">
所填内容应与土地证记录相符</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H7" authorId="0">
      <text>
        <r>
          <rPr>
            <b/>
            <sz val="9"/>
            <rFont val="宋体"/>
            <family val="3"/>
            <charset val="134"/>
          </rPr>
          <t>chenjie:</t>
        </r>
        <r>
          <rPr>
            <sz val="9"/>
            <rFont val="宋体"/>
            <family val="3"/>
            <charset val="134"/>
          </rPr>
          <t xml:space="preserve">
所填内容应与土地证记录相符</t>
        </r>
      </text>
    </comment>
  </commentList>
</comments>
</file>

<file path=xl/comments26.xml><?xml version="1.0" encoding="utf-8"?>
<comments xmlns="http://schemas.openxmlformats.org/spreadsheetml/2006/main">
  <authors>
    <author>chenjie</author>
  </authors>
  <commentList>
    <comment ref="N6" authorId="0">
      <text>
        <r>
          <rPr>
            <b/>
            <sz val="9"/>
            <rFont val="宋体"/>
            <family val="3"/>
            <charset val="134"/>
          </rPr>
          <t>chenjie:</t>
        </r>
        <r>
          <rPr>
            <sz val="9"/>
            <rFont val="宋体"/>
            <family val="3"/>
            <charset val="134"/>
          </rPr>
          <t xml:space="preserve">
形象进度可以按工程施工进度的四个阶段考虑。（做完前期工程为一个阶段；动工已有一定时间为第二阶段；完成主体工程为第三阶段；由此到竣工为第四阶段。）</t>
        </r>
      </text>
    </comment>
    <comment ref="O6" authorId="0">
      <text>
        <r>
          <rPr>
            <b/>
            <sz val="9"/>
            <rFont val="宋体"/>
            <family val="3"/>
            <charset val="134"/>
          </rPr>
          <t>chenjie:</t>
        </r>
        <r>
          <rPr>
            <sz val="9"/>
            <rFont val="宋体"/>
            <family val="3"/>
            <charset val="134"/>
          </rPr>
          <t xml:space="preserve">
指财务实际付款与合同总价款之比</t>
        </r>
      </text>
    </comment>
    <comment ref="T6" authorId="0">
      <text>
        <r>
          <rPr>
            <b/>
            <sz val="9"/>
            <rFont val="宋体"/>
            <family val="3"/>
            <charset val="134"/>
          </rPr>
          <t>chenjie:</t>
        </r>
        <r>
          <rPr>
            <sz val="9"/>
            <rFont val="宋体"/>
            <family val="3"/>
            <charset val="134"/>
          </rPr>
          <t xml:space="preserve">
处于非正常状态的在建工程项目应在备注栏标注在建工程的施工状况，如：“停建1年、季节性停建”等</t>
        </r>
      </text>
    </comment>
  </commentList>
</comments>
</file>

<file path=xl/comments27.xml><?xml version="1.0" encoding="utf-8"?>
<comments xmlns="http://schemas.openxmlformats.org/spreadsheetml/2006/main">
  <authors>
    <author>chenjie</author>
  </authors>
  <commentList>
    <comment ref="Y7" authorId="0">
      <text>
        <r>
          <rPr>
            <b/>
            <sz val="9"/>
            <rFont val="宋体"/>
            <family val="3"/>
            <charset val="134"/>
          </rPr>
          <t>chenjie:</t>
        </r>
        <r>
          <rPr>
            <sz val="9"/>
            <rFont val="宋体"/>
            <family val="3"/>
            <charset val="134"/>
          </rPr>
          <t xml:space="preserve">
处于非正常状态的在建工程项目应在备注栏标注在建工程的施工状况，如：“停建1年、季节性停建”等</t>
        </r>
      </text>
    </comment>
  </commentList>
</comments>
</file>

<file path=xl/comments28.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填列转入固定资产实物名称及规格型号，如“报废油罐汽车HQG5吨1辆”、“出售CA6140.2M普通车床1台”等</t>
        </r>
      </text>
    </comment>
    <comment ref="C6" authorId="0">
      <text>
        <r>
          <rPr>
            <b/>
            <sz val="9"/>
            <rFont val="宋体"/>
            <family val="3"/>
            <charset val="134"/>
          </rPr>
          <t>chenjie:</t>
        </r>
        <r>
          <rPr>
            <sz val="9"/>
            <rFont val="宋体"/>
            <family val="3"/>
            <charset val="134"/>
          </rPr>
          <t xml:space="preserve">
发生日期为转入时间</t>
        </r>
      </text>
    </comment>
    <comment ref="H6" authorId="0">
      <text>
        <r>
          <rPr>
            <b/>
            <sz val="9"/>
            <rFont val="宋体"/>
            <family val="3"/>
            <charset val="134"/>
          </rPr>
          <t>chenjie:</t>
        </r>
        <r>
          <rPr>
            <sz val="9"/>
            <rFont val="宋体"/>
            <family val="3"/>
            <charset val="134"/>
          </rPr>
          <t xml:space="preserve">
简要注明基准日资产清理状况（如“已清理完毕”、“清理净损失”、“清理收入”等</t>
        </r>
      </text>
    </comment>
  </commentList>
</comments>
</file>

<file path=xl/comments29.xml><?xml version="1.0" encoding="utf-8"?>
<comments xmlns="http://schemas.openxmlformats.org/spreadsheetml/2006/main">
  <authors>
    <author>chenjie</author>
  </authors>
  <commentList>
    <comment ref="M7" authorId="0">
      <text>
        <r>
          <rPr>
            <b/>
            <sz val="9"/>
            <rFont val="宋体"/>
            <family val="3"/>
            <charset val="134"/>
          </rPr>
          <t>chenjie:</t>
        </r>
        <r>
          <rPr>
            <sz val="9"/>
            <rFont val="宋体"/>
            <family val="3"/>
            <charset val="134"/>
          </rPr>
          <t xml:space="preserv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30.xml><?xml version="1.0" encoding="utf-8"?>
<comments xmlns="http://schemas.openxmlformats.org/spreadsheetml/2006/main">
  <authors>
    <author>chenjie</author>
  </authors>
  <commentList>
    <comment ref="N7" authorId="0">
      <text>
        <r>
          <rPr>
            <b/>
            <sz val="9"/>
            <rFont val="宋体"/>
            <family val="3"/>
            <charset val="134"/>
          </rPr>
          <t>chenjie:</t>
        </r>
        <r>
          <rPr>
            <sz val="9"/>
            <rFont val="宋体"/>
            <family val="3"/>
            <charset val="134"/>
          </rPr>
          <t xml:space="preserv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31.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土地使用权证书的编号</t>
        </r>
      </text>
    </comment>
    <comment ref="E6" authorId="0">
      <text>
        <r>
          <rPr>
            <b/>
            <sz val="9"/>
            <rFont val="宋体"/>
            <family val="3"/>
            <charset val="134"/>
          </rPr>
          <t>chenjie:</t>
        </r>
        <r>
          <rPr>
            <sz val="9"/>
            <rFont val="宋体"/>
            <family val="3"/>
            <charset val="134"/>
          </rPr>
          <t xml:space="preserve">
所填内容应与土地证记录相符</t>
        </r>
      </text>
    </comment>
    <comment ref="F6" authorId="0">
      <text>
        <r>
          <rPr>
            <b/>
            <sz val="9"/>
            <rFont val="宋体"/>
            <family val="3"/>
            <charset val="134"/>
          </rPr>
          <t>chenjie:</t>
        </r>
        <r>
          <rPr>
            <sz val="9"/>
            <rFont val="宋体"/>
            <family val="3"/>
            <charset val="134"/>
          </rPr>
          <t xml:space="preserve">
所填内容应与土地证记录相符</t>
        </r>
      </text>
    </comment>
  </commentList>
</comments>
</file>

<file path=xl/comments32.xml><?xml version="1.0" encoding="utf-8"?>
<comments xmlns="http://schemas.openxmlformats.org/spreadsheetml/2006/main">
  <authors>
    <author>chenjie</author>
  </authors>
  <commentList>
    <comment ref="K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3.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如：“</t>
        </r>
        <r>
          <rPr>
            <sz val="9"/>
            <rFont val="Times New Roman"/>
            <family val="1"/>
          </rPr>
          <t>××</t>
        </r>
        <r>
          <rPr>
            <sz val="9"/>
            <rFont val="宋体"/>
            <family val="3"/>
            <charset val="134"/>
          </rPr>
          <t>专利权”、“</t>
        </r>
        <r>
          <rPr>
            <sz val="9"/>
            <rFont val="Times New Roman"/>
            <family val="1"/>
          </rPr>
          <t>××</t>
        </r>
        <r>
          <rPr>
            <sz val="9"/>
            <rFont val="宋体"/>
            <family val="3"/>
            <charset val="134"/>
          </rPr>
          <t>软件”等</t>
        </r>
      </text>
    </comment>
    <comment ref="H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4.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如：“</t>
        </r>
        <r>
          <rPr>
            <sz val="9"/>
            <rFont val="Times New Roman"/>
            <family val="1"/>
          </rPr>
          <t>××</t>
        </r>
        <r>
          <rPr>
            <sz val="9"/>
            <rFont val="宋体"/>
            <family val="3"/>
            <charset val="134"/>
          </rPr>
          <t>专利权”、“</t>
        </r>
        <r>
          <rPr>
            <sz val="9"/>
            <rFont val="Times New Roman"/>
            <family val="1"/>
          </rPr>
          <t>××</t>
        </r>
        <r>
          <rPr>
            <sz val="9"/>
            <rFont val="宋体"/>
            <family val="3"/>
            <charset val="134"/>
          </rPr>
          <t>软件”等</t>
        </r>
      </text>
    </comment>
    <comment ref="H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指摊销期在1年以上的各种费用。如“</t>
        </r>
        <r>
          <rPr>
            <sz val="9"/>
            <rFont val="Times New Roman"/>
            <family val="1"/>
          </rPr>
          <t>××</t>
        </r>
        <r>
          <rPr>
            <sz val="9"/>
            <rFont val="宋体"/>
            <family val="3"/>
            <charset val="134"/>
          </rPr>
          <t>租入资产改良款”、“</t>
        </r>
        <r>
          <rPr>
            <sz val="9"/>
            <rFont val="Times New Roman"/>
            <family val="1"/>
          </rPr>
          <t>××</t>
        </r>
        <r>
          <rPr>
            <sz val="9"/>
            <rFont val="宋体"/>
            <family val="3"/>
            <charset val="134"/>
          </rPr>
          <t>资产大修费用“等。若填表单位开办费在本科目核算，则除按要求填写本表外，应参照开办费清查评估明细表的要求在备注栏注明费用包括的计提内容和相应金额，或附专项说明亦可。</t>
        </r>
      </text>
    </comment>
    <comment ref="D6" authorId="0">
      <text>
        <r>
          <rPr>
            <b/>
            <sz val="9"/>
            <rFont val="宋体"/>
            <family val="3"/>
            <charset val="134"/>
          </rPr>
          <t>chenjie:</t>
        </r>
        <r>
          <rPr>
            <sz val="9"/>
            <rFont val="宋体"/>
            <family val="3"/>
            <charset val="134"/>
          </rPr>
          <t xml:space="preserve">
指开始摊销前的金额。</t>
        </r>
      </text>
    </comment>
  </commentList>
</comments>
</file>

<file path=xl/comments36.xml><?xml version="1.0" encoding="utf-8"?>
<comments xmlns="http://schemas.openxmlformats.org/spreadsheetml/2006/main">
  <authors>
    <author>chenjie</author>
  </authors>
  <commentList>
    <comment ref="H6" authorId="0">
      <text>
        <r>
          <rPr>
            <b/>
            <sz val="9"/>
            <rFont val="宋体"/>
            <family val="3"/>
            <charset val="134"/>
          </rPr>
          <t>chenjie:</t>
        </r>
        <r>
          <rPr>
            <sz val="9"/>
            <rFont val="宋体"/>
            <family val="3"/>
            <charset val="134"/>
          </rPr>
          <t xml:space="preserve">
金额较大的项目，在备注栏注明其内容或附说明该项资产的内容和价值构成的专项说明。</t>
        </r>
      </text>
    </comment>
  </commentList>
</comments>
</file>

<file path=xl/comments37.xml><?xml version="1.0" encoding="utf-8"?>
<comments xmlns="http://schemas.openxmlformats.org/spreadsheetml/2006/main">
  <authors>
    <author>chenjie</author>
  </authors>
  <commentList>
    <comment ref="K6" authorId="0">
      <text>
        <r>
          <rPr>
            <b/>
            <sz val="9"/>
            <rFont val="宋体"/>
            <family val="3"/>
            <charset val="134"/>
          </rPr>
          <t>chenjie:</t>
        </r>
        <r>
          <rPr>
            <sz val="9"/>
            <rFont val="宋体"/>
            <family val="3"/>
            <charset val="134"/>
          </rPr>
          <t xml:space="preserve">
标明（或附专项说明）借款的用途、担保条件（信用担保、资产抵押或质押等）、借款利息计提及支付情况（请准确说明利息计提、支付到哪一天）。</t>
        </r>
      </text>
    </comment>
  </commentList>
</comments>
</file>

<file path=xl/comments38.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D6" authorId="0">
      <text>
        <r>
          <rPr>
            <b/>
            <sz val="9"/>
            <rFont val="宋体"/>
            <family val="3"/>
            <charset val="134"/>
          </rPr>
          <t>chenjie:</t>
        </r>
        <r>
          <rPr>
            <sz val="9"/>
            <rFont val="宋体"/>
            <family val="3"/>
            <charset val="134"/>
          </rPr>
          <t xml:space="preserve">
如：“购油款”等</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39.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填列票据的签发日期；
日期填写形式(半角状态下)如：2002.6又如2001.11</t>
        </r>
      </text>
    </comment>
    <comment ref="H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涉诉款项应在备注中标明；3）评估基准日后已付款的项目，应注明日期。如“2002年7月4日付款”；4）已到期尚未支付的，需简要说明原因。</t>
        </r>
      </text>
    </comment>
  </commentList>
</comments>
</file>

<file path=xl/comments40.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4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D6" authorId="0">
      <text>
        <r>
          <rPr>
            <b/>
            <sz val="9"/>
            <rFont val="宋体"/>
            <family val="3"/>
            <charset val="134"/>
          </rPr>
          <t>chenjie:</t>
        </r>
        <r>
          <rPr>
            <sz val="9"/>
            <rFont val="宋体"/>
            <family val="3"/>
            <charset val="134"/>
          </rPr>
          <t xml:space="preserve">
如：“售油款”等</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4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填写所计提的应付工资的具体组成内容，如“工资、住房补贴”等，根据填表单位财务部门的计提应付工资的方式和内容填写</t>
        </r>
      </text>
    </comment>
    <comment ref="C6" authorId="0">
      <text>
        <r>
          <rPr>
            <b/>
            <sz val="9"/>
            <rFont val="宋体"/>
            <family val="3"/>
            <charset val="134"/>
          </rPr>
          <t>chenjie:</t>
        </r>
        <r>
          <rPr>
            <sz val="9"/>
            <rFont val="宋体"/>
            <family val="3"/>
            <charset val="134"/>
          </rPr>
          <t xml:space="preserve">
填写贷方最后一笔发生额的日期</t>
        </r>
      </text>
    </comment>
    <comment ref="F6" authorId="0">
      <text>
        <r>
          <rPr>
            <b/>
            <sz val="9"/>
            <rFont val="宋体"/>
            <family val="3"/>
            <charset val="134"/>
          </rPr>
          <t>chenjie:</t>
        </r>
        <r>
          <rPr>
            <sz val="9"/>
            <rFont val="宋体"/>
            <family val="3"/>
            <charset val="134"/>
          </rPr>
          <t xml:space="preserve">
备注中应注明计提依据（如：工效挂钩批准额度</t>
        </r>
        <r>
          <rPr>
            <sz val="9"/>
            <rFont val="Times New Roman"/>
            <family val="1"/>
          </rPr>
          <t>×××</t>
        </r>
        <r>
          <rPr>
            <sz val="9"/>
            <rFont val="宋体"/>
            <family val="3"/>
            <charset val="134"/>
          </rPr>
          <t>万元／年）及基准日应付工资帐面余额的滚存期间。</t>
        </r>
      </text>
    </comment>
  </commentList>
</comments>
</file>

<file path=xl/comments43.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备注中应注明税款所属期间。</t>
        </r>
      </text>
    </comment>
  </commentList>
</comments>
</file>

<file path=xl/comments44.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发生日期指利息结算日，填列到日。</t>
        </r>
      </text>
    </comment>
    <comment ref="E6" authorId="0">
      <text>
        <r>
          <rPr>
            <b/>
            <sz val="9"/>
            <rFont val="宋体"/>
            <family val="3"/>
            <charset val="134"/>
          </rPr>
          <t>chenjie:</t>
        </r>
        <r>
          <rPr>
            <sz val="9"/>
            <rFont val="宋体"/>
            <family val="3"/>
            <charset val="134"/>
          </rPr>
          <t xml:space="preserve">
填列到“日”，如“2001.6.1—2001.12.30”。</t>
        </r>
      </text>
    </comment>
  </commentList>
</comments>
</file>

<file path=xl/comments45.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对于长期未付的利润（股利），请在备注栏标明原因</t>
        </r>
      </text>
    </comment>
  </commentList>
</comments>
</file>

<file path=xl/comments46.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47.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参见长期借款表</t>
        </r>
      </text>
    </comment>
  </commentList>
</comments>
</file>

<file path=xl/comments48.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指借款合同规定的借款启始日，填列到日</t>
        </r>
      </text>
    </comment>
    <comment ref="D6" authorId="0">
      <text>
        <r>
          <rPr>
            <b/>
            <sz val="9"/>
            <rFont val="宋体"/>
            <family val="3"/>
            <charset val="134"/>
          </rPr>
          <t>chenjie:</t>
        </r>
        <r>
          <rPr>
            <sz val="9"/>
            <rFont val="宋体"/>
            <family val="3"/>
            <charset val="134"/>
          </rPr>
          <t xml:space="preserve">
与借款合同规定到期日应一致</t>
        </r>
      </text>
    </comment>
    <comment ref="E6" authorId="0">
      <text>
        <r>
          <rPr>
            <b/>
            <sz val="9"/>
            <rFont val="宋体"/>
            <family val="3"/>
            <charset val="134"/>
          </rPr>
          <t>chenjie:</t>
        </r>
        <r>
          <rPr>
            <sz val="9"/>
            <rFont val="宋体"/>
            <family val="3"/>
            <charset val="134"/>
          </rPr>
          <t xml:space="preserve">
与借款合同规定利率应一致</t>
        </r>
      </text>
    </comment>
  </commentList>
</comments>
</file>

<file path=xl/comments49.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填列债权单位全称</t>
        </r>
      </text>
    </comment>
    <comment ref="C7" authorId="0">
      <text>
        <r>
          <rPr>
            <b/>
            <sz val="9"/>
            <rFont val="宋体"/>
            <family val="3"/>
            <charset val="134"/>
          </rPr>
          <t>chenjie:</t>
        </r>
        <r>
          <rPr>
            <sz val="9"/>
            <rFont val="宋体"/>
            <family val="3"/>
            <charset val="134"/>
          </rPr>
          <t xml:space="preserve">
按合同协议确定的开始计算应付款的日期，填列到日。</t>
        </r>
      </text>
    </comment>
    <comment ref="D7" authorId="0">
      <text>
        <r>
          <rPr>
            <b/>
            <sz val="9"/>
            <rFont val="宋体"/>
            <family val="3"/>
            <charset val="134"/>
          </rPr>
          <t>chenjie:</t>
        </r>
        <r>
          <rPr>
            <sz val="9"/>
            <rFont val="宋体"/>
            <family val="3"/>
            <charset val="134"/>
          </rPr>
          <t xml:space="preserve">
指应付款内容，如“引进</t>
        </r>
        <r>
          <rPr>
            <sz val="9"/>
            <rFont val="Times New Roman"/>
            <family val="1"/>
          </rPr>
          <t>××</t>
        </r>
        <r>
          <rPr>
            <sz val="9"/>
            <rFont val="宋体"/>
            <family val="3"/>
            <charset val="134"/>
          </rPr>
          <t>设备款或融资租赁</t>
        </r>
        <r>
          <rPr>
            <sz val="9"/>
            <rFont val="Times New Roman"/>
            <family val="1"/>
          </rPr>
          <t>××</t>
        </r>
        <r>
          <rPr>
            <sz val="9"/>
            <rFont val="宋体"/>
            <family val="3"/>
            <charset val="134"/>
          </rPr>
          <t>设备款”等；</t>
        </r>
      </text>
    </comment>
    <comment ref="I7" authorId="0">
      <text>
        <r>
          <rPr>
            <b/>
            <sz val="9"/>
            <rFont val="宋体"/>
            <family val="3"/>
            <charset val="134"/>
          </rPr>
          <t>chenjie:</t>
        </r>
        <r>
          <rPr>
            <sz val="9"/>
            <rFont val="宋体"/>
            <family val="3"/>
            <charset val="134"/>
          </rPr>
          <t xml:space="preserve">
请注明帐面初始额的构成。</t>
        </r>
      </text>
    </comment>
  </commentList>
</comments>
</file>

<file path=xl/sharedStrings.xml><?xml version="1.0" encoding="utf-8"?>
<sst xmlns="http://schemas.openxmlformats.org/spreadsheetml/2006/main" count="10846" uniqueCount="2763">
  <si>
    <t>返回索引页</t>
  </si>
  <si>
    <t>资产负债表</t>
  </si>
  <si>
    <t>2007年6月30日</t>
  </si>
  <si>
    <t>金额单位：人民币元</t>
  </si>
  <si>
    <t>资产</t>
  </si>
  <si>
    <t>序号</t>
  </si>
  <si>
    <t>期初数</t>
  </si>
  <si>
    <t>期末数</t>
  </si>
  <si>
    <t>备注</t>
  </si>
  <si>
    <t>负债及所有者权益</t>
  </si>
  <si>
    <t xml:space="preserve">  流动资产：</t>
  </si>
  <si>
    <t>流动负债：</t>
  </si>
  <si>
    <t xml:space="preserve">   货币资金</t>
  </si>
  <si>
    <t xml:space="preserve">   短期借款</t>
  </si>
  <si>
    <t xml:space="preserve">   短期投资</t>
  </si>
  <si>
    <t xml:space="preserve">    应付票据</t>
  </si>
  <si>
    <t xml:space="preserve">   应收票据</t>
  </si>
  <si>
    <t xml:space="preserve">   应付账款</t>
  </si>
  <si>
    <t xml:space="preserve">  应收账款</t>
  </si>
  <si>
    <t xml:space="preserve">   预收账款</t>
  </si>
  <si>
    <t xml:space="preserve">  减：坏账准备</t>
  </si>
  <si>
    <t xml:space="preserve">   代销商品款</t>
  </si>
  <si>
    <t xml:space="preserve">   应收账款净额</t>
  </si>
  <si>
    <t xml:space="preserve">   其他应付款</t>
  </si>
  <si>
    <t xml:space="preserve">   应收股利</t>
  </si>
  <si>
    <t xml:space="preserve">   应付工资</t>
  </si>
  <si>
    <t xml:space="preserve">   应收利息</t>
  </si>
  <si>
    <t xml:space="preserve">   应付福利费</t>
  </si>
  <si>
    <t xml:space="preserve">   预付账款</t>
  </si>
  <si>
    <t xml:space="preserve">   应交税金</t>
  </si>
  <si>
    <t xml:space="preserve">   应收补贴款</t>
  </si>
  <si>
    <t xml:space="preserve">   应付利润</t>
  </si>
  <si>
    <t xml:space="preserve">   其他应收款</t>
  </si>
  <si>
    <t xml:space="preserve">   其他未交款</t>
  </si>
  <si>
    <t xml:space="preserve">   预提费用</t>
  </si>
  <si>
    <t xml:space="preserve">   其他应收款净额</t>
  </si>
  <si>
    <t xml:space="preserve">   一年内到期的长期负债</t>
  </si>
  <si>
    <t xml:space="preserve">   存货</t>
  </si>
  <si>
    <t xml:space="preserve">   其他流动负债</t>
  </si>
  <si>
    <t xml:space="preserve">   待摊费用</t>
  </si>
  <si>
    <t xml:space="preserve">         流动负债合计</t>
  </si>
  <si>
    <t xml:space="preserve">    待处理流动资产净损失</t>
  </si>
  <si>
    <t xml:space="preserve">   一年内到期的长期债券投资</t>
  </si>
  <si>
    <t xml:space="preserve">   其他流动资产</t>
  </si>
  <si>
    <t xml:space="preserve">   长期借款</t>
  </si>
  <si>
    <t>流动资产合计</t>
  </si>
  <si>
    <t xml:space="preserve">   应付债券</t>
  </si>
  <si>
    <t xml:space="preserve">   长期投资</t>
  </si>
  <si>
    <t xml:space="preserve">   长期应付款</t>
  </si>
  <si>
    <t xml:space="preserve">   固定资产</t>
  </si>
  <si>
    <t xml:space="preserve">   专项应付款</t>
  </si>
  <si>
    <t xml:space="preserve">   固定资产原价</t>
  </si>
  <si>
    <t xml:space="preserve">   其他长期负债</t>
  </si>
  <si>
    <t xml:space="preserve">    减：累计折旧</t>
  </si>
  <si>
    <t xml:space="preserve">   递延税款贷项</t>
  </si>
  <si>
    <t xml:space="preserve">   固定资产减值</t>
  </si>
  <si>
    <t xml:space="preserve">         长期负债合计</t>
  </si>
  <si>
    <t xml:space="preserve">   固定资产净额</t>
  </si>
  <si>
    <t xml:space="preserve">   工程物资</t>
  </si>
  <si>
    <t xml:space="preserve">              負債合計</t>
  </si>
  <si>
    <t xml:space="preserve">   在建工程</t>
  </si>
  <si>
    <t xml:space="preserve">   固定资产清理</t>
  </si>
  <si>
    <t xml:space="preserve">   待处理固定资产净损失</t>
  </si>
  <si>
    <t>固定资产合计</t>
  </si>
  <si>
    <t xml:space="preserve">   无形资产合计</t>
  </si>
  <si>
    <t>所有者权益：</t>
  </si>
  <si>
    <t xml:space="preserve">  其中：土地使用权</t>
  </si>
  <si>
    <t xml:space="preserve">    实收资本</t>
  </si>
  <si>
    <t xml:space="preserve">        其他无形资产</t>
  </si>
  <si>
    <t xml:space="preserve">    资本公积</t>
  </si>
  <si>
    <t xml:space="preserve">   递延资产合计</t>
  </si>
  <si>
    <t xml:space="preserve">    盈余公积</t>
  </si>
  <si>
    <t xml:space="preserve">   其中：开办费</t>
  </si>
  <si>
    <t xml:space="preserve">    其中： 公益金</t>
  </si>
  <si>
    <t xml:space="preserve">        长期待摊费用</t>
  </si>
  <si>
    <t xml:space="preserve">    上级拨入资金/撥付所屬資金</t>
  </si>
  <si>
    <t xml:space="preserve">   其他长期资产</t>
  </si>
  <si>
    <t xml:space="preserve">    未分配利润</t>
  </si>
  <si>
    <t xml:space="preserve">   递延税款借项</t>
  </si>
  <si>
    <t>所有者权益合计</t>
  </si>
  <si>
    <r>
      <t xml:space="preserve">             </t>
    </r>
    <r>
      <rPr>
        <b/>
        <sz val="10"/>
        <rFont val="宋体"/>
        <family val="3"/>
        <charset val="134"/>
      </rPr>
      <t>资产合计</t>
    </r>
  </si>
  <si>
    <t>负债及所有者权益合计</t>
  </si>
  <si>
    <t>与总资产相差</t>
  </si>
  <si>
    <r>
      <t>填表人：</t>
    </r>
    <r>
      <rPr>
        <sz val="10"/>
        <rFont val="Times New Roman"/>
        <family val="1"/>
      </rPr>
      <t xml:space="preserve"> </t>
    </r>
  </si>
  <si>
    <t>财务主管：</t>
  </si>
  <si>
    <t>负责人：</t>
  </si>
  <si>
    <t>资产评估清查评估明细表系统</t>
  </si>
  <si>
    <t>填表前请先阅读填表说明</t>
  </si>
  <si>
    <t>资产申报单位请填写以下内容：</t>
  </si>
  <si>
    <t>评估机构填写以下内容：</t>
  </si>
  <si>
    <t xml:space="preserve">      评估机构名称：</t>
  </si>
  <si>
    <t>山西诚成资产评估有限公司</t>
  </si>
  <si>
    <t>评估基准日：</t>
  </si>
  <si>
    <t>年</t>
  </si>
  <si>
    <t>月</t>
  </si>
  <si>
    <t>日</t>
  </si>
  <si>
    <t>地址：</t>
  </si>
  <si>
    <t>联系电话：</t>
  </si>
  <si>
    <t>传真：</t>
  </si>
  <si>
    <t>填表日期：</t>
  </si>
  <si>
    <t>法定代表人：</t>
  </si>
  <si>
    <t>法定代表授权人：</t>
  </si>
  <si>
    <t>被评估单位住址：</t>
  </si>
  <si>
    <t>项目负责人：</t>
  </si>
  <si>
    <t>邮箱：</t>
  </si>
  <si>
    <t>被评估单位负责人：</t>
  </si>
  <si>
    <t>签字注册资产评估师：</t>
  </si>
  <si>
    <t>被评估单位注册资本：</t>
  </si>
  <si>
    <t>流动资产评估人员：</t>
  </si>
  <si>
    <t>被评估单位经营范围：</t>
  </si>
  <si>
    <t>存货评估人员：</t>
  </si>
  <si>
    <t>被评估单位联系人：</t>
  </si>
  <si>
    <t>非流动资产评估人员：</t>
  </si>
  <si>
    <t>被评估单位联系电话：</t>
  </si>
  <si>
    <t>设备类评估人员：</t>
  </si>
  <si>
    <t xml:space="preserve">      被评估单位邮箱：</t>
  </si>
  <si>
    <t>建筑物类评估人员：</t>
  </si>
  <si>
    <t xml:space="preserve">         委托单位名称：</t>
  </si>
  <si>
    <t>无形资产评估人员：</t>
  </si>
  <si>
    <t xml:space="preserve">         委托单位联系人：</t>
  </si>
  <si>
    <t>负债评估人员：</t>
  </si>
  <si>
    <t xml:space="preserve">         委托单位电话：</t>
  </si>
  <si>
    <t>收益法评估人员：</t>
  </si>
  <si>
    <t>1、</t>
  </si>
  <si>
    <t>本工作簿用于资产评估委托方或被评估单位对评估基准日下的委估资产及负债的账面价值的申报；</t>
  </si>
  <si>
    <r>
      <t>请贵单位填表人员按要求对各工作表中</t>
    </r>
    <r>
      <rPr>
        <b/>
        <i/>
        <sz val="12"/>
        <color indexed="10"/>
        <rFont val="仿宋_GB2312"/>
        <family val="3"/>
        <charset val="134"/>
      </rPr>
      <t>（所有汇总表自动汇总，不需填列可自动生成）</t>
    </r>
    <r>
      <rPr>
        <i/>
        <sz val="12"/>
        <rFont val="仿宋_GB2312"/>
        <family val="3"/>
        <charset val="134"/>
      </rPr>
      <t>序号栏至账面值栏据</t>
    </r>
  </si>
  <si>
    <r>
      <t>实填写；需要单独说明的事项在</t>
    </r>
    <r>
      <rPr>
        <b/>
        <sz val="12"/>
        <color indexed="10"/>
        <rFont val="仿宋_GB2312"/>
        <family val="3"/>
        <charset val="134"/>
      </rPr>
      <t>备注栏</t>
    </r>
    <r>
      <rPr>
        <sz val="12"/>
        <rFont val="仿宋_GB2312"/>
        <family val="3"/>
        <charset val="134"/>
      </rPr>
      <t>注明；</t>
    </r>
  </si>
  <si>
    <t>2、</t>
  </si>
  <si>
    <t>此表各科目明细的合计数，应与本次资产评估范围内的资产评估基准日的资产负债表的数据相符；</t>
  </si>
  <si>
    <t>3、</t>
  </si>
  <si>
    <t>如有债权、债务性资产的未达、坏帐及实物性资产的毁损、报废等的项目应在其备注中说明；</t>
  </si>
  <si>
    <t>4、</t>
  </si>
  <si>
    <t>明细表中如有日期档，除各明细表中有具体要求外，其格式应为“XXXX-XX”；</t>
  </si>
  <si>
    <t xml:space="preserve">    例：“2003年05月16日”应填为“2003-05”</t>
  </si>
  <si>
    <t>如无法确定具体月份，请将月份填为01月；</t>
  </si>
  <si>
    <t xml:space="preserve">    例：“2003年”应填为“2003-01”</t>
  </si>
  <si>
    <t>如为累计发生的业务，请按一年以内、1-2年、2-3年、3-5年、5年以上等账龄段分行分别填列；</t>
  </si>
  <si>
    <t>5、</t>
  </si>
  <si>
    <r>
      <t>如明细表的行数不够时，请填表人员在“合计”的上两行进行插入行，</t>
    </r>
    <r>
      <rPr>
        <sz val="12"/>
        <color indexed="10"/>
        <rFont val="仿宋_GB2312"/>
        <family val="3"/>
        <charset val="134"/>
      </rPr>
      <t>不能在表中插列</t>
    </r>
    <r>
      <rPr>
        <sz val="12"/>
        <rFont val="仿宋_GB2312"/>
        <family val="3"/>
        <charset val="134"/>
      </rPr>
      <t>,不以免汇总表的公式链接被破坏。</t>
    </r>
  </si>
  <si>
    <t>6、</t>
  </si>
  <si>
    <t>填表人可通过“索引目录”来选择要查看或修改的科目。</t>
  </si>
  <si>
    <t>7、</t>
  </si>
  <si>
    <t>填表人可通过点击各汇总表中的“科目名称”进入各明细表，再通过点击各工作表最后一行的“合计”来返回上一级科目。</t>
  </si>
  <si>
    <t xml:space="preserve">8、 </t>
  </si>
  <si>
    <t>不需用的科目不要删除，隐藏即可</t>
  </si>
  <si>
    <t>注：</t>
  </si>
  <si>
    <t>除以上要求企业填写的或按具体情况评估人员另作要求填写的档或项，企业不应对此套表的其它部分</t>
  </si>
  <si>
    <t>作任何修改变动，谢谢合作！</t>
  </si>
  <si>
    <t>如有疑问请与我所或我所现场人员联系</t>
  </si>
  <si>
    <t>联系电话：0351-4118928     传真：</t>
  </si>
  <si>
    <t>0351-4118928</t>
  </si>
  <si>
    <t>资产评估明细表索引目录</t>
  </si>
  <si>
    <t>汇总表</t>
  </si>
  <si>
    <t>分类汇总表(资产)</t>
  </si>
  <si>
    <t>流动资产</t>
  </si>
  <si>
    <t>货币资金</t>
  </si>
  <si>
    <t>现金</t>
  </si>
  <si>
    <t>分类汇总表(负债)</t>
  </si>
  <si>
    <t>流动负债</t>
  </si>
  <si>
    <t>短期借款</t>
  </si>
  <si>
    <t>银行存款</t>
  </si>
  <si>
    <t>交易性金融负债</t>
  </si>
  <si>
    <t>其他货币资金</t>
  </si>
  <si>
    <t>应付票据</t>
  </si>
  <si>
    <t>交易性金融资产</t>
  </si>
  <si>
    <t>股票投资</t>
  </si>
  <si>
    <t>应付账款</t>
  </si>
  <si>
    <t>应收票据</t>
  </si>
  <si>
    <t>债券投资</t>
  </si>
  <si>
    <t>预收账款</t>
  </si>
  <si>
    <t>应收账款</t>
  </si>
  <si>
    <t>基金投资</t>
  </si>
  <si>
    <t>职工薪酬</t>
  </si>
  <si>
    <t>预付账款</t>
  </si>
  <si>
    <t>应交税费</t>
  </si>
  <si>
    <t>应收利息</t>
  </si>
  <si>
    <t>应付利息</t>
  </si>
  <si>
    <t>应收股利</t>
  </si>
  <si>
    <t>应付股利(利润)</t>
  </si>
  <si>
    <t>其他应收款</t>
  </si>
  <si>
    <t>其他应付款</t>
  </si>
  <si>
    <t>存货</t>
  </si>
  <si>
    <t>材料采购（在途物资）</t>
  </si>
  <si>
    <t>一年到期非流动负债</t>
  </si>
  <si>
    <t>一年到期非流动资产</t>
  </si>
  <si>
    <t>原材料</t>
  </si>
  <si>
    <t>其他流动负债</t>
  </si>
  <si>
    <t>其它流动资产</t>
  </si>
  <si>
    <t>在库周转材料</t>
  </si>
  <si>
    <t>委托加工物资</t>
  </si>
  <si>
    <t>产成品(库存商品)</t>
  </si>
  <si>
    <t>非流动资产</t>
  </si>
  <si>
    <t>可供出售金融资产</t>
  </si>
  <si>
    <t>在产品(自制半成品)</t>
  </si>
  <si>
    <t>发出商品</t>
  </si>
  <si>
    <t>非流动负债</t>
  </si>
  <si>
    <t>长期借款</t>
  </si>
  <si>
    <t>在用周转材料</t>
  </si>
  <si>
    <t>应付债券</t>
  </si>
  <si>
    <t>长期应付款</t>
  </si>
  <si>
    <t>专项应付款</t>
  </si>
  <si>
    <t>预计负债</t>
  </si>
  <si>
    <t>其他投资</t>
  </si>
  <si>
    <t>递延所得税负债</t>
  </si>
  <si>
    <t>其他非流动负债</t>
  </si>
  <si>
    <t>持有到期投资</t>
  </si>
  <si>
    <t>长期应收款</t>
  </si>
  <si>
    <t>长期股权投资</t>
  </si>
  <si>
    <t>投资性房地产</t>
  </si>
  <si>
    <t>固定资产</t>
  </si>
  <si>
    <t>房屋建筑物</t>
  </si>
  <si>
    <t>构筑物及其他辅助设施</t>
  </si>
  <si>
    <t>管道及沟槽</t>
  </si>
  <si>
    <t>机器设备</t>
  </si>
  <si>
    <t>车辆</t>
  </si>
  <si>
    <t>电子设备</t>
  </si>
  <si>
    <t>土地</t>
  </si>
  <si>
    <t>在建工程</t>
  </si>
  <si>
    <t>在建土建</t>
  </si>
  <si>
    <t>在建设备</t>
  </si>
  <si>
    <t>工程物资</t>
  </si>
  <si>
    <t>固定资产清理</t>
  </si>
  <si>
    <t>生产性生物资产</t>
  </si>
  <si>
    <t>油气资产</t>
  </si>
  <si>
    <t>无形资产</t>
  </si>
  <si>
    <t>其他</t>
  </si>
  <si>
    <t>开发支出</t>
  </si>
  <si>
    <t>商誉</t>
  </si>
  <si>
    <t>长期待摊费用</t>
  </si>
  <si>
    <t>递延所得税资产</t>
  </si>
  <si>
    <t>其他非流动资产</t>
  </si>
  <si>
    <t>评估明细表填表说明</t>
  </si>
  <si>
    <t>一、基本要求</t>
  </si>
  <si>
    <t xml:space="preserve">  特别强调：对于纳入评估范围内的子公司下属控股子公司，需按科目逐一填报该表(不可与母公司合并填报）。该表由财务或资产管理人员填报并核账面值无误后，再交由设备或其他实物资产管理人员对评估作价必须的规格型号、厂家、数量等信息进行补充完善。</t>
  </si>
  <si>
    <t xml:space="preserve">(一)填表范围： </t>
  </si>
  <si>
    <r>
      <t xml:space="preserve">     纳入评估范围的资产要保证与评估基准日资产占有单位的资产负债表（或模拟资产负债表）完全一致，即填表完成后，自动生成的新准则资产评估分类汇总表</t>
    </r>
    <r>
      <rPr>
        <b/>
        <sz val="14"/>
        <rFont val="Times New Roman"/>
        <family val="1"/>
      </rPr>
      <t>(</t>
    </r>
    <r>
      <rPr>
        <b/>
        <sz val="14"/>
        <rFont val="仿宋_GB2312"/>
        <family val="3"/>
        <charset val="134"/>
      </rPr>
      <t>表</t>
    </r>
    <r>
      <rPr>
        <b/>
        <sz val="14"/>
        <rFont val="Times New Roman"/>
        <family val="1"/>
      </rPr>
      <t>2)C</t>
    </r>
    <r>
      <rPr>
        <b/>
        <sz val="14"/>
        <rFont val="仿宋_GB2312"/>
        <family val="3"/>
        <charset val="134"/>
      </rPr>
      <t>列帐面值数据与该表右侧手工录入的</t>
    </r>
    <r>
      <rPr>
        <b/>
        <sz val="14"/>
        <rFont val="Times New Roman"/>
        <family val="1"/>
      </rPr>
      <t>G</t>
    </r>
    <r>
      <rPr>
        <b/>
        <sz val="14"/>
        <rFont val="仿宋_GB2312"/>
        <family val="3"/>
        <charset val="134"/>
      </rPr>
      <t>列资产负债表（或模拟资产负债表）各科目余额完全一致。如</t>
    </r>
    <r>
      <rPr>
        <b/>
        <sz val="14"/>
        <rFont val="Times New Roman"/>
        <family val="1"/>
      </rPr>
      <t>H</t>
    </r>
    <r>
      <rPr>
        <b/>
        <sz val="14"/>
        <rFont val="仿宋_GB2312"/>
        <family val="3"/>
        <charset val="134"/>
      </rPr>
      <t>列出现差异，请核对链接关系及所填报明细是否有误。</t>
    </r>
  </si>
  <si>
    <t>(二)“评估基准日”与“被评估单位(或者产权持有单位)”名称,统一在“申报表封面” 中填列，各明细表会自动生成。单位名称要与该单位的营业执照所列示的名称完全一致,如经检查各明细表与报表的余额数据完全一致，填表人员需与评估人员沟通无异议后再在打印好的A4纸每页明细表左上角单位名称处加盖单位公章上报。</t>
  </si>
  <si>
    <t>(三)对于企业财务核算中没有的会计科目不必填写相应的明细表，对应明细表可隐藏但不可删除。</t>
  </si>
  <si>
    <r>
      <t>(四) 对于各科目明细表中“评估价值</t>
    </r>
    <r>
      <rPr>
        <b/>
        <sz val="14"/>
        <rFont val="Times New Roman"/>
        <family val="1"/>
      </rPr>
      <t>”</t>
    </r>
    <r>
      <rPr>
        <b/>
        <sz val="14"/>
        <rFont val="仿宋_GB2312"/>
        <family val="3"/>
        <charset val="134"/>
      </rPr>
      <t>一栏(不含本栏)左方的所有空白栏以及需要填写的备注栏项目请企业填写齐全。尤其对于实物类资产的评估作价密切相关信息需填报完整，不要出现空白项，该类信息往往包括规格、厂家、单位、数量、产权证号、产权人名称、车辆行驶里程、不良资产实际状态等，需要由资产管理相关部门协助财务人员进行填报。</t>
    </r>
  </si>
  <si>
    <r>
      <t>(五)明细表中填列金额单位为</t>
    </r>
    <r>
      <rPr>
        <sz val="14"/>
        <rFont val="Times New Roman"/>
        <family val="1"/>
      </rPr>
      <t>“</t>
    </r>
    <r>
      <rPr>
        <sz val="14"/>
        <rFont val="仿宋_GB2312"/>
        <family val="3"/>
        <charset val="134"/>
      </rPr>
      <t>人民币元</t>
    </r>
    <r>
      <rPr>
        <sz val="14"/>
        <rFont val="Times New Roman"/>
        <family val="1"/>
      </rPr>
      <t>”</t>
    </r>
    <r>
      <rPr>
        <sz val="14"/>
        <rFont val="仿宋_GB2312"/>
        <family val="3"/>
        <charset val="134"/>
      </rPr>
      <t xml:space="preserve">，精确到小数点后两位。 </t>
    </r>
  </si>
  <si>
    <r>
      <t>(六)明细表中日期根据要求填至月(如建成年月)或日(如出票日期)，填写</t>
    </r>
    <r>
      <rPr>
        <b/>
        <sz val="14"/>
        <rFont val="仿宋_GB2312"/>
        <family val="3"/>
        <charset val="134"/>
      </rPr>
      <t>日期格式</t>
    </r>
    <r>
      <rPr>
        <sz val="14"/>
        <rFont val="仿宋_GB2312"/>
        <family val="3"/>
        <charset val="134"/>
      </rPr>
      <t>为“2001-05”（不能写为2001.5）或 “2001-05-02”（不能填为2001.5.2）。</t>
    </r>
  </si>
  <si>
    <t>(七)未指明月利率之处应指年利率，计量单位为“%”。若原始资料中为月利率或日利率,则换算为年利率。</t>
  </si>
  <si>
    <t>(八)明细表与各级汇总表之间的数据已建立链接关系，带“汇总”字样的各明细表中除个别项的减值准备外，其他项中不应直接录入数据。</t>
  </si>
  <si>
    <r>
      <t>(九)每一张明细表内容超过表中行数时，可在电子表</t>
    </r>
    <r>
      <rPr>
        <b/>
        <sz val="14"/>
        <rFont val="仿宋_GB2312"/>
        <family val="3"/>
        <charset val="134"/>
      </rPr>
      <t>中间</t>
    </r>
    <r>
      <rPr>
        <sz val="14"/>
        <rFont val="仿宋_GB2312"/>
        <family val="3"/>
        <charset val="134"/>
      </rPr>
      <t>直接插入行。注意，不能在第一行和合计行插入行。</t>
    </r>
  </si>
  <si>
    <t>(十)除本说明已明确提到的可修改之处外，请各填表人员不要对表进行其他任何修改，如删除和增加列等，对填报中出现的问题应及时与评估人员进行沟通，协商解决。</t>
  </si>
  <si>
    <t>(十一)请各资产占有单位以法人为单位同时提供打印稿及电子版各一份(二者应完全一致，打印之前请与评估人员沟通以免浪费纸张)。委托方及资产占有方提供给评估师的书面资料一律以A4版面提供。</t>
  </si>
  <si>
    <t>二、评估明细表填表说明</t>
  </si>
  <si>
    <r>
      <t>1.</t>
    </r>
    <r>
      <rPr>
        <b/>
        <sz val="7"/>
        <rFont val="Times New Roman"/>
        <family val="1"/>
      </rPr>
      <t xml:space="preserve">           </t>
    </r>
    <r>
      <rPr>
        <b/>
        <sz val="14"/>
        <rFont val="黑体"/>
        <family val="3"/>
        <charset val="134"/>
      </rPr>
      <t>流动资产类填表说明(表3-1至表3-14)</t>
    </r>
  </si>
  <si>
    <r>
      <t>(1)</t>
    </r>
    <r>
      <rPr>
        <b/>
        <sz val="12"/>
        <rFont val="仿宋_GB2312"/>
        <family val="3"/>
        <charset val="134"/>
      </rPr>
      <t>表</t>
    </r>
    <r>
      <rPr>
        <b/>
        <sz val="12"/>
        <rFont val="Times New Roman"/>
        <family val="1"/>
      </rPr>
      <t xml:space="preserve">3-1-1 </t>
    </r>
    <r>
      <rPr>
        <b/>
        <sz val="12"/>
        <rFont val="仿宋_GB2312"/>
        <family val="3"/>
        <charset val="134"/>
      </rPr>
      <t>货币资金</t>
    </r>
    <r>
      <rPr>
        <b/>
        <sz val="12"/>
        <rFont val="Times New Roman"/>
        <family val="1"/>
      </rPr>
      <t>--</t>
    </r>
    <r>
      <rPr>
        <b/>
        <sz val="12"/>
        <rFont val="仿宋_GB2312"/>
        <family val="3"/>
        <charset val="134"/>
      </rPr>
      <t>现金</t>
    </r>
  </si>
  <si>
    <t>“存放部门”要求填企业内部不同的现金存放部门，每一存放部门应分别填列，如“***财务处(科)”；</t>
  </si>
  <si>
    <t>现金表中的外币，应在“帐面价值”一栏填换算后的人民币价值。按币种、存放单位填列明细。</t>
  </si>
  <si>
    <r>
      <t>(2)</t>
    </r>
    <r>
      <rPr>
        <b/>
        <sz val="12"/>
        <rFont val="仿宋_GB2312"/>
        <family val="3"/>
        <charset val="134"/>
      </rPr>
      <t>表</t>
    </r>
    <r>
      <rPr>
        <b/>
        <sz val="12"/>
        <rFont val="Times New Roman"/>
        <family val="1"/>
      </rPr>
      <t xml:space="preserve">3-1-2 </t>
    </r>
    <r>
      <rPr>
        <b/>
        <sz val="12"/>
        <rFont val="仿宋_GB2312"/>
        <family val="3"/>
        <charset val="134"/>
      </rPr>
      <t>货币资金</t>
    </r>
    <r>
      <rPr>
        <b/>
        <sz val="12"/>
        <rFont val="Times New Roman"/>
        <family val="1"/>
      </rPr>
      <t>--</t>
    </r>
    <r>
      <rPr>
        <b/>
        <sz val="12"/>
        <rFont val="仿宋_GB2312"/>
        <family val="3"/>
        <charset val="134"/>
      </rPr>
      <t>银行存款</t>
    </r>
  </si>
  <si>
    <t>要按每一开户银行明细填写银行名称全称、帐号、金额等，对于同一开户行的不同货币种类存款、不同帐户存款也应分别一一列示，并在“外币帐面金额”栏中注明该外币币种的原始币值。</t>
  </si>
  <si>
    <r>
      <t>(3)</t>
    </r>
    <r>
      <rPr>
        <b/>
        <sz val="12"/>
        <rFont val="仿宋_GB2312"/>
        <family val="3"/>
        <charset val="134"/>
      </rPr>
      <t>表</t>
    </r>
    <r>
      <rPr>
        <b/>
        <sz val="12"/>
        <rFont val="Times New Roman"/>
        <family val="1"/>
      </rPr>
      <t xml:space="preserve">3-1-3 </t>
    </r>
    <r>
      <rPr>
        <b/>
        <sz val="12"/>
        <rFont val="仿宋_GB2312"/>
        <family val="3"/>
        <charset val="134"/>
      </rPr>
      <t>货币资金</t>
    </r>
    <r>
      <rPr>
        <b/>
        <sz val="12"/>
        <rFont val="Times New Roman"/>
        <family val="1"/>
      </rPr>
      <t>--</t>
    </r>
    <r>
      <rPr>
        <b/>
        <sz val="12"/>
        <rFont val="仿宋_GB2312"/>
        <family val="3"/>
        <charset val="134"/>
      </rPr>
      <t>其他货币资金</t>
    </r>
  </si>
  <si>
    <t>其他货币资金包含外埠存款、信用卡存款、信用证保证金存款等，要分类、分笔填写。对各种货币代值卡，要注明发行的金融单位。</t>
  </si>
  <si>
    <t>如为外埠存款或为信用卡存款，则名称及内容栏填写开户行的名称和帐号。</t>
  </si>
  <si>
    <r>
      <t>(4)</t>
    </r>
    <r>
      <rPr>
        <b/>
        <sz val="12"/>
        <rFont val="仿宋_GB2312"/>
        <family val="3"/>
        <charset val="134"/>
      </rPr>
      <t>表3-2-1 交易性金融资产—股票投资(指持有不超过一年)</t>
    </r>
  </si>
  <si>
    <t>①“被投资单位名称”指股票发行单位全称；</t>
  </si>
  <si>
    <t>②“股票名称”指该股票标准简称，包括代码，如太极集团600129；</t>
  </si>
  <si>
    <t>③“股票性质”指填列国家股、法人股或流通股；</t>
  </si>
  <si>
    <t>④“投资日期”指企业购买股票的日期或以其他方式(如非货币性交易换入、以债权换入等)取得股权的协议转让日期，非股票发行日期；</t>
  </si>
  <si>
    <t>⑤持股比例指所持股数量占发行总股本数的比例，如果少量购买，则不填此栏。</t>
  </si>
  <si>
    <r>
      <t>(5)</t>
    </r>
    <r>
      <rPr>
        <b/>
        <sz val="12"/>
        <rFont val="仿宋_GB2312"/>
        <family val="3"/>
        <charset val="134"/>
      </rPr>
      <t>表</t>
    </r>
    <r>
      <rPr>
        <b/>
        <sz val="12"/>
        <rFont val="Times New Roman"/>
        <family val="1"/>
      </rPr>
      <t xml:space="preserve">3-2-2 </t>
    </r>
    <r>
      <rPr>
        <b/>
        <sz val="12"/>
        <rFont val="仿宋_GB2312"/>
        <family val="3"/>
        <charset val="134"/>
      </rPr>
      <t>交易性金融资产</t>
    </r>
    <r>
      <rPr>
        <b/>
        <sz val="12"/>
        <rFont val="Times New Roman"/>
        <family val="1"/>
      </rPr>
      <t>—</t>
    </r>
    <r>
      <rPr>
        <b/>
        <sz val="12"/>
        <rFont val="仿宋_GB2312"/>
        <family val="3"/>
        <charset val="134"/>
      </rPr>
      <t>债券投资</t>
    </r>
  </si>
  <si>
    <t>债券种类可以按用途（分基建债券、电力债券、专项债券）填列，其他填表情况同表3-2-1。</t>
  </si>
  <si>
    <r>
      <t>(6)</t>
    </r>
    <r>
      <rPr>
        <b/>
        <sz val="12"/>
        <rFont val="仿宋_GB2312"/>
        <family val="3"/>
        <charset val="134"/>
      </rPr>
      <t>表</t>
    </r>
    <r>
      <rPr>
        <b/>
        <sz val="12"/>
        <rFont val="Times New Roman"/>
        <family val="1"/>
      </rPr>
      <t xml:space="preserve">3-3 </t>
    </r>
    <r>
      <rPr>
        <b/>
        <sz val="12"/>
        <rFont val="仿宋_GB2312"/>
        <family val="3"/>
        <charset val="134"/>
      </rPr>
      <t>应收票据</t>
    </r>
  </si>
  <si>
    <t>①“户名”指债务人的户名全称；</t>
  </si>
  <si>
    <t>②“出票日期”指签发该票据的日期---年月日。</t>
  </si>
  <si>
    <t>注意事项：对于逾期未收回的应收票据，请在“备注”栏中标明未收回的原因；“涉及法律诉讼”的款项、欠款单位为关联方或内部往来的款项、用于质押的应收票据等应分别在“备注”栏中予以说明。</t>
  </si>
  <si>
    <r>
      <t>(7)</t>
    </r>
    <r>
      <rPr>
        <b/>
        <sz val="12"/>
        <rFont val="仿宋_GB2312"/>
        <family val="3"/>
        <charset val="134"/>
      </rPr>
      <t>表</t>
    </r>
    <r>
      <rPr>
        <b/>
        <sz val="12"/>
        <rFont val="Times New Roman"/>
        <family val="1"/>
      </rPr>
      <t>3-4</t>
    </r>
    <r>
      <rPr>
        <b/>
        <sz val="12"/>
        <rFont val="仿宋_GB2312"/>
        <family val="3"/>
        <charset val="134"/>
      </rPr>
      <t>应收帐款</t>
    </r>
  </si>
  <si>
    <t>①“业务内容”：指发生应收帐款的相应业务名称，应收帐款不分金额大小一律按照债务人和业务内容逐笔填列，不能出现其他；</t>
  </si>
  <si>
    <t>②“发生日期”：对滚动发生额可按照基准日前最后一次应收帐款发生额的月份月末余额填列；</t>
  </si>
  <si>
    <r>
      <t>③“帐龄”：按月数填列，如一年零4个月，则填列“16</t>
    </r>
    <r>
      <rPr>
        <sz val="14"/>
        <rFont val="Times New Roman"/>
        <family val="1"/>
      </rPr>
      <t>”</t>
    </r>
    <r>
      <rPr>
        <sz val="14"/>
        <rFont val="仿宋_GB2312"/>
        <family val="3"/>
        <charset val="134"/>
      </rPr>
      <t>即可，对应在1-2年账龄段内列示；</t>
    </r>
  </si>
  <si>
    <t>④欠款单位名称应填列全称，不应以地名或不明确的简称代替；</t>
  </si>
  <si>
    <t>⑤欠款单位为关联方或内部单位的，分开填列。</t>
  </si>
  <si>
    <r>
      <t>(8)</t>
    </r>
    <r>
      <rPr>
        <b/>
        <sz val="12"/>
        <rFont val="仿宋_GB2312"/>
        <family val="3"/>
        <charset val="134"/>
      </rPr>
      <t>表</t>
    </r>
    <r>
      <rPr>
        <b/>
        <sz val="12"/>
        <rFont val="Times New Roman"/>
        <family val="1"/>
      </rPr>
      <t xml:space="preserve">3-5 </t>
    </r>
    <r>
      <rPr>
        <b/>
        <sz val="12"/>
        <rFont val="仿宋_GB2312"/>
        <family val="3"/>
        <charset val="134"/>
      </rPr>
      <t>预付帐款</t>
    </r>
  </si>
  <si>
    <t>参照表3-4。</t>
  </si>
  <si>
    <t>对预付设备款所涉及的实物已到货安装、使用，在清查时应注意与实物管理部门核对，以免出现重复申报或资产非真实盘盈。</t>
  </si>
  <si>
    <r>
      <t>(9)</t>
    </r>
    <r>
      <rPr>
        <b/>
        <sz val="12"/>
        <rFont val="仿宋_GB2312"/>
        <family val="3"/>
        <charset val="134"/>
      </rPr>
      <t>表</t>
    </r>
    <r>
      <rPr>
        <b/>
        <sz val="12"/>
        <rFont val="Times New Roman"/>
        <family val="1"/>
      </rPr>
      <t xml:space="preserve">3-7 </t>
    </r>
    <r>
      <rPr>
        <b/>
        <sz val="12"/>
        <rFont val="仿宋_GB2312"/>
        <family val="3"/>
        <charset val="134"/>
      </rPr>
      <t>应收股利</t>
    </r>
  </si>
  <si>
    <t>“发生日期”栏所指的是利润或股利分配时间；</t>
  </si>
  <si>
    <t>“股利所属期间”指股利发生的期间，如2002年应收2001年的股利，则该栏目填写“2001年度”。</t>
  </si>
  <si>
    <r>
      <t>(10)</t>
    </r>
    <r>
      <rPr>
        <b/>
        <sz val="12"/>
        <rFont val="仿宋_GB2312"/>
        <family val="3"/>
        <charset val="134"/>
      </rPr>
      <t>表</t>
    </r>
    <r>
      <rPr>
        <b/>
        <sz val="12"/>
        <rFont val="Times New Roman"/>
        <family val="1"/>
      </rPr>
      <t xml:space="preserve">3-6 </t>
    </r>
    <r>
      <rPr>
        <b/>
        <sz val="12"/>
        <rFont val="仿宋_GB2312"/>
        <family val="3"/>
        <charset val="134"/>
      </rPr>
      <t>应收利息</t>
    </r>
  </si>
  <si>
    <t>参照表3-5。</t>
  </si>
  <si>
    <r>
      <t>(11)</t>
    </r>
    <r>
      <rPr>
        <b/>
        <sz val="12"/>
        <rFont val="仿宋_GB2312"/>
        <family val="3"/>
        <charset val="134"/>
      </rPr>
      <t>表</t>
    </r>
    <r>
      <rPr>
        <b/>
        <sz val="12"/>
        <rFont val="Times New Roman"/>
        <family val="1"/>
      </rPr>
      <t xml:space="preserve">3-8 </t>
    </r>
    <r>
      <rPr>
        <b/>
        <sz val="12"/>
        <rFont val="仿宋_GB2312"/>
        <family val="3"/>
        <charset val="134"/>
      </rPr>
      <t>其他应收款</t>
    </r>
  </si>
  <si>
    <r>
      <t>(12)</t>
    </r>
    <r>
      <rPr>
        <b/>
        <sz val="12"/>
        <rFont val="仿宋_GB2312"/>
        <family val="3"/>
        <charset val="134"/>
      </rPr>
      <t>表</t>
    </r>
    <r>
      <rPr>
        <b/>
        <sz val="12"/>
        <rFont val="Times New Roman"/>
        <family val="1"/>
      </rPr>
      <t>3-9-1</t>
    </r>
    <r>
      <rPr>
        <b/>
        <sz val="12"/>
        <rFont val="仿宋_GB2312"/>
        <family val="3"/>
        <charset val="134"/>
      </rPr>
      <t>至</t>
    </r>
    <r>
      <rPr>
        <b/>
        <sz val="12"/>
        <rFont val="Times New Roman"/>
        <family val="1"/>
      </rPr>
      <t xml:space="preserve">3-9-8 </t>
    </r>
    <r>
      <rPr>
        <b/>
        <sz val="12"/>
        <rFont val="仿宋_GB2312"/>
        <family val="3"/>
        <charset val="134"/>
      </rPr>
      <t>存货类</t>
    </r>
  </si>
  <si>
    <t>①存货类原则上按名称或规格型号逐个填列，但如数量过多，则可按小类填列；</t>
  </si>
  <si>
    <t>②按类填列的存货“单价”指平均单价(为倒算值)，即“数量”乘以“单价”，应等于“金额”；</t>
  </si>
  <si>
    <t>③对于按计划成本入帐的存货，在该科目的倒数第二行填列材料成本差异；</t>
  </si>
  <si>
    <t>④对帐面已没有反映的在用低值易耗品，可根据实际情况填列对生产经营较重要的工具且价值量较大的物品，如仪器仪表等。</t>
  </si>
  <si>
    <t xml:space="preserve">⑤如原材料存在损毁、变质现象，应在“备注”栏中注明，并说明库存时间；产成品及分期收款发出商品应按畅销、正常、勉强销售、滞销几种情况在适销程度栏打钩；已发出但未作帐务处理的，在备注栏注明产品去向；对残次、冷背、呆滞的产成品(库存商品)也在备注栏注明；低值易耗品不采用一次摊销法摊销时，在备注栏中作出说明。
</t>
  </si>
  <si>
    <r>
      <t>(13)</t>
    </r>
    <r>
      <rPr>
        <b/>
        <sz val="12"/>
        <rFont val="仿宋_GB2312"/>
        <family val="3"/>
        <charset val="134"/>
      </rPr>
      <t>表</t>
    </r>
    <r>
      <rPr>
        <b/>
        <sz val="12"/>
        <rFont val="Times New Roman"/>
        <family val="1"/>
      </rPr>
      <t xml:space="preserve">3--10 </t>
    </r>
    <r>
      <rPr>
        <b/>
        <sz val="12"/>
        <rFont val="仿宋_GB2312"/>
        <family val="3"/>
        <charset val="134"/>
      </rPr>
      <t>一年内到期的非流动资产</t>
    </r>
  </si>
  <si>
    <t>按照不同的项目内容逐笔填写。</t>
  </si>
  <si>
    <r>
      <t>(14)</t>
    </r>
    <r>
      <rPr>
        <b/>
        <sz val="12"/>
        <rFont val="仿宋_GB2312"/>
        <family val="3"/>
        <charset val="134"/>
      </rPr>
      <t>表</t>
    </r>
    <r>
      <rPr>
        <b/>
        <sz val="12"/>
        <rFont val="Times New Roman"/>
        <family val="1"/>
      </rPr>
      <t xml:space="preserve">3--11 </t>
    </r>
    <r>
      <rPr>
        <b/>
        <sz val="12"/>
        <rFont val="仿宋_GB2312"/>
        <family val="3"/>
        <charset val="134"/>
      </rPr>
      <t>其他流动资产</t>
    </r>
  </si>
  <si>
    <r>
      <t>2.</t>
    </r>
    <r>
      <rPr>
        <b/>
        <sz val="14"/>
        <rFont val="黑体"/>
        <family val="3"/>
        <charset val="134"/>
      </rPr>
      <t>非流动资产填表说明</t>
    </r>
    <r>
      <rPr>
        <b/>
        <sz val="14"/>
        <rFont val="Times New Roman"/>
        <family val="1"/>
      </rPr>
      <t>(</t>
    </r>
    <r>
      <rPr>
        <b/>
        <sz val="14"/>
        <rFont val="黑体"/>
        <family val="3"/>
        <charset val="134"/>
      </rPr>
      <t>表</t>
    </r>
    <r>
      <rPr>
        <b/>
        <sz val="14"/>
        <rFont val="Times New Roman"/>
        <family val="1"/>
      </rPr>
      <t>4--1</t>
    </r>
    <r>
      <rPr>
        <b/>
        <sz val="14"/>
        <rFont val="黑体"/>
        <family val="3"/>
        <charset val="134"/>
      </rPr>
      <t>至</t>
    </r>
    <r>
      <rPr>
        <b/>
        <sz val="14"/>
        <rFont val="Times New Roman"/>
        <family val="1"/>
      </rPr>
      <t>4--17)</t>
    </r>
  </si>
  <si>
    <r>
      <t>(1)</t>
    </r>
    <r>
      <rPr>
        <b/>
        <sz val="12"/>
        <rFont val="仿宋_GB2312"/>
        <family val="3"/>
        <charset val="134"/>
      </rPr>
      <t>表</t>
    </r>
    <r>
      <rPr>
        <b/>
        <sz val="12"/>
        <rFont val="Times New Roman"/>
        <family val="1"/>
      </rPr>
      <t xml:space="preserve">4--1 </t>
    </r>
    <r>
      <rPr>
        <b/>
        <sz val="12"/>
        <rFont val="仿宋_GB2312"/>
        <family val="3"/>
        <charset val="134"/>
      </rPr>
      <t>可供出售金融资产</t>
    </r>
  </si>
  <si>
    <t>*******</t>
  </si>
  <si>
    <r>
      <t>(2)</t>
    </r>
    <r>
      <rPr>
        <b/>
        <sz val="12"/>
        <rFont val="仿宋_GB2312"/>
        <family val="3"/>
        <charset val="134"/>
      </rPr>
      <t>表</t>
    </r>
    <r>
      <rPr>
        <b/>
        <sz val="12"/>
        <rFont val="Times New Roman"/>
        <family val="1"/>
      </rPr>
      <t xml:space="preserve">4--2 </t>
    </r>
    <r>
      <rPr>
        <b/>
        <sz val="12"/>
        <rFont val="仿宋_GB2312"/>
        <family val="3"/>
        <charset val="134"/>
      </rPr>
      <t>持有至到期投资</t>
    </r>
  </si>
  <si>
    <t>可参照3－2－1股票或表3－2－2债券投资明细表内容进行填列；</t>
  </si>
  <si>
    <r>
      <t>(3)</t>
    </r>
    <r>
      <rPr>
        <b/>
        <sz val="12"/>
        <rFont val="仿宋_GB2312"/>
        <family val="3"/>
        <charset val="134"/>
      </rPr>
      <t>表</t>
    </r>
    <r>
      <rPr>
        <b/>
        <sz val="12"/>
        <rFont val="Times New Roman"/>
        <family val="1"/>
      </rPr>
      <t xml:space="preserve">4--3 </t>
    </r>
    <r>
      <rPr>
        <b/>
        <sz val="12"/>
        <rFont val="仿宋_GB2312"/>
        <family val="3"/>
        <charset val="134"/>
      </rPr>
      <t>长期应收款</t>
    </r>
  </si>
  <si>
    <t>******</t>
  </si>
  <si>
    <r>
      <t>(4)</t>
    </r>
    <r>
      <rPr>
        <b/>
        <sz val="12"/>
        <rFont val="仿宋_GB2312"/>
        <family val="3"/>
        <charset val="134"/>
      </rPr>
      <t>表</t>
    </r>
    <r>
      <rPr>
        <b/>
        <sz val="12"/>
        <rFont val="Times New Roman"/>
        <family val="1"/>
      </rPr>
      <t xml:space="preserve">4--4 </t>
    </r>
    <r>
      <rPr>
        <b/>
        <sz val="12"/>
        <rFont val="仿宋_GB2312"/>
        <family val="3"/>
        <charset val="134"/>
      </rPr>
      <t>长期股权投资</t>
    </r>
  </si>
  <si>
    <t>对于有特殊约定的长期投资，在备注栏简述约定的内容。</t>
  </si>
  <si>
    <r>
      <t>(5)</t>
    </r>
    <r>
      <rPr>
        <b/>
        <sz val="12"/>
        <rFont val="仿宋_GB2312"/>
        <family val="3"/>
        <charset val="134"/>
      </rPr>
      <t>表</t>
    </r>
    <r>
      <rPr>
        <b/>
        <sz val="12"/>
        <rFont val="Times New Roman"/>
        <family val="1"/>
      </rPr>
      <t xml:space="preserve">4--5 </t>
    </r>
    <r>
      <rPr>
        <b/>
        <sz val="12"/>
        <rFont val="仿宋_GB2312"/>
        <family val="3"/>
        <charset val="134"/>
      </rPr>
      <t>投资性房地产</t>
    </r>
  </si>
  <si>
    <t>结合资产类别填报土地或房屋资产相关项目，具体填要求同5－1－1房屋建筑物或表5－3土地评估明细表相关要求。</t>
  </si>
  <si>
    <r>
      <t>(6)</t>
    </r>
    <r>
      <rPr>
        <b/>
        <sz val="12"/>
        <rFont val="仿宋_GB2312"/>
        <family val="3"/>
        <charset val="134"/>
      </rPr>
      <t>表</t>
    </r>
    <r>
      <rPr>
        <b/>
        <sz val="12"/>
        <rFont val="Times New Roman"/>
        <family val="1"/>
      </rPr>
      <t xml:space="preserve">4--6 </t>
    </r>
    <r>
      <rPr>
        <b/>
        <sz val="12"/>
        <rFont val="仿宋_GB2312"/>
        <family val="3"/>
        <charset val="134"/>
      </rPr>
      <t>固定资产</t>
    </r>
  </si>
  <si>
    <r>
      <t>1)</t>
    </r>
    <r>
      <rPr>
        <b/>
        <sz val="12"/>
        <rFont val="仿宋_GB2312"/>
        <family val="3"/>
        <charset val="134"/>
      </rPr>
      <t>表</t>
    </r>
    <r>
      <rPr>
        <b/>
        <sz val="12"/>
        <rFont val="Times New Roman"/>
        <family val="1"/>
      </rPr>
      <t>4-6-1</t>
    </r>
    <r>
      <rPr>
        <b/>
        <sz val="12"/>
        <rFont val="仿宋_GB2312"/>
        <family val="3"/>
        <charset val="134"/>
      </rPr>
      <t>，固定资产</t>
    </r>
    <r>
      <rPr>
        <b/>
        <sz val="12"/>
        <rFont val="Times New Roman"/>
        <family val="1"/>
      </rPr>
      <t>—</t>
    </r>
    <r>
      <rPr>
        <b/>
        <sz val="12"/>
        <rFont val="仿宋_GB2312"/>
        <family val="3"/>
        <charset val="134"/>
      </rPr>
      <t>房屋建筑物清查评估明细表</t>
    </r>
  </si>
  <si>
    <t>如因故几项建筑物无法分别标明帐面价值,可统一填写帐面价值,但实物需逐栋填列。</t>
  </si>
  <si>
    <t>“房产证号及对应土地证号”为房产证及土地证上标明的号码，应填写齐全；</t>
  </si>
  <si>
    <t>“建筑物名称”一栏是指该栋房屋现用名称；</t>
  </si>
  <si>
    <t>“用途”指该建筑物目前的用途，如用于生产、办公等；</t>
  </si>
  <si>
    <t>“建筑结构”一栏是指该栋建筑物的建筑结构形式，须填写与现在实际结构状况相一致的名称。</t>
  </si>
  <si>
    <t>现将各种类型结构含义分述如下：</t>
  </si>
  <si>
    <t>A.框架结构，指钢筋混凝土柱、梁、板整体浇注的结构，包括钢筋混凝土预制柱、梁、结点后浇的刚性结点框架结构；表中填写“框架“。</t>
  </si>
  <si>
    <t>B.框剪结构，指钢筋混凝土柱、梁、板、剪力墙现浇的整体结构；表中填写“框剪 “。</t>
  </si>
  <si>
    <t>C.排架结构，一般指预制钢筋混凝土柱、吊车梁、屋架或屋面斜梁的装配式结构，其中屋架可以是钢筋混凝土或钢屋架。表中填写“排架“。</t>
  </si>
  <si>
    <t>D.砖混结构，以砖砌体及钢筋混凝土梁、构造柱、楼板为混合承重体系的结构类型。以砖柱为竖向承重构件的砖排架结构并入“砖混结构”类型内。表中填写“砖混“。</t>
  </si>
  <si>
    <t>E.砖木结构，指砖墙、砖柱及木屋架为联合承重体的结构类型，屋面必须是木屋面板及挂瓦的作法。表中填写“砖木“。</t>
  </si>
  <si>
    <t>F.简易结构，指屋架为轻型钢架或简易木屋架上面直接安设玻璃钢瓦或瓦楞铁皮瓦的简易结构。表中填写“简易“。</t>
  </si>
  <si>
    <t>G.钢棚结构，指无围护墙，或半截围护墙，屋面为轻型钢架搁置的砖柱或轻钢支柱上的棚类结构。表中填写“钢棚“。</t>
  </si>
  <si>
    <t>对于上述结构中，“钢棚结构”属于临时建筑，一般不办理房产证，故该类型的项目一律填在“构筑物”评估表中。</t>
  </si>
  <si>
    <t>在填写结构类型时，一律以上述规定为准，原帐面填写的类型名称与本规定不一致时，应按本规定进行更改。</t>
  </si>
  <si>
    <t>“建筑面积”一栏是指纳入评估范围的建筑物的建筑面积，应同房产证或购房合同面积相一致，如无房产证，填写工程竣工决算书上的面积数，否则就需要重新丈量；对改建、扩建已改变了原有建筑面积，应以现在实有的建筑面积填报，但必须在备注中加以说明，应注意在增加面积的同时，应增加帐面原值及净值。如增加面积的价值未入帐，应在备注中注明未入帐部分的建筑面积。</t>
  </si>
  <si>
    <t>“建成年月”为竣工时间；</t>
  </si>
  <si>
    <t>“成本单价”一栏是指帐面原值与“建筑面积”的比值。
对于盘盈、盘亏、毁损、报废、闲置等非正常资产状况应在备注栏中说明！</t>
  </si>
  <si>
    <r>
      <t>2)</t>
    </r>
    <r>
      <rPr>
        <b/>
        <sz val="12"/>
        <rFont val="仿宋_GB2312"/>
        <family val="3"/>
        <charset val="134"/>
      </rPr>
      <t>表</t>
    </r>
    <r>
      <rPr>
        <b/>
        <sz val="12"/>
        <rFont val="Times New Roman"/>
        <family val="1"/>
      </rPr>
      <t>4-6-2</t>
    </r>
    <r>
      <rPr>
        <b/>
        <sz val="12"/>
        <rFont val="仿宋_GB2312"/>
        <family val="3"/>
        <charset val="134"/>
      </rPr>
      <t>，固定资产</t>
    </r>
    <r>
      <rPr>
        <b/>
        <sz val="12"/>
        <rFont val="Times New Roman"/>
        <family val="1"/>
      </rPr>
      <t>—</t>
    </r>
    <r>
      <rPr>
        <b/>
        <sz val="12"/>
        <rFont val="仿宋_GB2312"/>
        <family val="3"/>
        <charset val="134"/>
      </rPr>
      <t>构筑物及其他辅助设施清查评估明细表</t>
    </r>
  </si>
  <si>
    <t>构筑物指与建筑物相匹配的场地、水池、围墙、道路等设施。</t>
  </si>
  <si>
    <t>各项目填写要求如下：</t>
  </si>
  <si>
    <r>
      <t>(1)水池：单位“个”，材质：砖、钢筋砼等，规格：外形</t>
    </r>
    <r>
      <rPr>
        <sz val="14"/>
        <rFont val="Times New Roman"/>
        <family val="1"/>
      </rPr>
      <t>”</t>
    </r>
    <r>
      <rPr>
        <sz val="14"/>
        <rFont val="仿宋_GB2312"/>
        <family val="3"/>
        <charset val="134"/>
      </rPr>
      <t>长l</t>
    </r>
    <r>
      <rPr>
        <sz val="14"/>
        <rFont val="Symbol"/>
        <family val="1"/>
        <charset val="2"/>
      </rPr>
      <t>´</t>
    </r>
    <r>
      <rPr>
        <sz val="14"/>
        <rFont val="仿宋_GB2312"/>
        <family val="3"/>
        <charset val="134"/>
      </rPr>
      <t>宽b</t>
    </r>
    <r>
      <rPr>
        <sz val="14"/>
        <rFont val="Symbol"/>
        <family val="1"/>
        <charset val="2"/>
      </rPr>
      <t>´</t>
    </r>
    <r>
      <rPr>
        <sz val="14"/>
        <rFont val="仿宋_GB2312"/>
        <family val="3"/>
        <charset val="134"/>
      </rPr>
      <t>高h(m)</t>
    </r>
    <r>
      <rPr>
        <sz val="14"/>
        <rFont val="Times New Roman"/>
        <family val="1"/>
      </rPr>
      <t>”</t>
    </r>
    <r>
      <rPr>
        <sz val="14"/>
        <rFont val="仿宋_GB2312"/>
        <family val="3"/>
        <charset val="134"/>
      </rPr>
      <t>，</t>
    </r>
    <r>
      <rPr>
        <sz val="14"/>
        <rFont val="Times New Roman"/>
        <family val="1"/>
      </rPr>
      <t>”</t>
    </r>
    <r>
      <rPr>
        <sz val="14"/>
        <rFont val="仿宋_GB2312"/>
        <family val="3"/>
        <charset val="134"/>
      </rPr>
      <t>容积m3</t>
    </r>
    <r>
      <rPr>
        <sz val="14"/>
        <rFont val="Times New Roman"/>
        <family val="1"/>
      </rPr>
      <t>”</t>
    </r>
    <r>
      <rPr>
        <sz val="14"/>
        <rFont val="仿宋_GB2312"/>
        <family val="3"/>
        <charset val="134"/>
      </rPr>
      <t>,有盖或无盖；例如15</t>
    </r>
    <r>
      <rPr>
        <sz val="14"/>
        <rFont val="Symbol"/>
        <family val="1"/>
        <charset val="2"/>
      </rPr>
      <t>´</t>
    </r>
    <r>
      <rPr>
        <sz val="14"/>
        <rFont val="仿宋_GB2312"/>
        <family val="3"/>
        <charset val="134"/>
      </rPr>
      <t>55</t>
    </r>
    <r>
      <rPr>
        <sz val="14"/>
        <rFont val="Symbol"/>
        <family val="1"/>
        <charset val="2"/>
      </rPr>
      <t>´</t>
    </r>
    <r>
      <rPr>
        <sz val="14"/>
        <rFont val="仿宋_GB2312"/>
        <family val="3"/>
        <charset val="134"/>
      </rPr>
      <t>30，22m3，有盖。</t>
    </r>
  </si>
  <si>
    <r>
      <t>(2)烟囱、水塔：单位：“座”，材质：“砖，钢筋砼”等，规格：“高h</t>
    </r>
    <r>
      <rPr>
        <sz val="14"/>
        <rFont val="Symbol"/>
        <family val="1"/>
        <charset val="2"/>
      </rPr>
      <t>´</t>
    </r>
    <r>
      <rPr>
        <sz val="14"/>
        <rFont val="仿宋_GB2312"/>
        <family val="3"/>
        <charset val="134"/>
      </rPr>
      <t>上口直径(m)。”例： 60</t>
    </r>
    <r>
      <rPr>
        <sz val="14"/>
        <rFont val="Symbol"/>
        <family val="1"/>
        <charset val="2"/>
      </rPr>
      <t>´</t>
    </r>
    <r>
      <rPr>
        <sz val="14"/>
        <rFont val="仿宋_GB2312"/>
        <family val="3"/>
        <charset val="134"/>
      </rPr>
      <t>2.5</t>
    </r>
  </si>
  <si>
    <r>
      <t>(3)框架：单位：“座”或“t”(用于钢框架)、材质：“钢筋砼”或“钢结构”等，规格：“长l</t>
    </r>
    <r>
      <rPr>
        <sz val="14"/>
        <rFont val="Symbol"/>
        <family val="1"/>
        <charset val="2"/>
      </rPr>
      <t>´</t>
    </r>
    <r>
      <rPr>
        <sz val="14"/>
        <rFont val="仿宋_GB2312"/>
        <family val="3"/>
        <charset val="134"/>
      </rPr>
      <t>宽b</t>
    </r>
    <r>
      <rPr>
        <sz val="14"/>
        <rFont val="Symbol"/>
        <family val="1"/>
        <charset val="2"/>
      </rPr>
      <t>´</t>
    </r>
    <r>
      <rPr>
        <sz val="14"/>
        <rFont val="仿宋_GB2312"/>
        <family val="3"/>
        <charset val="134"/>
      </rPr>
      <t>高h(m)”例：120</t>
    </r>
    <r>
      <rPr>
        <sz val="14"/>
        <rFont val="Symbol"/>
        <family val="1"/>
        <charset val="2"/>
      </rPr>
      <t>´</t>
    </r>
    <r>
      <rPr>
        <sz val="14"/>
        <rFont val="仿宋_GB2312"/>
        <family val="3"/>
        <charset val="134"/>
      </rPr>
      <t>18</t>
    </r>
    <r>
      <rPr>
        <sz val="14"/>
        <rFont val="Symbol"/>
        <family val="1"/>
        <charset val="2"/>
      </rPr>
      <t>´</t>
    </r>
    <r>
      <rPr>
        <sz val="14"/>
        <rFont val="仿宋_GB2312"/>
        <family val="3"/>
        <charset val="134"/>
      </rPr>
      <t>50</t>
    </r>
  </si>
  <si>
    <r>
      <t>(4)水井：单位：“口”、材质：“砖、钢筋砼”等，规格：深h</t>
    </r>
    <r>
      <rPr>
        <sz val="14"/>
        <rFont val="Symbol"/>
        <family val="1"/>
        <charset val="2"/>
      </rPr>
      <t>´</t>
    </r>
    <r>
      <rPr>
        <sz val="14"/>
        <rFont val="仿宋_GB2312"/>
        <family val="3"/>
        <charset val="134"/>
      </rPr>
      <t>上口直径D(m)；例：60</t>
    </r>
    <r>
      <rPr>
        <sz val="14"/>
        <rFont val="Symbol"/>
        <family val="1"/>
        <charset val="2"/>
      </rPr>
      <t>´</t>
    </r>
    <r>
      <rPr>
        <sz val="14"/>
        <rFont val="仿宋_GB2312"/>
        <family val="3"/>
        <charset val="134"/>
      </rPr>
      <t>2；</t>
    </r>
  </si>
  <si>
    <r>
      <t>(5)道路：单位“m</t>
    </r>
    <r>
      <rPr>
        <sz val="14"/>
        <rFont val="Times New Roman"/>
        <family val="1"/>
      </rPr>
      <t>”</t>
    </r>
    <r>
      <rPr>
        <sz val="14"/>
        <rFont val="仿宋_GB2312"/>
        <family val="3"/>
        <charset val="134"/>
      </rPr>
      <t>,材质:“砼面、沥青面、砖面”等，规格：“宽b(m)，δ厚(mm)”，例：b =6m，δ=200mm；</t>
    </r>
  </si>
  <si>
    <t>(6)围墙：单位“m”，材质:“砖砌、砖铁栏杆”等，规格：“高h(m),例：h=2 m，对于砖墙还应填写墙厚，例：h=2m，δ=240(mm)；</t>
  </si>
  <si>
    <r>
      <t>(7)地沟：单位“m”，材质：“砖、砼”等，规格：“宽b</t>
    </r>
    <r>
      <rPr>
        <sz val="14"/>
        <rFont val="Symbol"/>
        <family val="1"/>
        <charset val="2"/>
      </rPr>
      <t>´</t>
    </r>
    <r>
      <rPr>
        <sz val="14"/>
        <rFont val="仿宋_GB2312"/>
        <family val="3"/>
        <charset val="134"/>
      </rPr>
      <t>深h(m)</t>
    </r>
    <r>
      <rPr>
        <sz val="14"/>
        <rFont val="Times New Roman"/>
        <family val="1"/>
      </rPr>
      <t>”</t>
    </r>
    <r>
      <rPr>
        <sz val="14"/>
        <rFont val="仿宋_GB2312"/>
        <family val="3"/>
        <charset val="134"/>
      </rPr>
      <t>,例：5</t>
    </r>
    <r>
      <rPr>
        <sz val="14"/>
        <rFont val="Symbol"/>
        <family val="1"/>
        <charset val="2"/>
      </rPr>
      <t>´</t>
    </r>
    <r>
      <rPr>
        <sz val="14"/>
        <rFont val="仿宋_GB2312"/>
        <family val="3"/>
        <charset val="134"/>
      </rPr>
      <t>2；</t>
    </r>
  </si>
  <si>
    <t>(8)挡土墙：单位“m3”，材质:“毛石、砼”等。</t>
  </si>
  <si>
    <r>
      <t>3)</t>
    </r>
    <r>
      <rPr>
        <sz val="12"/>
        <rFont val="黑体"/>
        <family val="3"/>
        <charset val="134"/>
      </rPr>
      <t>表</t>
    </r>
    <r>
      <rPr>
        <sz val="12"/>
        <rFont val="Times New Roman"/>
        <family val="1"/>
      </rPr>
      <t>4-6-4</t>
    </r>
    <r>
      <rPr>
        <sz val="12"/>
        <rFont val="黑体"/>
        <family val="3"/>
        <charset val="134"/>
      </rPr>
      <t>，机器设备清查评估明细表</t>
    </r>
  </si>
  <si>
    <t>机器设备原则上按单台(套)填列，即每行只填一台(套)，如有5台（套）相同设备，应填写5行(因为即使购置与启用日期相同，其使用状况或技术状况可能不同)，但当存在同批购入、相同规格型号且使用环境及状况基本相同的多台（套）设备时，可合并填列,并将数量填入数量栏；</t>
  </si>
  <si>
    <t>如购置时为整套购入，可在该设备起始行相应列填写该设备的名称及帐面值（填写整套设备的价值），在其下面各行分别填列该套设备的明细项。</t>
  </si>
  <si>
    <t>对停用、不需用、待报废、淘汰、盘亏、盘盈、二手设备等应在备注栏标明。</t>
  </si>
  <si>
    <t>“设备名称”、“规格型号”、“生产厂家”要按设备铭牌填写。</t>
  </si>
  <si>
    <t>“启用年月”指机器设备的实际启用年月。</t>
  </si>
  <si>
    <t>“存放地点”填写最基层的单位。</t>
  </si>
  <si>
    <r>
      <t>4)</t>
    </r>
    <r>
      <rPr>
        <sz val="12"/>
        <rFont val="黑体"/>
        <family val="3"/>
        <charset val="134"/>
      </rPr>
      <t>表</t>
    </r>
    <r>
      <rPr>
        <sz val="12"/>
        <rFont val="Times New Roman"/>
        <family val="1"/>
      </rPr>
      <t>4</t>
    </r>
    <r>
      <rPr>
        <sz val="12"/>
        <rFont val="Times New Roman"/>
        <family val="1"/>
      </rPr>
      <t>-</t>
    </r>
    <r>
      <rPr>
        <sz val="12"/>
        <rFont val="Times New Roman"/>
        <family val="1"/>
      </rPr>
      <t>5</t>
    </r>
    <r>
      <rPr>
        <sz val="12"/>
        <rFont val="Times New Roman"/>
        <family val="1"/>
      </rPr>
      <t>-</t>
    </r>
    <r>
      <rPr>
        <sz val="12"/>
        <rFont val="Times New Roman"/>
        <family val="1"/>
      </rPr>
      <t>5</t>
    </r>
    <r>
      <rPr>
        <sz val="12"/>
        <rFont val="黑体"/>
        <family val="3"/>
        <charset val="134"/>
      </rPr>
      <t>，车辆清查评估明细表</t>
    </r>
  </si>
  <si>
    <t>车辆牌号指当地交管部门颁发的车辆牌照号；已行驶公里数可圆整至百位即可，如53441公里或申报为“53400”；仪表盘、发动机等发生更换的应在备注栏注明。</t>
  </si>
  <si>
    <r>
      <t>5)</t>
    </r>
    <r>
      <rPr>
        <sz val="12"/>
        <rFont val="黑体"/>
        <family val="3"/>
        <charset val="134"/>
      </rPr>
      <t>表</t>
    </r>
    <r>
      <rPr>
        <sz val="12"/>
        <rFont val="Times New Roman"/>
        <family val="1"/>
      </rPr>
      <t>5</t>
    </r>
    <r>
      <rPr>
        <sz val="12"/>
        <rFont val="Times New Roman"/>
        <family val="1"/>
      </rPr>
      <t>-</t>
    </r>
    <r>
      <rPr>
        <sz val="12"/>
        <rFont val="Times New Roman"/>
        <family val="1"/>
      </rPr>
      <t>6</t>
    </r>
    <r>
      <rPr>
        <sz val="12"/>
        <rFont val="Times New Roman"/>
        <family val="1"/>
      </rPr>
      <t>-</t>
    </r>
    <r>
      <rPr>
        <sz val="12"/>
        <rFont val="Times New Roman"/>
        <family val="1"/>
      </rPr>
      <t>6</t>
    </r>
    <r>
      <rPr>
        <sz val="12"/>
        <rFont val="黑体"/>
        <family val="3"/>
        <charset val="134"/>
      </rPr>
      <t>，电子设备清查评估明细表</t>
    </r>
  </si>
  <si>
    <t>电子设备是指自动化办公设备及家用电器，如计算机、打印机、复印机、传真机、空调、冰柜、碎纸机、手机、寻呼机、电视机、音响设备、摄像机、开水器等。</t>
  </si>
  <si>
    <t>规格型号应填写主要技术参数(配置)，如电脑应填写主频、内存、硬盘、显示器；</t>
  </si>
  <si>
    <t>其他可参照表5-2-1填写。</t>
  </si>
  <si>
    <r>
      <t>6)</t>
    </r>
    <r>
      <rPr>
        <sz val="12"/>
        <rFont val="宋体"/>
        <family val="3"/>
        <charset val="134"/>
      </rPr>
      <t>表</t>
    </r>
    <r>
      <rPr>
        <sz val="12"/>
        <rFont val="Times New Roman"/>
        <family val="1"/>
      </rPr>
      <t>4</t>
    </r>
    <r>
      <rPr>
        <sz val="12"/>
        <rFont val="Times New Roman"/>
        <family val="1"/>
      </rPr>
      <t>-</t>
    </r>
    <r>
      <rPr>
        <sz val="12"/>
        <rFont val="Times New Roman"/>
        <family val="1"/>
      </rPr>
      <t>8</t>
    </r>
    <r>
      <rPr>
        <sz val="12"/>
        <rFont val="黑体"/>
        <family val="3"/>
        <charset val="134"/>
      </rPr>
      <t>，工程物资清查评估明细表</t>
    </r>
  </si>
  <si>
    <r>
      <t>工程物资的填列参照存货</t>
    </r>
    <r>
      <rPr>
        <sz val="14"/>
        <rFont val="Times New Roman"/>
        <family val="1"/>
      </rPr>
      <t>--</t>
    </r>
    <r>
      <rPr>
        <sz val="14"/>
        <rFont val="仿宋_GB2312"/>
        <family val="3"/>
        <charset val="134"/>
      </rPr>
      <t>原材料。</t>
    </r>
  </si>
  <si>
    <r>
      <t>7)</t>
    </r>
    <r>
      <rPr>
        <sz val="12"/>
        <rFont val="宋体"/>
        <family val="3"/>
        <charset val="134"/>
      </rPr>
      <t>表</t>
    </r>
    <r>
      <rPr>
        <sz val="12"/>
        <rFont val="Times New Roman"/>
        <family val="1"/>
      </rPr>
      <t>4</t>
    </r>
    <r>
      <rPr>
        <sz val="12"/>
        <rFont val="Times New Roman"/>
        <family val="1"/>
      </rPr>
      <t>-</t>
    </r>
    <r>
      <rPr>
        <sz val="12"/>
        <rFont val="Times New Roman"/>
        <family val="1"/>
      </rPr>
      <t>7</t>
    </r>
    <r>
      <rPr>
        <sz val="12"/>
        <rFont val="Times New Roman"/>
        <family val="1"/>
      </rPr>
      <t>-1</t>
    </r>
    <r>
      <rPr>
        <sz val="12"/>
        <rFont val="黑体"/>
        <family val="3"/>
        <charset val="134"/>
      </rPr>
      <t>，在建工程</t>
    </r>
    <r>
      <rPr>
        <sz val="12"/>
        <rFont val="Times New Roman"/>
        <family val="1"/>
      </rPr>
      <t>—</t>
    </r>
    <r>
      <rPr>
        <sz val="12"/>
        <rFont val="仿宋_GB2312"/>
        <family val="3"/>
        <charset val="134"/>
      </rPr>
      <t>土建工程清查评估明细表</t>
    </r>
  </si>
  <si>
    <t>“付款比例”是指该工程评估基准日时已付金额与概算总投资额之比；</t>
  </si>
  <si>
    <t>“形象进度”是指该工程评估基准日的实际完工程度；</t>
  </si>
  <si>
    <t>在备注栏标注在建工程的施工状况，比如：停工项目、竣工项目、施工项目；如已完工但尚未进行竣工决算，也请在备注中标明。</t>
  </si>
  <si>
    <r>
      <rPr>
        <sz val="12"/>
        <rFont val="Times New Roman"/>
        <family val="1"/>
      </rPr>
      <t xml:space="preserve">8) </t>
    </r>
    <r>
      <rPr>
        <sz val="12"/>
        <rFont val="黑体"/>
        <family val="3"/>
        <charset val="134"/>
      </rPr>
      <t>表</t>
    </r>
    <r>
      <rPr>
        <sz val="12"/>
        <rFont val="Times New Roman"/>
        <family val="1"/>
      </rPr>
      <t>4</t>
    </r>
    <r>
      <rPr>
        <sz val="12"/>
        <rFont val="Times New Roman"/>
        <family val="1"/>
      </rPr>
      <t>-</t>
    </r>
    <r>
      <rPr>
        <sz val="12"/>
        <rFont val="Times New Roman"/>
        <family val="1"/>
      </rPr>
      <t>7</t>
    </r>
    <r>
      <rPr>
        <sz val="12"/>
        <rFont val="Times New Roman"/>
        <family val="1"/>
      </rPr>
      <t>-2</t>
    </r>
    <r>
      <rPr>
        <sz val="12"/>
        <rFont val="黑体"/>
        <family val="3"/>
        <charset val="134"/>
      </rPr>
      <t>，在建工程</t>
    </r>
    <r>
      <rPr>
        <sz val="12"/>
        <rFont val="Times New Roman"/>
        <family val="1"/>
      </rPr>
      <t>—</t>
    </r>
    <r>
      <rPr>
        <sz val="12"/>
        <rFont val="仿宋_GB2312"/>
        <family val="3"/>
        <charset val="134"/>
      </rPr>
      <t>设备安装工程清查评估明细表</t>
    </r>
  </si>
  <si>
    <t>“项目名称”应与安装合同所列示的项目名称一致；“设备名称”是指设备安装工程中包含设备的名称；</t>
  </si>
  <si>
    <t>“资金成本”指资本化的利息。</t>
  </si>
  <si>
    <t xml:space="preserve"> 请按照工程项目整理填列本表，不应按照财务入账时间顺序填列。</t>
  </si>
  <si>
    <r>
      <t>9)</t>
    </r>
    <r>
      <rPr>
        <b/>
        <sz val="12"/>
        <rFont val="宋体"/>
        <family val="3"/>
        <charset val="134"/>
      </rPr>
      <t>土地使用权填表说明</t>
    </r>
    <r>
      <rPr>
        <b/>
        <sz val="12"/>
        <rFont val="Times New Roman"/>
        <family val="1"/>
      </rPr>
      <t>(</t>
    </r>
    <r>
      <rPr>
        <b/>
        <sz val="12"/>
        <rFont val="宋体"/>
        <family val="3"/>
        <charset val="134"/>
      </rPr>
      <t>表</t>
    </r>
    <r>
      <rPr>
        <b/>
        <sz val="12"/>
        <rFont val="Times New Roman"/>
        <family val="1"/>
      </rPr>
      <t>4-5</t>
    </r>
    <r>
      <rPr>
        <b/>
        <sz val="12"/>
        <rFont val="宋体"/>
        <family val="3"/>
        <charset val="134"/>
      </rPr>
      <t>投资性房地产中部分内容，</t>
    </r>
    <r>
      <rPr>
        <b/>
        <sz val="12"/>
        <rFont val="Times New Roman"/>
        <family val="1"/>
      </rPr>
      <t>4-6-7</t>
    </r>
    <r>
      <rPr>
        <b/>
        <sz val="12"/>
        <rFont val="宋体"/>
        <family val="3"/>
        <charset val="134"/>
      </rPr>
      <t>固定资产土地，表</t>
    </r>
    <r>
      <rPr>
        <b/>
        <sz val="12"/>
        <rFont val="Times New Roman"/>
        <family val="1"/>
      </rPr>
      <t>4-12-1</t>
    </r>
    <r>
      <rPr>
        <b/>
        <sz val="12"/>
        <rFont val="宋体"/>
        <family val="3"/>
        <charset val="134"/>
      </rPr>
      <t>无形资产土地</t>
    </r>
    <r>
      <rPr>
        <b/>
        <sz val="12"/>
        <rFont val="Times New Roman"/>
        <family val="1"/>
      </rPr>
      <t>)</t>
    </r>
  </si>
  <si>
    <t>各表中土地使用权帐面值应按评估基准日财务帐列示的金额填列；</t>
  </si>
  <si>
    <t>“土地开发程度”指基准日达到的状态，如“七通一平”；</t>
  </si>
  <si>
    <t>“用地性质”指划拨地或出让地；</t>
  </si>
  <si>
    <t>“土地用途”指“工业、商业、住宅、综合”等；</t>
  </si>
  <si>
    <t>“宗地面积”指纳入本次评估范围的地块面积；</t>
  </si>
  <si>
    <t>“他项权利”指是否存在抵押等他项权利；</t>
  </si>
  <si>
    <t>“土地使用起始时间”是指第一个使用权人取得土地使用权的日期；</t>
  </si>
  <si>
    <t>如果有专业土地评估机构参与本项目，除帐面值以外的内容按土地评估机构的要求填列。</t>
  </si>
  <si>
    <r>
      <t>10)</t>
    </r>
    <r>
      <rPr>
        <b/>
        <sz val="12"/>
        <rFont val="宋体"/>
        <family val="3"/>
        <charset val="134"/>
      </rPr>
      <t>表</t>
    </r>
    <r>
      <rPr>
        <b/>
        <sz val="12"/>
        <rFont val="Times New Roman"/>
        <family val="1"/>
      </rPr>
      <t xml:space="preserve">4-9  </t>
    </r>
    <r>
      <rPr>
        <b/>
        <sz val="12"/>
        <rFont val="宋体"/>
        <family val="3"/>
        <charset val="134"/>
      </rPr>
      <t>固定资产清理清查评估明细表</t>
    </r>
  </si>
  <si>
    <t>此表根据具体内容分笔填列。</t>
  </si>
  <si>
    <r>
      <t>(7)</t>
    </r>
    <r>
      <rPr>
        <b/>
        <sz val="12"/>
        <rFont val="仿宋_GB2312"/>
        <family val="3"/>
        <charset val="134"/>
      </rPr>
      <t>表</t>
    </r>
    <r>
      <rPr>
        <b/>
        <sz val="12"/>
        <rFont val="Times New Roman"/>
        <family val="1"/>
      </rPr>
      <t xml:space="preserve">4-12-3  </t>
    </r>
    <r>
      <rPr>
        <b/>
        <sz val="12"/>
        <rFont val="仿宋_GB2312"/>
        <family val="3"/>
        <charset val="134"/>
      </rPr>
      <t>无形资产</t>
    </r>
    <r>
      <rPr>
        <b/>
        <sz val="12"/>
        <rFont val="Times New Roman"/>
        <family val="1"/>
      </rPr>
      <t>—</t>
    </r>
    <r>
      <rPr>
        <b/>
        <sz val="12"/>
        <rFont val="仿宋_GB2312"/>
        <family val="3"/>
        <charset val="134"/>
      </rPr>
      <t>其他无形资产清查评估明细表</t>
    </r>
  </si>
  <si>
    <t>内容名称应与所对应的无形资产证书或其他证明文件(如发票)上的名称相符。</t>
  </si>
  <si>
    <r>
      <t>(8)</t>
    </r>
    <r>
      <rPr>
        <b/>
        <sz val="12"/>
        <rFont val="仿宋_GB2312"/>
        <family val="3"/>
        <charset val="134"/>
      </rPr>
      <t>表</t>
    </r>
    <r>
      <rPr>
        <b/>
        <sz val="12"/>
        <rFont val="Times New Roman"/>
        <family val="1"/>
      </rPr>
      <t xml:space="preserve">4-13  </t>
    </r>
    <r>
      <rPr>
        <b/>
        <sz val="12"/>
        <rFont val="仿宋_GB2312"/>
        <family val="3"/>
        <charset val="134"/>
      </rPr>
      <t>开发支出清查评估明细表</t>
    </r>
  </si>
  <si>
    <t>*********</t>
  </si>
  <si>
    <r>
      <t>(9)</t>
    </r>
    <r>
      <rPr>
        <b/>
        <sz val="12"/>
        <rFont val="仿宋_GB2312"/>
        <family val="3"/>
        <charset val="134"/>
      </rPr>
      <t>表</t>
    </r>
    <r>
      <rPr>
        <b/>
        <sz val="12"/>
        <rFont val="Times New Roman"/>
        <family val="1"/>
      </rPr>
      <t xml:space="preserve">4-14  </t>
    </r>
    <r>
      <rPr>
        <b/>
        <sz val="12"/>
        <rFont val="仿宋_GB2312"/>
        <family val="3"/>
        <charset val="134"/>
      </rPr>
      <t>商誉清查评估明细表</t>
    </r>
  </si>
  <si>
    <r>
      <t>(10)</t>
    </r>
    <r>
      <rPr>
        <b/>
        <sz val="12"/>
        <rFont val="仿宋_GB2312"/>
        <family val="3"/>
        <charset val="134"/>
      </rPr>
      <t>表</t>
    </r>
    <r>
      <rPr>
        <b/>
        <sz val="12"/>
        <rFont val="Times New Roman"/>
        <family val="1"/>
      </rPr>
      <t xml:space="preserve">4-15 </t>
    </r>
    <r>
      <rPr>
        <b/>
        <sz val="12"/>
        <rFont val="仿宋_GB2312"/>
        <family val="3"/>
        <charset val="134"/>
      </rPr>
      <t>长期待摊费用清查评估明细表</t>
    </r>
  </si>
  <si>
    <t>费用名称或内容应详细填列,如“**租入设备改良款”、“**设备大修费用“等。</t>
  </si>
  <si>
    <r>
      <t>(11)</t>
    </r>
    <r>
      <rPr>
        <b/>
        <sz val="12"/>
        <rFont val="仿宋_GB2312"/>
        <family val="3"/>
        <charset val="134"/>
      </rPr>
      <t>表</t>
    </r>
    <r>
      <rPr>
        <b/>
        <sz val="12"/>
        <rFont val="Times New Roman"/>
        <family val="1"/>
      </rPr>
      <t xml:space="preserve">4-16 </t>
    </r>
    <r>
      <rPr>
        <b/>
        <sz val="12"/>
        <rFont val="仿宋_GB2312"/>
        <family val="3"/>
        <charset val="134"/>
      </rPr>
      <t>递延所得税清查评估明细表</t>
    </r>
  </si>
  <si>
    <r>
      <t>(12)</t>
    </r>
    <r>
      <rPr>
        <sz val="12"/>
        <rFont val="黑体"/>
        <family val="3"/>
        <charset val="134"/>
      </rPr>
      <t>表</t>
    </r>
    <r>
      <rPr>
        <sz val="12"/>
        <rFont val="Times New Roman"/>
        <family val="1"/>
      </rPr>
      <t>4-1</t>
    </r>
    <r>
      <rPr>
        <sz val="12"/>
        <rFont val="Times New Roman"/>
        <family val="1"/>
      </rPr>
      <t>7</t>
    </r>
    <r>
      <rPr>
        <sz val="12"/>
        <rFont val="Times New Roman"/>
        <family val="1"/>
      </rPr>
      <t xml:space="preserve"> </t>
    </r>
    <r>
      <rPr>
        <sz val="12"/>
        <rFont val="黑体"/>
        <family val="3"/>
        <charset val="134"/>
      </rPr>
      <t>其他非流动资产清查评估明细表</t>
    </r>
  </si>
  <si>
    <t>参照其他流动资产。</t>
  </si>
  <si>
    <r>
      <t>3</t>
    </r>
    <r>
      <rPr>
        <b/>
        <sz val="14"/>
        <rFont val="黑体"/>
        <family val="3"/>
        <charset val="134"/>
      </rPr>
      <t>.负债类填表说明(表5-1至表6-7)</t>
    </r>
  </si>
  <si>
    <r>
      <t>(1)</t>
    </r>
    <r>
      <rPr>
        <sz val="12"/>
        <rFont val="黑体"/>
        <family val="3"/>
        <charset val="134"/>
      </rPr>
      <t>长、短期借款（表</t>
    </r>
    <r>
      <rPr>
        <sz val="12"/>
        <rFont val="Times New Roman"/>
        <family val="1"/>
      </rPr>
      <t>5</t>
    </r>
    <r>
      <rPr>
        <sz val="12"/>
        <rFont val="Times New Roman"/>
        <family val="1"/>
      </rPr>
      <t>-1</t>
    </r>
    <r>
      <rPr>
        <sz val="12"/>
        <rFont val="黑体"/>
        <family val="3"/>
        <charset val="134"/>
      </rPr>
      <t>，表</t>
    </r>
    <r>
      <rPr>
        <sz val="12"/>
        <rFont val="Times New Roman"/>
        <family val="1"/>
      </rPr>
      <t>6</t>
    </r>
    <r>
      <rPr>
        <sz val="12"/>
        <rFont val="Times New Roman"/>
        <family val="1"/>
      </rPr>
      <t>-1</t>
    </r>
    <r>
      <rPr>
        <sz val="12"/>
        <rFont val="黑体"/>
        <family val="3"/>
        <charset val="134"/>
      </rPr>
      <t>）</t>
    </r>
  </si>
  <si>
    <t>“放款银行或机构名称”应填写全称；</t>
  </si>
  <si>
    <r>
      <t>(2)</t>
    </r>
    <r>
      <rPr>
        <sz val="12"/>
        <rFont val="黑体"/>
        <family val="3"/>
        <charset val="134"/>
      </rPr>
      <t>交易性金融负债（表</t>
    </r>
    <r>
      <rPr>
        <sz val="12"/>
        <rFont val="Times New Roman"/>
        <family val="1"/>
      </rPr>
      <t>5</t>
    </r>
    <r>
      <rPr>
        <sz val="12"/>
        <rFont val="Times New Roman"/>
        <family val="1"/>
      </rPr>
      <t>-2</t>
    </r>
    <r>
      <rPr>
        <sz val="12"/>
        <rFont val="黑体"/>
        <family val="3"/>
        <charset val="134"/>
      </rPr>
      <t>）</t>
    </r>
  </si>
  <si>
    <t>“金融机构名称”应填写全称；</t>
  </si>
  <si>
    <t>“发生日期”填列票据的签发日期；</t>
  </si>
  <si>
    <r>
      <t>(3)</t>
    </r>
    <r>
      <rPr>
        <b/>
        <sz val="12"/>
        <rFont val="宋体"/>
        <family val="3"/>
        <charset val="134"/>
      </rPr>
      <t>应付帐款（表</t>
    </r>
    <r>
      <rPr>
        <b/>
        <sz val="12"/>
        <rFont val="Times New Roman"/>
        <family val="1"/>
      </rPr>
      <t>5-4</t>
    </r>
    <r>
      <rPr>
        <b/>
        <sz val="12"/>
        <rFont val="宋体"/>
        <family val="3"/>
        <charset val="134"/>
      </rPr>
      <t>）、预收帐款（表</t>
    </r>
    <r>
      <rPr>
        <b/>
        <sz val="12"/>
        <rFont val="Times New Roman"/>
        <family val="1"/>
      </rPr>
      <t>5-5</t>
    </r>
    <r>
      <rPr>
        <b/>
        <sz val="12"/>
        <rFont val="宋体"/>
        <family val="3"/>
        <charset val="134"/>
      </rPr>
      <t>）、其他应付款（表</t>
    </r>
    <r>
      <rPr>
        <b/>
        <sz val="12"/>
        <rFont val="Times New Roman"/>
        <family val="1"/>
      </rPr>
      <t>5-10</t>
    </r>
    <r>
      <rPr>
        <b/>
        <sz val="12"/>
        <rFont val="宋体"/>
        <family val="3"/>
        <charset val="134"/>
      </rPr>
      <t>）</t>
    </r>
  </si>
  <si>
    <t>参照“应收帐款”；</t>
  </si>
  <si>
    <r>
      <t>(4)</t>
    </r>
    <r>
      <rPr>
        <sz val="12"/>
        <rFont val="黑体"/>
        <family val="3"/>
        <charset val="134"/>
      </rPr>
      <t>应付职工薪酬（表</t>
    </r>
    <r>
      <rPr>
        <sz val="12"/>
        <rFont val="Times New Roman"/>
        <family val="1"/>
      </rPr>
      <t>5</t>
    </r>
    <r>
      <rPr>
        <sz val="12"/>
        <rFont val="Times New Roman"/>
        <family val="1"/>
      </rPr>
      <t>-6</t>
    </r>
    <r>
      <rPr>
        <sz val="12"/>
        <rFont val="黑体"/>
        <family val="3"/>
        <charset val="134"/>
      </rPr>
      <t>）</t>
    </r>
  </si>
  <si>
    <t>发生日期填写基准日前贷方最后一笔发生额的日期；备注中应注明计提依据(如：工效挂钩批准额度／年***万元)及基准日应付工资账面余额的滚存期间。</t>
  </si>
  <si>
    <r>
      <t>(5)</t>
    </r>
    <r>
      <rPr>
        <sz val="12"/>
        <rFont val="黑体"/>
        <family val="3"/>
        <charset val="134"/>
      </rPr>
      <t>应交税费（表</t>
    </r>
    <r>
      <rPr>
        <sz val="12"/>
        <rFont val="Times New Roman"/>
        <family val="1"/>
      </rPr>
      <t>5</t>
    </r>
    <r>
      <rPr>
        <sz val="12"/>
        <rFont val="Times New Roman"/>
        <family val="1"/>
      </rPr>
      <t>-7</t>
    </r>
    <r>
      <rPr>
        <sz val="12"/>
        <rFont val="黑体"/>
        <family val="3"/>
        <charset val="134"/>
      </rPr>
      <t>）</t>
    </r>
  </si>
  <si>
    <t>征税机关指资产占有单位的专管税务机关，应填写全称；发生日期填写贷方最后一笔发生额的日期；税种指增值税、消费税、城建税等；备注中应注明税款所属期间。</t>
  </si>
  <si>
    <r>
      <t>(5)</t>
    </r>
    <r>
      <rPr>
        <sz val="12"/>
        <rFont val="黑体"/>
        <family val="3"/>
        <charset val="134"/>
      </rPr>
      <t>应付利息、应付股利（表</t>
    </r>
    <r>
      <rPr>
        <sz val="12"/>
        <rFont val="Times New Roman"/>
        <family val="1"/>
      </rPr>
      <t>5</t>
    </r>
    <r>
      <rPr>
        <sz val="12"/>
        <rFont val="Times New Roman"/>
        <family val="1"/>
      </rPr>
      <t>-8</t>
    </r>
    <r>
      <rPr>
        <sz val="12"/>
        <rFont val="黑体"/>
        <family val="3"/>
        <charset val="134"/>
      </rPr>
      <t>、表</t>
    </r>
    <r>
      <rPr>
        <sz val="12"/>
        <rFont val="Times New Roman"/>
        <family val="1"/>
      </rPr>
      <t>5</t>
    </r>
    <r>
      <rPr>
        <sz val="12"/>
        <rFont val="黑体"/>
        <family val="3"/>
        <charset val="134"/>
      </rPr>
      <t>－</t>
    </r>
    <r>
      <rPr>
        <sz val="12"/>
        <rFont val="Times New Roman"/>
        <family val="1"/>
      </rPr>
      <t>9</t>
    </r>
    <r>
      <rPr>
        <sz val="12"/>
        <rFont val="黑体"/>
        <family val="3"/>
        <charset val="134"/>
      </rPr>
      <t>）</t>
    </r>
  </si>
  <si>
    <t>参照应收利息、应收股利</t>
  </si>
  <si>
    <r>
      <t>(6)</t>
    </r>
    <r>
      <rPr>
        <sz val="12"/>
        <rFont val="黑体"/>
        <family val="3"/>
        <charset val="134"/>
      </rPr>
      <t>一年内到期的非流动负债（表</t>
    </r>
    <r>
      <rPr>
        <sz val="12"/>
        <rFont val="Times New Roman"/>
        <family val="1"/>
      </rPr>
      <t>5</t>
    </r>
    <r>
      <rPr>
        <sz val="12"/>
        <rFont val="Times New Roman"/>
        <family val="1"/>
      </rPr>
      <t>-11</t>
    </r>
    <r>
      <rPr>
        <sz val="12"/>
        <rFont val="黑体"/>
        <family val="3"/>
        <charset val="134"/>
      </rPr>
      <t>）</t>
    </r>
  </si>
  <si>
    <t>参照长期借款</t>
  </si>
  <si>
    <r>
      <t>(7)</t>
    </r>
    <r>
      <rPr>
        <sz val="12"/>
        <rFont val="黑体"/>
        <family val="3"/>
        <charset val="134"/>
      </rPr>
      <t>应付债券（表</t>
    </r>
    <r>
      <rPr>
        <sz val="12"/>
        <rFont val="Times New Roman"/>
        <family val="1"/>
      </rPr>
      <t>6</t>
    </r>
    <r>
      <rPr>
        <sz val="12"/>
        <rFont val="Times New Roman"/>
        <family val="1"/>
      </rPr>
      <t>-2</t>
    </r>
    <r>
      <rPr>
        <sz val="12"/>
        <rFont val="黑体"/>
        <family val="3"/>
        <charset val="134"/>
      </rPr>
      <t>）</t>
    </r>
  </si>
  <si>
    <r>
      <t>参照</t>
    </r>
    <r>
      <rPr>
        <sz val="14"/>
        <rFont val="仿宋_GB2312"/>
        <family val="3"/>
        <charset val="134"/>
      </rPr>
      <t>债券投资</t>
    </r>
  </si>
  <si>
    <r>
      <t>(8)</t>
    </r>
    <r>
      <rPr>
        <sz val="12"/>
        <rFont val="黑体"/>
        <family val="3"/>
        <charset val="134"/>
      </rPr>
      <t>递延所得税负债（表</t>
    </r>
    <r>
      <rPr>
        <sz val="12"/>
        <rFont val="Times New Roman"/>
        <family val="1"/>
      </rPr>
      <t>6</t>
    </r>
    <r>
      <rPr>
        <sz val="12"/>
        <rFont val="Times New Roman"/>
        <family val="1"/>
      </rPr>
      <t>-6</t>
    </r>
    <r>
      <rPr>
        <sz val="12"/>
        <rFont val="黑体"/>
        <family val="3"/>
        <charset val="134"/>
      </rPr>
      <t>）</t>
    </r>
  </si>
  <si>
    <r>
      <t>(9)</t>
    </r>
    <r>
      <rPr>
        <sz val="12"/>
        <rFont val="黑体"/>
        <family val="3"/>
        <charset val="134"/>
      </rPr>
      <t>其他非流动负债（表</t>
    </r>
    <r>
      <rPr>
        <sz val="12"/>
        <rFont val="Times New Roman"/>
        <family val="1"/>
      </rPr>
      <t>6</t>
    </r>
    <r>
      <rPr>
        <sz val="12"/>
        <rFont val="Times New Roman"/>
        <family val="1"/>
      </rPr>
      <t>-7</t>
    </r>
    <r>
      <rPr>
        <sz val="12"/>
        <rFont val="黑体"/>
        <family val="3"/>
        <charset val="134"/>
      </rPr>
      <t>）</t>
    </r>
  </si>
  <si>
    <t>法人企业基本情况表</t>
  </si>
  <si>
    <t>企业填写以下内容:</t>
  </si>
  <si>
    <r>
      <t>资产占有单位名称</t>
    </r>
    <r>
      <rPr>
        <b/>
        <sz val="10"/>
        <rFont val="Times New Roman"/>
        <family val="1"/>
      </rPr>
      <t>:</t>
    </r>
  </si>
  <si>
    <t>中文</t>
  </si>
  <si>
    <t>法定代表人</t>
  </si>
  <si>
    <t>电话</t>
  </si>
  <si>
    <t>英文</t>
  </si>
  <si>
    <t>财务负责人</t>
  </si>
  <si>
    <t>固定电话</t>
  </si>
  <si>
    <t>法定地址</t>
  </si>
  <si>
    <t>邮政编码</t>
  </si>
  <si>
    <t>手机</t>
  </si>
  <si>
    <t>办公地址</t>
  </si>
  <si>
    <t>主要填表人</t>
  </si>
  <si>
    <t>联系人办公电话</t>
  </si>
  <si>
    <t>传真</t>
  </si>
  <si>
    <t>E-mail</t>
  </si>
  <si>
    <t>经营范围</t>
  </si>
  <si>
    <t>成立日期</t>
  </si>
  <si>
    <t xml:space="preserve">      年   月   日</t>
  </si>
  <si>
    <t>经营期限</t>
  </si>
  <si>
    <t xml:space="preserve">      年   月  日至    年   月  日</t>
  </si>
  <si>
    <t>企业股东名称</t>
  </si>
  <si>
    <t>注册资本</t>
  </si>
  <si>
    <t>实收资本</t>
  </si>
  <si>
    <t>金额（万元）</t>
  </si>
  <si>
    <t>出资比例%</t>
  </si>
  <si>
    <t>合计</t>
  </si>
  <si>
    <t>下属长期投资单位（或异地分支机构）名称</t>
  </si>
  <si>
    <t>地址</t>
  </si>
  <si>
    <t>注册资金%</t>
  </si>
  <si>
    <t>持股比例%</t>
  </si>
  <si>
    <t>核算方式</t>
  </si>
  <si>
    <t>根据企业报表格式列示</t>
  </si>
  <si>
    <t>根据审计机构报表格式列示</t>
  </si>
  <si>
    <r>
      <rPr>
        <sz val="20"/>
        <rFont val="黑体"/>
        <family val="3"/>
        <charset val="134"/>
      </rPr>
      <t>资产评估结果汇总表</t>
    </r>
  </si>
  <si>
    <r>
      <rPr>
        <sz val="11"/>
        <rFont val="宋体"/>
        <family val="3"/>
        <charset val="134"/>
      </rPr>
      <t>表</t>
    </r>
    <r>
      <rPr>
        <sz val="11"/>
        <rFont val="Arial Narrow"/>
        <family val="2"/>
      </rPr>
      <t>1</t>
    </r>
  </si>
  <si>
    <r>
      <rPr>
        <sz val="11"/>
        <rFont val="宋体"/>
        <family val="3"/>
        <charset val="134"/>
      </rPr>
      <t>金额单位：人民币万元</t>
    </r>
  </si>
  <si>
    <t>项目</t>
  </si>
  <si>
    <r>
      <rPr>
        <sz val="12"/>
        <rFont val="宋体"/>
        <family val="3"/>
        <charset val="134"/>
      </rPr>
      <t>账面价值</t>
    </r>
  </si>
  <si>
    <r>
      <rPr>
        <sz val="12"/>
        <rFont val="宋体"/>
        <family val="3"/>
        <charset val="134"/>
      </rPr>
      <t>评估价值</t>
    </r>
  </si>
  <si>
    <r>
      <rPr>
        <sz val="12"/>
        <rFont val="宋体"/>
        <family val="3"/>
        <charset val="134"/>
      </rPr>
      <t>增减值</t>
    </r>
  </si>
  <si>
    <r>
      <rPr>
        <sz val="12"/>
        <rFont val="宋体"/>
        <family val="3"/>
        <charset val="134"/>
      </rPr>
      <t>增值率％</t>
    </r>
  </si>
  <si>
    <r>
      <rPr>
        <sz val="12"/>
        <rFont val="宋体"/>
        <family val="3"/>
        <charset val="134"/>
      </rPr>
      <t>一、流动资产</t>
    </r>
  </si>
  <si>
    <r>
      <rPr>
        <sz val="12"/>
        <rFont val="宋体"/>
        <family val="3"/>
        <charset val="134"/>
      </rPr>
      <t>二、非流动资产</t>
    </r>
  </si>
  <si>
    <r>
      <rPr>
        <sz val="12"/>
        <rFont val="宋体"/>
        <family val="3"/>
        <charset val="134"/>
      </rPr>
      <t>其中：可供出售金融资产</t>
    </r>
  </si>
  <si>
    <r>
      <t xml:space="preserve">      </t>
    </r>
    <r>
      <rPr>
        <sz val="12"/>
        <rFont val="宋体"/>
        <family val="3"/>
        <charset val="134"/>
      </rPr>
      <t>持有至到期投资</t>
    </r>
  </si>
  <si>
    <r>
      <t xml:space="preserve">      </t>
    </r>
    <r>
      <rPr>
        <sz val="12"/>
        <rFont val="宋体"/>
        <family val="3"/>
        <charset val="134"/>
      </rPr>
      <t>长期应收款</t>
    </r>
  </si>
  <si>
    <r>
      <t xml:space="preserve">      </t>
    </r>
    <r>
      <rPr>
        <sz val="12"/>
        <rFont val="宋体"/>
        <family val="3"/>
        <charset val="134"/>
      </rPr>
      <t>长期股权投资</t>
    </r>
  </si>
  <si>
    <r>
      <t xml:space="preserve">      </t>
    </r>
    <r>
      <rPr>
        <sz val="12"/>
        <rFont val="宋体"/>
        <family val="3"/>
        <charset val="134"/>
      </rPr>
      <t>投资性房地产</t>
    </r>
  </si>
  <si>
    <r>
      <t xml:space="preserve">      </t>
    </r>
    <r>
      <rPr>
        <sz val="12"/>
        <rFont val="宋体"/>
        <family val="3"/>
        <charset val="134"/>
      </rPr>
      <t>固定资产</t>
    </r>
  </si>
  <si>
    <r>
      <t xml:space="preserve">      </t>
    </r>
    <r>
      <rPr>
        <sz val="12"/>
        <rFont val="宋体"/>
        <family val="3"/>
        <charset val="134"/>
      </rPr>
      <t>在建工程</t>
    </r>
  </si>
  <si>
    <r>
      <t xml:space="preserve">      </t>
    </r>
    <r>
      <rPr>
        <sz val="12"/>
        <rFont val="宋体"/>
        <family val="3"/>
        <charset val="134"/>
      </rPr>
      <t>工程物资</t>
    </r>
  </si>
  <si>
    <r>
      <t xml:space="preserve">      </t>
    </r>
    <r>
      <rPr>
        <sz val="12"/>
        <rFont val="宋体"/>
        <family val="3"/>
        <charset val="134"/>
      </rPr>
      <t>固定资产清理</t>
    </r>
  </si>
  <si>
    <r>
      <t xml:space="preserve">      </t>
    </r>
    <r>
      <rPr>
        <sz val="12"/>
        <rFont val="宋体"/>
        <family val="3"/>
        <charset val="134"/>
      </rPr>
      <t>生产性生物资产</t>
    </r>
  </si>
  <si>
    <r>
      <t xml:space="preserve">      </t>
    </r>
    <r>
      <rPr>
        <sz val="12"/>
        <rFont val="宋体"/>
        <family val="3"/>
        <charset val="134"/>
      </rPr>
      <t>油气资产</t>
    </r>
  </si>
  <si>
    <r>
      <t xml:space="preserve">      </t>
    </r>
    <r>
      <rPr>
        <sz val="12"/>
        <rFont val="宋体"/>
        <family val="3"/>
        <charset val="134"/>
      </rPr>
      <t>无形资产</t>
    </r>
    <r>
      <rPr>
        <sz val="12"/>
        <rFont val="Times New Roman"/>
        <family val="1"/>
      </rPr>
      <t xml:space="preserve">  </t>
    </r>
  </si>
  <si>
    <r>
      <t xml:space="preserve">      </t>
    </r>
    <r>
      <rPr>
        <sz val="12"/>
        <rFont val="宋体"/>
        <family val="3"/>
        <charset val="134"/>
      </rPr>
      <t>开发支出</t>
    </r>
  </si>
  <si>
    <r>
      <t xml:space="preserve">      </t>
    </r>
    <r>
      <rPr>
        <sz val="12"/>
        <rFont val="宋体"/>
        <family val="3"/>
        <charset val="134"/>
      </rPr>
      <t>商誉</t>
    </r>
  </si>
  <si>
    <r>
      <t xml:space="preserve">     </t>
    </r>
    <r>
      <rPr>
        <sz val="12"/>
        <rFont val="宋体"/>
        <family val="3"/>
        <charset val="134"/>
      </rPr>
      <t>长期待摊费用</t>
    </r>
  </si>
  <si>
    <r>
      <t xml:space="preserve">    </t>
    </r>
    <r>
      <rPr>
        <sz val="12"/>
        <rFont val="宋体"/>
        <family val="3"/>
        <charset val="134"/>
      </rPr>
      <t>递延所得税资产</t>
    </r>
  </si>
  <si>
    <r>
      <t xml:space="preserve">    </t>
    </r>
    <r>
      <rPr>
        <sz val="12"/>
        <rFont val="宋体"/>
        <family val="3"/>
        <charset val="134"/>
      </rPr>
      <t>其他非流动资产</t>
    </r>
  </si>
  <si>
    <r>
      <rPr>
        <b/>
        <sz val="11"/>
        <rFont val="宋体"/>
        <family val="3"/>
        <charset val="134"/>
      </rPr>
      <t>资产总计</t>
    </r>
  </si>
  <si>
    <r>
      <rPr>
        <sz val="12"/>
        <rFont val="宋体"/>
        <family val="3"/>
        <charset val="134"/>
      </rPr>
      <t>三、流动负债</t>
    </r>
  </si>
  <si>
    <r>
      <rPr>
        <sz val="12"/>
        <rFont val="宋体"/>
        <family val="3"/>
        <charset val="134"/>
      </rPr>
      <t>四、非流动负债</t>
    </r>
  </si>
  <si>
    <r>
      <rPr>
        <b/>
        <sz val="11"/>
        <rFont val="宋体"/>
        <family val="3"/>
        <charset val="134"/>
      </rPr>
      <t>负债合计</t>
    </r>
  </si>
  <si>
    <t>净资产（所有者权益）</t>
  </si>
  <si>
    <r>
      <rPr>
        <sz val="12"/>
        <color indexed="8"/>
        <rFont val="宋体"/>
        <family val="3"/>
        <charset val="134"/>
      </rPr>
      <t>项</t>
    </r>
    <r>
      <rPr>
        <sz val="12"/>
        <color indexed="8"/>
        <rFont val="Arial Narrow"/>
        <family val="2"/>
      </rPr>
      <t xml:space="preserve">            </t>
    </r>
    <r>
      <rPr>
        <sz val="12"/>
        <color indexed="8"/>
        <rFont val="宋体"/>
        <family val="3"/>
        <charset val="134"/>
      </rPr>
      <t>目</t>
    </r>
  </si>
  <si>
    <t>A</t>
  </si>
  <si>
    <t>B</t>
  </si>
  <si>
    <t>C=B-A</t>
  </si>
  <si>
    <t>D=C/A×100%</t>
  </si>
  <si>
    <r>
      <rPr>
        <sz val="12"/>
        <rFont val="宋体"/>
        <family val="3"/>
        <charset val="134"/>
      </rPr>
      <t>流动资产</t>
    </r>
  </si>
  <si>
    <r>
      <rPr>
        <sz val="12"/>
        <rFont val="宋体"/>
        <family val="3"/>
        <charset val="134"/>
      </rPr>
      <t>非流动资产</t>
    </r>
  </si>
  <si>
    <r>
      <t xml:space="preserve">      </t>
    </r>
    <r>
      <rPr>
        <sz val="12"/>
        <rFont val="宋体"/>
        <family val="3"/>
        <charset val="134"/>
      </rPr>
      <t>无形资产</t>
    </r>
    <r>
      <rPr>
        <sz val="12"/>
        <rFont val="Arial Narrow"/>
        <family val="2"/>
      </rPr>
      <t xml:space="preserve">  </t>
    </r>
  </si>
  <si>
    <r>
      <rPr>
        <sz val="12"/>
        <rFont val="宋体"/>
        <family val="3"/>
        <charset val="134"/>
      </rPr>
      <t>长期待摊费用</t>
    </r>
  </si>
  <si>
    <r>
      <rPr>
        <sz val="12"/>
        <rFont val="宋体"/>
        <family val="3"/>
        <charset val="134"/>
      </rPr>
      <t>递延所得税资产</t>
    </r>
  </si>
  <si>
    <r>
      <rPr>
        <sz val="12"/>
        <rFont val="宋体"/>
        <family val="3"/>
        <charset val="134"/>
      </rPr>
      <t>其他非流动资产</t>
    </r>
  </si>
  <si>
    <r>
      <rPr>
        <sz val="12"/>
        <rFont val="宋体"/>
        <family val="3"/>
        <charset val="134"/>
      </rPr>
      <t>流动负债</t>
    </r>
  </si>
  <si>
    <r>
      <rPr>
        <sz val="12"/>
        <rFont val="宋体"/>
        <family val="3"/>
        <charset val="134"/>
      </rPr>
      <t>非流动负债</t>
    </r>
  </si>
  <si>
    <r>
      <rPr>
        <b/>
        <sz val="11"/>
        <rFont val="宋体"/>
        <family val="3"/>
        <charset val="134"/>
      </rPr>
      <t>净资产（所有者权益）</t>
    </r>
  </si>
  <si>
    <r>
      <rPr>
        <sz val="11"/>
        <rFont val="宋体"/>
        <family val="3"/>
        <charset val="134"/>
      </rPr>
      <t>评估机构：山西诚成资产评估有限公司</t>
    </r>
  </si>
  <si>
    <t>注册资产评估师：</t>
  </si>
  <si>
    <t>法定代表人：陈小刚</t>
  </si>
  <si>
    <t>评估申报明细表</t>
  </si>
  <si>
    <t>企业负责人：xxx</t>
  </si>
  <si>
    <t>财务负责人：xxx</t>
  </si>
  <si>
    <t>主要填表人：xxx</t>
  </si>
  <si>
    <r>
      <rPr>
        <sz val="20"/>
        <rFont val="宋体"/>
        <family val="3"/>
        <charset val="134"/>
      </rPr>
      <t>填表人电话：</t>
    </r>
    <r>
      <rPr>
        <sz val="20"/>
        <rFont val="Times New Roman"/>
        <family val="1"/>
      </rPr>
      <t>xxx</t>
    </r>
  </si>
  <si>
    <r>
      <rPr>
        <sz val="18"/>
        <rFont val="黑体"/>
        <family val="3"/>
        <charset val="134"/>
      </rPr>
      <t>资产评估结果分类汇总表</t>
    </r>
  </si>
  <si>
    <t>表2</t>
  </si>
  <si>
    <r>
      <rPr>
        <sz val="10"/>
        <rFont val="宋体"/>
        <family val="3"/>
        <charset val="134"/>
      </rPr>
      <t>序号</t>
    </r>
  </si>
  <si>
    <r>
      <rPr>
        <sz val="10"/>
        <color indexed="8"/>
        <rFont val="宋体"/>
        <family val="3"/>
        <charset val="134"/>
      </rPr>
      <t>科目名称</t>
    </r>
  </si>
  <si>
    <r>
      <rPr>
        <sz val="10"/>
        <rFont val="宋体"/>
        <family val="3"/>
        <charset val="134"/>
      </rPr>
      <t>账面价值</t>
    </r>
  </si>
  <si>
    <r>
      <rPr>
        <sz val="10"/>
        <rFont val="宋体"/>
        <family val="3"/>
        <charset val="134"/>
      </rPr>
      <t>评估价值</t>
    </r>
  </si>
  <si>
    <r>
      <rPr>
        <sz val="10"/>
        <rFont val="宋体"/>
        <family val="3"/>
        <charset val="134"/>
      </rPr>
      <t>增减值</t>
    </r>
  </si>
  <si>
    <r>
      <rPr>
        <sz val="10"/>
        <rFont val="宋体"/>
        <family val="3"/>
        <charset val="134"/>
      </rPr>
      <t>增值率</t>
    </r>
    <r>
      <rPr>
        <sz val="10"/>
        <rFont val="Arial Narrow"/>
        <family val="2"/>
      </rPr>
      <t>%</t>
    </r>
  </si>
  <si>
    <t>企业报表数</t>
  </si>
  <si>
    <t>企业报表核对</t>
  </si>
  <si>
    <t>审定数</t>
  </si>
  <si>
    <t>审定数核对</t>
  </si>
  <si>
    <r>
      <rPr>
        <b/>
        <sz val="10"/>
        <rFont val="宋体"/>
        <family val="3"/>
        <charset val="134"/>
      </rPr>
      <t>一、流动资产合计</t>
    </r>
  </si>
  <si>
    <r>
      <rPr>
        <sz val="10"/>
        <rFont val="宋体"/>
        <family val="3"/>
        <charset val="134"/>
      </rPr>
      <t>货币资金</t>
    </r>
  </si>
  <si>
    <r>
      <rPr>
        <sz val="10"/>
        <rFont val="宋体"/>
        <family val="3"/>
        <charset val="134"/>
      </rPr>
      <t>交易性金融资产</t>
    </r>
  </si>
  <si>
    <r>
      <rPr>
        <sz val="10"/>
        <rFont val="宋体"/>
        <family val="3"/>
        <charset val="134"/>
      </rPr>
      <t>应收票据</t>
    </r>
  </si>
  <si>
    <r>
      <rPr>
        <sz val="10"/>
        <rFont val="宋体"/>
        <family val="3"/>
        <charset val="134"/>
      </rPr>
      <t>应收账款</t>
    </r>
  </si>
  <si>
    <r>
      <rPr>
        <sz val="10"/>
        <rFont val="宋体"/>
        <family val="3"/>
        <charset val="134"/>
      </rPr>
      <t>预付款项</t>
    </r>
  </si>
  <si>
    <r>
      <rPr>
        <sz val="10"/>
        <rFont val="宋体"/>
        <family val="3"/>
        <charset val="134"/>
      </rPr>
      <t>应收利息</t>
    </r>
  </si>
  <si>
    <r>
      <rPr>
        <sz val="10"/>
        <rFont val="宋体"/>
        <family val="3"/>
        <charset val="134"/>
      </rPr>
      <t>应收股利</t>
    </r>
  </si>
  <si>
    <r>
      <rPr>
        <sz val="10"/>
        <rFont val="宋体"/>
        <family val="3"/>
        <charset val="134"/>
      </rPr>
      <t>其他应收款</t>
    </r>
  </si>
  <si>
    <r>
      <rPr>
        <sz val="10"/>
        <rFont val="宋体"/>
        <family val="3"/>
        <charset val="134"/>
      </rPr>
      <t>存货</t>
    </r>
  </si>
  <si>
    <r>
      <rPr>
        <sz val="10"/>
        <rFont val="宋体"/>
        <family val="3"/>
        <charset val="134"/>
      </rPr>
      <t>一年内到期的非流动资产</t>
    </r>
  </si>
  <si>
    <r>
      <rPr>
        <sz val="10"/>
        <rFont val="宋体"/>
        <family val="3"/>
        <charset val="134"/>
      </rPr>
      <t>其他流动资产</t>
    </r>
  </si>
  <si>
    <r>
      <rPr>
        <b/>
        <sz val="10"/>
        <rFont val="宋体"/>
        <family val="3"/>
        <charset val="134"/>
      </rPr>
      <t>二、非流动资产合计</t>
    </r>
  </si>
  <si>
    <r>
      <rPr>
        <sz val="10"/>
        <rFont val="宋体"/>
        <family val="3"/>
        <charset val="134"/>
      </rPr>
      <t>可供出售金融资产</t>
    </r>
  </si>
  <si>
    <r>
      <rPr>
        <sz val="10"/>
        <rFont val="宋体"/>
        <family val="3"/>
        <charset val="134"/>
      </rPr>
      <t>持有至到期投资</t>
    </r>
  </si>
  <si>
    <r>
      <rPr>
        <sz val="10"/>
        <rFont val="宋体"/>
        <family val="3"/>
        <charset val="134"/>
      </rPr>
      <t>长期应收款</t>
    </r>
  </si>
  <si>
    <r>
      <rPr>
        <sz val="10"/>
        <rFont val="宋体"/>
        <family val="3"/>
        <charset val="134"/>
      </rPr>
      <t>长期股权投资</t>
    </r>
  </si>
  <si>
    <r>
      <rPr>
        <sz val="10"/>
        <rFont val="宋体"/>
        <family val="3"/>
        <charset val="134"/>
      </rPr>
      <t>投资性房地产</t>
    </r>
  </si>
  <si>
    <r>
      <rPr>
        <sz val="10"/>
        <rFont val="宋体"/>
        <family val="3"/>
        <charset val="134"/>
      </rPr>
      <t>固定资产</t>
    </r>
  </si>
  <si>
    <r>
      <rPr>
        <sz val="10"/>
        <rFont val="宋体"/>
        <family val="3"/>
        <charset val="134"/>
      </rPr>
      <t>在建工程</t>
    </r>
  </si>
  <si>
    <r>
      <rPr>
        <sz val="10"/>
        <rFont val="宋体"/>
        <family val="3"/>
        <charset val="134"/>
      </rPr>
      <t>工程物资</t>
    </r>
  </si>
  <si>
    <r>
      <rPr>
        <sz val="10"/>
        <rFont val="宋体"/>
        <family val="3"/>
        <charset val="134"/>
      </rPr>
      <t>固定资产清理</t>
    </r>
  </si>
  <si>
    <r>
      <rPr>
        <sz val="10"/>
        <rFont val="宋体"/>
        <family val="3"/>
        <charset val="134"/>
      </rPr>
      <t>生产性生物资产</t>
    </r>
  </si>
  <si>
    <r>
      <rPr>
        <sz val="10"/>
        <rFont val="宋体"/>
        <family val="3"/>
        <charset val="134"/>
      </rPr>
      <t>油气资产</t>
    </r>
  </si>
  <si>
    <r>
      <rPr>
        <sz val="10"/>
        <rFont val="宋体"/>
        <family val="3"/>
        <charset val="134"/>
      </rPr>
      <t>无形资产</t>
    </r>
  </si>
  <si>
    <r>
      <rPr>
        <sz val="10"/>
        <rFont val="宋体"/>
        <family val="3"/>
        <charset val="134"/>
      </rPr>
      <t>开发支出</t>
    </r>
  </si>
  <si>
    <r>
      <rPr>
        <sz val="10"/>
        <rFont val="宋体"/>
        <family val="3"/>
        <charset val="134"/>
      </rPr>
      <t>商誉</t>
    </r>
  </si>
  <si>
    <r>
      <rPr>
        <sz val="10"/>
        <rFont val="宋体"/>
        <family val="3"/>
        <charset val="134"/>
      </rPr>
      <t>长期待摊费用</t>
    </r>
  </si>
  <si>
    <r>
      <rPr>
        <sz val="10"/>
        <rFont val="宋体"/>
        <family val="3"/>
        <charset val="134"/>
      </rPr>
      <t>递延所得税资产</t>
    </r>
  </si>
  <si>
    <r>
      <rPr>
        <sz val="10"/>
        <rFont val="宋体"/>
        <family val="3"/>
        <charset val="134"/>
      </rPr>
      <t>其他非流动资产</t>
    </r>
  </si>
  <si>
    <r>
      <rPr>
        <b/>
        <sz val="10"/>
        <color indexed="8"/>
        <rFont val="宋体"/>
        <family val="3"/>
        <charset val="134"/>
      </rPr>
      <t>三、资产总计</t>
    </r>
  </si>
  <si>
    <r>
      <rPr>
        <b/>
        <sz val="10"/>
        <rFont val="宋体"/>
        <family val="3"/>
        <charset val="134"/>
      </rPr>
      <t>四、流动负债合计</t>
    </r>
  </si>
  <si>
    <r>
      <rPr>
        <sz val="10"/>
        <rFont val="宋体"/>
        <family val="3"/>
        <charset val="134"/>
      </rPr>
      <t>短期借款</t>
    </r>
  </si>
  <si>
    <r>
      <rPr>
        <sz val="10"/>
        <rFont val="宋体"/>
        <family val="3"/>
        <charset val="134"/>
      </rPr>
      <t>交易性金融负债</t>
    </r>
  </si>
  <si>
    <r>
      <rPr>
        <sz val="10"/>
        <rFont val="宋体"/>
        <family val="3"/>
        <charset val="134"/>
      </rPr>
      <t>应付票据</t>
    </r>
  </si>
  <si>
    <r>
      <rPr>
        <sz val="10"/>
        <rFont val="宋体"/>
        <family val="3"/>
        <charset val="134"/>
      </rPr>
      <t>应付账款</t>
    </r>
  </si>
  <si>
    <r>
      <rPr>
        <sz val="10"/>
        <rFont val="宋体"/>
        <family val="3"/>
        <charset val="134"/>
      </rPr>
      <t>预收款项</t>
    </r>
  </si>
  <si>
    <r>
      <rPr>
        <sz val="10"/>
        <rFont val="宋体"/>
        <family val="3"/>
        <charset val="134"/>
      </rPr>
      <t>应付职工薪酬</t>
    </r>
  </si>
  <si>
    <r>
      <rPr>
        <sz val="10"/>
        <rFont val="宋体"/>
        <family val="3"/>
        <charset val="134"/>
      </rPr>
      <t>应交税费</t>
    </r>
  </si>
  <si>
    <r>
      <rPr>
        <sz val="10"/>
        <rFont val="宋体"/>
        <family val="3"/>
        <charset val="134"/>
      </rPr>
      <t>应付利息</t>
    </r>
  </si>
  <si>
    <r>
      <rPr>
        <sz val="10"/>
        <rFont val="宋体"/>
        <family val="3"/>
        <charset val="134"/>
      </rPr>
      <t>应付股利</t>
    </r>
  </si>
  <si>
    <r>
      <rPr>
        <sz val="10"/>
        <rFont val="宋体"/>
        <family val="3"/>
        <charset val="134"/>
      </rPr>
      <t>其他应付款</t>
    </r>
  </si>
  <si>
    <r>
      <rPr>
        <sz val="10"/>
        <rFont val="宋体"/>
        <family val="3"/>
        <charset val="134"/>
      </rPr>
      <t>一年内到期的非流动负债</t>
    </r>
  </si>
  <si>
    <r>
      <rPr>
        <sz val="10"/>
        <rFont val="宋体"/>
        <family val="3"/>
        <charset val="134"/>
      </rPr>
      <t>其他流动负债</t>
    </r>
  </si>
  <si>
    <r>
      <rPr>
        <b/>
        <sz val="10"/>
        <rFont val="宋体"/>
        <family val="3"/>
        <charset val="134"/>
      </rPr>
      <t>五、非流动负债合计</t>
    </r>
  </si>
  <si>
    <r>
      <rPr>
        <sz val="10"/>
        <rFont val="宋体"/>
        <family val="3"/>
        <charset val="134"/>
      </rPr>
      <t>长期借款</t>
    </r>
  </si>
  <si>
    <r>
      <rPr>
        <sz val="10"/>
        <rFont val="宋体"/>
        <family val="3"/>
        <charset val="134"/>
      </rPr>
      <t>应付债券</t>
    </r>
  </si>
  <si>
    <r>
      <rPr>
        <sz val="10"/>
        <rFont val="宋体"/>
        <family val="3"/>
        <charset val="134"/>
      </rPr>
      <t>长期应付款</t>
    </r>
  </si>
  <si>
    <r>
      <rPr>
        <sz val="10"/>
        <rFont val="宋体"/>
        <family val="3"/>
        <charset val="134"/>
      </rPr>
      <t>专项应付款</t>
    </r>
  </si>
  <si>
    <r>
      <rPr>
        <sz val="10"/>
        <rFont val="宋体"/>
        <family val="3"/>
        <charset val="134"/>
      </rPr>
      <t>预计负债</t>
    </r>
  </si>
  <si>
    <r>
      <rPr>
        <sz val="10"/>
        <rFont val="宋体"/>
        <family val="3"/>
        <charset val="134"/>
      </rPr>
      <t>递延所得税负债</t>
    </r>
  </si>
  <si>
    <r>
      <rPr>
        <sz val="10"/>
        <rFont val="宋体"/>
        <family val="3"/>
        <charset val="134"/>
      </rPr>
      <t>其他非流动负债</t>
    </r>
  </si>
  <si>
    <r>
      <rPr>
        <b/>
        <sz val="10"/>
        <color indexed="8"/>
        <rFont val="宋体"/>
        <family val="3"/>
        <charset val="134"/>
      </rPr>
      <t>六、负债总计</t>
    </r>
  </si>
  <si>
    <r>
      <rPr>
        <b/>
        <sz val="10"/>
        <color indexed="8"/>
        <rFont val="宋体"/>
        <family val="3"/>
        <charset val="134"/>
      </rPr>
      <t>七、净资产（所有者权益）</t>
    </r>
  </si>
  <si>
    <r>
      <rPr>
        <sz val="18"/>
        <rFont val="黑体"/>
        <family val="3"/>
        <charset val="134"/>
      </rPr>
      <t>流动资产评估汇总表</t>
    </r>
  </si>
  <si>
    <r>
      <rPr>
        <sz val="10"/>
        <color indexed="8"/>
        <rFont val="Times New Roman"/>
        <family val="1"/>
      </rPr>
      <t>编号</t>
    </r>
  </si>
  <si>
    <r>
      <rPr>
        <sz val="10"/>
        <color indexed="8"/>
        <rFont val="Times New Roman"/>
        <family val="1"/>
      </rPr>
      <t>科目名称</t>
    </r>
  </si>
  <si>
    <r>
      <rPr>
        <sz val="10"/>
        <color indexed="8"/>
        <rFont val="Times New Roman"/>
        <family val="1"/>
      </rPr>
      <t>账面价值</t>
    </r>
  </si>
  <si>
    <r>
      <rPr>
        <sz val="10"/>
        <color indexed="8"/>
        <rFont val="Times New Roman"/>
        <family val="1"/>
      </rPr>
      <t>评估价值</t>
    </r>
  </si>
  <si>
    <r>
      <rPr>
        <sz val="10"/>
        <color indexed="8"/>
        <rFont val="宋体"/>
        <family val="3"/>
        <charset val="134"/>
      </rPr>
      <t>增减值</t>
    </r>
  </si>
  <si>
    <r>
      <rPr>
        <sz val="10"/>
        <color indexed="8"/>
        <rFont val="Times New Roman"/>
        <family val="1"/>
      </rPr>
      <t>增值率</t>
    </r>
    <r>
      <rPr>
        <sz val="10"/>
        <rFont val="Arial Narrow"/>
        <family val="2"/>
      </rPr>
      <t>%</t>
    </r>
  </si>
  <si>
    <t>3-1</t>
  </si>
  <si>
    <t>3-2</t>
  </si>
  <si>
    <t>3-3</t>
  </si>
  <si>
    <t>3-4</t>
  </si>
  <si>
    <t>3-5</t>
  </si>
  <si>
    <r>
      <rPr>
        <sz val="10"/>
        <rFont val="宋体"/>
        <family val="3"/>
        <charset val="134"/>
      </rPr>
      <t>预付账款</t>
    </r>
  </si>
  <si>
    <t>3-6</t>
  </si>
  <si>
    <t>3-7</t>
  </si>
  <si>
    <t>3-8</t>
  </si>
  <si>
    <t>3-9</t>
  </si>
  <si>
    <t>3-10</t>
  </si>
  <si>
    <t>一年内到期的非流动资产</t>
  </si>
  <si>
    <t>3-11</t>
  </si>
  <si>
    <t/>
  </si>
  <si>
    <r>
      <rPr>
        <sz val="10"/>
        <rFont val="宋体"/>
        <family val="3"/>
        <charset val="134"/>
      </rPr>
      <t>流动资产合计</t>
    </r>
  </si>
  <si>
    <r>
      <rPr>
        <sz val="18"/>
        <rFont val="黑体"/>
        <family val="3"/>
        <charset val="134"/>
      </rPr>
      <t>货币资金评估汇总表</t>
    </r>
  </si>
  <si>
    <r>
      <rPr>
        <sz val="10"/>
        <rFont val="Times New Roman"/>
        <family val="1"/>
      </rPr>
      <t>编号</t>
    </r>
  </si>
  <si>
    <r>
      <rPr>
        <sz val="10"/>
        <rFont val="Times New Roman"/>
        <family val="1"/>
      </rPr>
      <t>科目名称</t>
    </r>
  </si>
  <si>
    <r>
      <rPr>
        <sz val="10"/>
        <rFont val="Times New Roman"/>
        <family val="1"/>
      </rPr>
      <t>账面价值</t>
    </r>
  </si>
  <si>
    <r>
      <rPr>
        <sz val="10"/>
        <rFont val="Times New Roman"/>
        <family val="1"/>
      </rPr>
      <t>评估价值</t>
    </r>
  </si>
  <si>
    <r>
      <rPr>
        <sz val="10"/>
        <rFont val="Times New Roman"/>
        <family val="1"/>
      </rPr>
      <t>增值率</t>
    </r>
    <r>
      <rPr>
        <sz val="10"/>
        <rFont val="Arial Narrow"/>
        <family val="2"/>
      </rPr>
      <t>%</t>
    </r>
  </si>
  <si>
    <r>
      <rPr>
        <sz val="10"/>
        <rFont val="宋体"/>
        <family val="3"/>
        <charset val="134"/>
      </rPr>
      <t>备注</t>
    </r>
  </si>
  <si>
    <t>3-1-1</t>
  </si>
  <si>
    <r>
      <rPr>
        <sz val="10"/>
        <rFont val="宋体"/>
        <family val="3"/>
        <charset val="134"/>
      </rPr>
      <t>现金</t>
    </r>
  </si>
  <si>
    <t>3-1-2</t>
  </si>
  <si>
    <r>
      <rPr>
        <sz val="10"/>
        <rFont val="宋体"/>
        <family val="3"/>
        <charset val="134"/>
      </rPr>
      <t>银行存款</t>
    </r>
  </si>
  <si>
    <t>3-1-3</t>
  </si>
  <si>
    <r>
      <rPr>
        <sz val="10"/>
        <rFont val="宋体"/>
        <family val="3"/>
        <charset val="134"/>
      </rPr>
      <t>其他货币资金</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</si>
  <si>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</si>
  <si>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现金评估明细表</t>
    </r>
  </si>
  <si>
    <t>存放部门（单位）</t>
  </si>
  <si>
    <r>
      <rPr>
        <sz val="10"/>
        <rFont val="宋体"/>
        <family val="3"/>
        <charset val="134"/>
      </rPr>
      <t>币种</t>
    </r>
  </si>
  <si>
    <r>
      <rPr>
        <sz val="10"/>
        <rFont val="宋体"/>
        <family val="3"/>
        <charset val="134"/>
      </rPr>
      <t>外币账面金额</t>
    </r>
  </si>
  <si>
    <r>
      <rPr>
        <sz val="10"/>
        <rFont val="宋体"/>
        <family val="3"/>
        <charset val="134"/>
      </rPr>
      <t>评估基准日汇率</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</si>
  <si>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</si>
  <si>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银行存款评估明细表</t>
    </r>
  </si>
  <si>
    <r>
      <rPr>
        <sz val="10"/>
        <rFont val="宋体"/>
        <family val="3"/>
        <charset val="134"/>
      </rPr>
      <t>开户银行</t>
    </r>
  </si>
  <si>
    <r>
      <rPr>
        <sz val="10"/>
        <rFont val="宋体"/>
        <family val="3"/>
        <charset val="134"/>
      </rPr>
      <t>账号</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</si>
  <si>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</si>
  <si>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其他货币资金评估明细表</t>
    </r>
  </si>
  <si>
    <r>
      <rPr>
        <sz val="10"/>
        <rFont val="宋体"/>
        <family val="3"/>
        <charset val="134"/>
      </rPr>
      <t>名称及内容</t>
    </r>
  </si>
  <si>
    <r>
      <rPr>
        <sz val="10"/>
        <rFont val="宋体"/>
        <family val="3"/>
        <charset val="134"/>
      </rPr>
      <t>用途</t>
    </r>
  </si>
  <si>
    <t>交易性金融资产评估汇总表</t>
  </si>
  <si>
    <t>编号</t>
  </si>
  <si>
    <t>科目名称</t>
  </si>
  <si>
    <t>账面价值</t>
  </si>
  <si>
    <t>评估价值</t>
  </si>
  <si>
    <t>增减值</t>
  </si>
  <si>
    <t>增值率%</t>
  </si>
  <si>
    <t>3-2-1</t>
  </si>
  <si>
    <t>交易性金融资产-股票投资</t>
  </si>
  <si>
    <t>3-2-2</t>
  </si>
  <si>
    <t>交易性金融资产-债券投资</t>
  </si>
  <si>
    <t>3-2-3</t>
  </si>
  <si>
    <t>交易性金融资产-基金投资</t>
  </si>
  <si>
    <t>合      计</t>
  </si>
  <si>
    <t>交易性金融资产—股票投资评估明细表</t>
  </si>
  <si>
    <t>被投资单位名称</t>
  </si>
  <si>
    <t>股票名称</t>
  </si>
  <si>
    <t>投资日期</t>
  </si>
  <si>
    <t>持股数量</t>
  </si>
  <si>
    <t>成  本</t>
  </si>
  <si>
    <r>
      <t>基准日收盘价元</t>
    </r>
    <r>
      <rPr>
        <sz val="10"/>
        <rFont val="Times New Roman"/>
        <family val="1"/>
      </rPr>
      <t>/</t>
    </r>
    <r>
      <rPr>
        <sz val="10"/>
        <rFont val="宋体"/>
        <family val="3"/>
        <charset val="134"/>
      </rPr>
      <t>股</t>
    </r>
  </si>
  <si>
    <r>
      <t>增值率</t>
    </r>
    <r>
      <rPr>
        <sz val="10"/>
        <rFont val="Times New Roman"/>
        <family val="1"/>
      </rPr>
      <t>%</t>
    </r>
  </si>
  <si>
    <t>合          计</t>
  </si>
  <si>
    <t>交易性金融资产—债券投资评估明细表</t>
  </si>
  <si>
    <t>债券名称</t>
  </si>
  <si>
    <t>发行日期</t>
  </si>
  <si>
    <r>
      <t>票面利率</t>
    </r>
    <r>
      <rPr>
        <sz val="10"/>
        <rFont val="Times New Roman"/>
        <family val="1"/>
      </rPr>
      <t>%</t>
    </r>
  </si>
  <si>
    <t>成本</t>
  </si>
  <si>
    <t>交易性金融资产—基金投资评估明细表</t>
  </si>
  <si>
    <t>基金发行单位</t>
  </si>
  <si>
    <t>基金名称</t>
  </si>
  <si>
    <t>基金类型</t>
  </si>
  <si>
    <r>
      <t>基准日净值</t>
    </r>
    <r>
      <rPr>
        <sz val="10"/>
        <rFont val="Times New Roman"/>
        <family val="1"/>
      </rPr>
      <t>/</t>
    </r>
    <r>
      <rPr>
        <sz val="10"/>
        <rFont val="宋体"/>
        <family val="3"/>
        <charset val="134"/>
      </rPr>
      <t>份</t>
    </r>
  </si>
  <si>
    <r>
      <rPr>
        <sz val="18"/>
        <rFont val="黑体"/>
        <family val="3"/>
        <charset val="134"/>
      </rPr>
      <t>应收票据评估明细表</t>
    </r>
  </si>
  <si>
    <t>户名（结算对象）</t>
  </si>
  <si>
    <r>
      <rPr>
        <sz val="10"/>
        <rFont val="宋体"/>
        <family val="3"/>
        <charset val="134"/>
      </rPr>
      <t>出票日期</t>
    </r>
  </si>
  <si>
    <r>
      <rPr>
        <sz val="10"/>
        <rFont val="宋体"/>
        <family val="3"/>
        <charset val="134"/>
      </rPr>
      <t>到期日期</t>
    </r>
  </si>
  <si>
    <r>
      <rPr>
        <sz val="10"/>
        <rFont val="宋体"/>
        <family val="3"/>
        <charset val="134"/>
      </rPr>
      <t>票面利率</t>
    </r>
    <r>
      <rPr>
        <sz val="10"/>
        <rFont val="Arial Narrow"/>
        <family val="2"/>
      </rPr>
      <t>%</t>
    </r>
  </si>
  <si>
    <t xml:space="preserve">   </t>
  </si>
  <si>
    <r>
      <rPr>
        <sz val="10"/>
        <rFont val="宋体"/>
        <family val="3"/>
        <charset val="134"/>
      </rPr>
      <t>小</t>
    </r>
    <r>
      <rPr>
        <sz val="10"/>
        <rFont val="Arial Narrow"/>
        <family val="2"/>
      </rPr>
      <t xml:space="preserve">            </t>
    </r>
    <r>
      <rPr>
        <sz val="10"/>
        <rFont val="宋体"/>
        <family val="3"/>
        <charset val="134"/>
      </rPr>
      <t>计</t>
    </r>
  </si>
  <si>
    <r>
      <rPr>
        <sz val="10"/>
        <rFont val="宋体"/>
        <family val="3"/>
        <charset val="134"/>
      </rPr>
      <t>减：应收票据坏账准备</t>
    </r>
  </si>
  <si>
    <r>
      <rPr>
        <sz val="18"/>
        <rFont val="黑体"/>
        <family val="3"/>
        <charset val="134"/>
      </rPr>
      <t>应收账款评估明细表</t>
    </r>
  </si>
  <si>
    <t>欠款单位名称（结算对象）</t>
  </si>
  <si>
    <r>
      <rPr>
        <sz val="10"/>
        <rFont val="宋体"/>
        <family val="3"/>
        <charset val="134"/>
      </rPr>
      <t>业务内容</t>
    </r>
  </si>
  <si>
    <r>
      <rPr>
        <sz val="10"/>
        <rFont val="宋体"/>
        <family val="3"/>
        <charset val="134"/>
      </rPr>
      <t>发生日期</t>
    </r>
  </si>
  <si>
    <r>
      <rPr>
        <sz val="10"/>
        <rFont val="Times New Roman"/>
        <family val="1"/>
      </rPr>
      <t>计提坏账准备</t>
    </r>
  </si>
  <si>
    <r>
      <t>1</t>
    </r>
    <r>
      <rPr>
        <sz val="10"/>
        <rFont val="宋体"/>
        <family val="3"/>
        <charset val="134"/>
      </rPr>
      <t>年以内</t>
    </r>
  </si>
  <si>
    <r>
      <t>1</t>
    </r>
    <r>
      <rPr>
        <sz val="10"/>
        <rFont val="Times New Roman"/>
        <family val="1"/>
      </rPr>
      <t>年</t>
    </r>
    <r>
      <rPr>
        <sz val="10"/>
        <rFont val="Arial Narrow"/>
        <family val="2"/>
      </rPr>
      <t>-2</t>
    </r>
    <r>
      <rPr>
        <sz val="10"/>
        <rFont val="Times New Roman"/>
        <family val="1"/>
      </rPr>
      <t>年</t>
    </r>
  </si>
  <si>
    <r>
      <t>2</t>
    </r>
    <r>
      <rPr>
        <sz val="10"/>
        <rFont val="Times New Roman"/>
        <family val="1"/>
      </rPr>
      <t>年</t>
    </r>
    <r>
      <rPr>
        <sz val="10"/>
        <rFont val="Arial Narrow"/>
        <family val="2"/>
      </rPr>
      <t>-3</t>
    </r>
    <r>
      <rPr>
        <sz val="10"/>
        <rFont val="Times New Roman"/>
        <family val="1"/>
      </rPr>
      <t>年</t>
    </r>
  </si>
  <si>
    <r>
      <t>3</t>
    </r>
    <r>
      <rPr>
        <sz val="10"/>
        <rFont val="宋体"/>
        <family val="3"/>
        <charset val="134"/>
      </rPr>
      <t>年以上</t>
    </r>
  </si>
  <si>
    <r>
      <rPr>
        <sz val="10"/>
        <rFont val="Times New Roman"/>
        <family val="1"/>
      </rPr>
      <t>小计</t>
    </r>
  </si>
  <si>
    <r>
      <rPr>
        <sz val="10"/>
        <rFont val="Times New Roman"/>
        <family val="1"/>
      </rPr>
      <t>账龄计提</t>
    </r>
  </si>
  <si>
    <r>
      <rPr>
        <sz val="10"/>
        <rFont val="Times New Roman"/>
        <family val="1"/>
      </rPr>
      <t>个别计提</t>
    </r>
  </si>
  <si>
    <r>
      <rPr>
        <sz val="10"/>
        <rFont val="Times New Roman"/>
        <family val="1"/>
      </rPr>
      <t>合计</t>
    </r>
  </si>
  <si>
    <r>
      <rPr>
        <sz val="10"/>
        <rFont val="宋体"/>
        <family val="3"/>
        <charset val="134"/>
      </rPr>
      <t>减：应收账款坏账准备</t>
    </r>
  </si>
  <si>
    <r>
      <rPr>
        <sz val="18"/>
        <rFont val="黑体"/>
        <family val="3"/>
        <charset val="134"/>
      </rPr>
      <t>预付账款评估明细表</t>
    </r>
  </si>
  <si>
    <t>收款单位名称（结算对象）</t>
  </si>
  <si>
    <r>
      <rPr>
        <sz val="10"/>
        <rFont val="宋体"/>
        <family val="3"/>
        <charset val="134"/>
      </rPr>
      <t>账龄</t>
    </r>
  </si>
  <si>
    <r>
      <rPr>
        <sz val="10"/>
        <rFont val="宋体"/>
        <family val="3"/>
        <charset val="134"/>
      </rPr>
      <t>减：预付账款坏账准备</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</si>
  <si>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</si>
  <si>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应收利息评估明细表</t>
    </r>
  </si>
  <si>
    <r>
      <rPr>
        <sz val="10"/>
        <rFont val="宋体"/>
        <family val="3"/>
        <charset val="134"/>
      </rPr>
      <t>本金</t>
    </r>
  </si>
  <si>
    <r>
      <rPr>
        <sz val="10"/>
        <rFont val="宋体"/>
        <family val="3"/>
        <charset val="134"/>
      </rPr>
      <t>利息所属期间</t>
    </r>
  </si>
  <si>
    <r>
      <rPr>
        <sz val="10"/>
        <rFont val="宋体"/>
        <family val="3"/>
        <charset val="134"/>
      </rPr>
      <t>利息率</t>
    </r>
    <r>
      <rPr>
        <sz val="10"/>
        <rFont val="Arial Narrow"/>
        <family val="2"/>
      </rPr>
      <t>%</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</si>
  <si>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</si>
  <si>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应收股利（应收利润）评估明细表</t>
    </r>
  </si>
  <si>
    <r>
      <rPr>
        <sz val="10"/>
        <rFont val="宋体"/>
        <family val="3"/>
        <charset val="134"/>
      </rPr>
      <t>股利（利润）所属期间</t>
    </r>
  </si>
  <si>
    <r>
      <rPr>
        <sz val="18"/>
        <rFont val="黑体"/>
        <family val="3"/>
        <charset val="134"/>
      </rPr>
      <t>其他应收款评估明细表</t>
    </r>
  </si>
  <si>
    <r>
      <rPr>
        <sz val="10"/>
        <rFont val="宋体"/>
        <family val="3"/>
        <charset val="134"/>
      </rPr>
      <t>减：其他应收款坏账准备</t>
    </r>
  </si>
  <si>
    <r>
      <rPr>
        <sz val="10"/>
        <rFont val="宋体"/>
        <family val="3"/>
        <charset val="134"/>
      </rPr>
      <t>净</t>
    </r>
    <r>
      <rPr>
        <sz val="10"/>
        <rFont val="Arial Narrow"/>
        <family val="2"/>
      </rPr>
      <t xml:space="preserve">     </t>
    </r>
    <r>
      <rPr>
        <sz val="10"/>
        <rFont val="宋体"/>
        <family val="3"/>
        <charset val="134"/>
      </rPr>
      <t>额</t>
    </r>
  </si>
  <si>
    <r>
      <rPr>
        <sz val="18"/>
        <rFont val="黑体"/>
        <family val="3"/>
        <charset val="134"/>
      </rPr>
      <t>存货评估汇总表</t>
    </r>
  </si>
  <si>
    <t>3-9-1</t>
  </si>
  <si>
    <r>
      <rPr>
        <sz val="10"/>
        <rFont val="宋体"/>
        <family val="3"/>
        <charset val="134"/>
      </rPr>
      <t>材料采购（在途物资）</t>
    </r>
  </si>
  <si>
    <t>3-9-2</t>
  </si>
  <si>
    <r>
      <rPr>
        <sz val="10"/>
        <rFont val="宋体"/>
        <family val="3"/>
        <charset val="134"/>
      </rPr>
      <t>原材料</t>
    </r>
  </si>
  <si>
    <t>3-9-3</t>
  </si>
  <si>
    <r>
      <rPr>
        <sz val="10"/>
        <rFont val="宋体"/>
        <family val="3"/>
        <charset val="134"/>
      </rPr>
      <t>在库周转材料</t>
    </r>
  </si>
  <si>
    <t>3-9-4</t>
  </si>
  <si>
    <r>
      <rPr>
        <sz val="10"/>
        <rFont val="宋体"/>
        <family val="3"/>
        <charset val="134"/>
      </rPr>
      <t>委托加工物资</t>
    </r>
  </si>
  <si>
    <t>3-9-5</t>
  </si>
  <si>
    <r>
      <rPr>
        <sz val="10"/>
        <rFont val="宋体"/>
        <family val="3"/>
        <charset val="134"/>
      </rPr>
      <t>产成品（库存商品）</t>
    </r>
  </si>
  <si>
    <t>3-9-6</t>
  </si>
  <si>
    <r>
      <rPr>
        <sz val="10"/>
        <rFont val="宋体"/>
        <family val="3"/>
        <charset val="134"/>
      </rPr>
      <t>在产品（自制半成品）</t>
    </r>
  </si>
  <si>
    <t>3-9-7</t>
  </si>
  <si>
    <r>
      <rPr>
        <sz val="10"/>
        <rFont val="宋体"/>
        <family val="3"/>
        <charset val="134"/>
      </rPr>
      <t>发出商品</t>
    </r>
  </si>
  <si>
    <t>3-9-8</t>
  </si>
  <si>
    <r>
      <rPr>
        <sz val="10"/>
        <rFont val="宋体"/>
        <family val="3"/>
        <charset val="134"/>
      </rPr>
      <t>在用周转材料</t>
    </r>
  </si>
  <si>
    <r>
      <rPr>
        <sz val="10"/>
        <rFont val="宋体"/>
        <family val="3"/>
        <charset val="134"/>
      </rPr>
      <t>减：存货跌价准备</t>
    </r>
  </si>
  <si>
    <r>
      <rPr>
        <sz val="18"/>
        <rFont val="黑体"/>
        <family val="3"/>
        <charset val="134"/>
      </rPr>
      <t>存货</t>
    </r>
    <r>
      <rPr>
        <sz val="18"/>
        <rFont val="Arial Narrow"/>
        <family val="2"/>
      </rPr>
      <t>—</t>
    </r>
    <r>
      <rPr>
        <sz val="18"/>
        <rFont val="黑体"/>
        <family val="3"/>
        <charset val="134"/>
      </rPr>
      <t>材料采购（在途物资）评估明细表</t>
    </r>
  </si>
  <si>
    <r>
      <rPr>
        <sz val="10"/>
        <rFont val="宋体"/>
        <family val="3"/>
        <charset val="134"/>
      </rPr>
      <t>名称及规格型号</t>
    </r>
  </si>
  <si>
    <r>
      <rPr>
        <sz val="10"/>
        <rFont val="宋体"/>
        <family val="3"/>
        <charset val="134"/>
      </rPr>
      <t>计量单位</t>
    </r>
  </si>
  <si>
    <r>
      <rPr>
        <sz val="10"/>
        <rFont val="宋体"/>
        <family val="3"/>
        <charset val="134"/>
      </rPr>
      <t>数量</t>
    </r>
  </si>
  <si>
    <r>
      <rPr>
        <sz val="10"/>
        <rFont val="宋体"/>
        <family val="3"/>
        <charset val="134"/>
      </rPr>
      <t>单价</t>
    </r>
  </si>
  <si>
    <r>
      <rPr>
        <sz val="10"/>
        <rFont val="宋体"/>
        <family val="3"/>
        <charset val="134"/>
      </rPr>
      <t>金额</t>
    </r>
  </si>
  <si>
    <r>
      <rPr>
        <sz val="10"/>
        <rFont val="宋体"/>
        <family val="3"/>
        <charset val="134"/>
      </rPr>
      <t>实际数量</t>
    </r>
  </si>
  <si>
    <r>
      <rPr>
        <sz val="10"/>
        <rFont val="宋体"/>
        <family val="3"/>
        <charset val="134"/>
      </rPr>
      <t>评估单价</t>
    </r>
  </si>
  <si>
    <r>
      <rPr>
        <sz val="10"/>
        <rFont val="宋体"/>
        <family val="3"/>
        <charset val="134"/>
      </rPr>
      <t>存放地点</t>
    </r>
  </si>
  <si>
    <r>
      <rPr>
        <sz val="10"/>
        <rFont val="宋体"/>
        <family val="3"/>
        <charset val="134"/>
      </rPr>
      <t>合计</t>
    </r>
  </si>
  <si>
    <r>
      <rPr>
        <sz val="18"/>
        <rFont val="黑体"/>
        <family val="3"/>
        <charset val="134"/>
      </rPr>
      <t>存货</t>
    </r>
    <r>
      <rPr>
        <sz val="18"/>
        <rFont val="Arial Narrow"/>
        <family val="2"/>
      </rPr>
      <t>—</t>
    </r>
    <r>
      <rPr>
        <sz val="18"/>
        <rFont val="黑体"/>
        <family val="3"/>
        <charset val="134"/>
      </rPr>
      <t>在库周转材料评估明细表</t>
    </r>
  </si>
  <si>
    <r>
      <rPr>
        <sz val="18"/>
        <rFont val="黑体"/>
        <family val="3"/>
        <charset val="134"/>
      </rPr>
      <t>存货</t>
    </r>
    <r>
      <rPr>
        <sz val="18"/>
        <rFont val="Arial Narrow"/>
        <family val="2"/>
      </rPr>
      <t>—</t>
    </r>
    <r>
      <rPr>
        <sz val="18"/>
        <rFont val="黑体"/>
        <family val="3"/>
        <charset val="134"/>
      </rPr>
      <t>委托加工物资评估明细表</t>
    </r>
  </si>
  <si>
    <r>
      <rPr>
        <sz val="10"/>
        <rFont val="宋体"/>
        <family val="3"/>
        <charset val="134"/>
      </rPr>
      <t>加工单位名称</t>
    </r>
  </si>
  <si>
    <t>实际数量</t>
  </si>
  <si>
    <r>
      <rPr>
        <sz val="10"/>
        <rFont val="宋体"/>
        <family val="3"/>
        <charset val="134"/>
      </rPr>
      <t>名</t>
    </r>
    <r>
      <rPr>
        <sz val="10"/>
        <rFont val="Arial Narrow"/>
        <family val="2"/>
      </rPr>
      <t xml:space="preserve">  </t>
    </r>
    <r>
      <rPr>
        <sz val="10"/>
        <rFont val="宋体"/>
        <family val="3"/>
        <charset val="134"/>
      </rPr>
      <t>称</t>
    </r>
  </si>
  <si>
    <r>
      <rPr>
        <sz val="10"/>
        <rFont val="宋体"/>
        <family val="3"/>
        <charset val="134"/>
      </rPr>
      <t>规格型号</t>
    </r>
  </si>
  <si>
    <r>
      <rPr>
        <sz val="10"/>
        <rFont val="宋体"/>
        <family val="3"/>
        <charset val="134"/>
      </rPr>
      <t>生产厂家</t>
    </r>
  </si>
  <si>
    <t>基准日不含增值税销售单价</t>
  </si>
  <si>
    <t>其中：积压</t>
  </si>
  <si>
    <t>其中：待报废</t>
  </si>
  <si>
    <t>数量</t>
  </si>
  <si>
    <t>金额</t>
  </si>
  <si>
    <r>
      <rPr>
        <sz val="10"/>
        <rFont val="宋体"/>
        <family val="3"/>
        <charset val="134"/>
      </rPr>
      <t>人民币单价</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</si>
  <si>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</si>
  <si>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存货</t>
    </r>
    <r>
      <rPr>
        <sz val="18"/>
        <rFont val="Arial Narrow"/>
        <family val="2"/>
      </rPr>
      <t>—</t>
    </r>
    <r>
      <rPr>
        <sz val="18"/>
        <rFont val="黑体"/>
        <family val="3"/>
        <charset val="134"/>
      </rPr>
      <t>在产品（自制半成品）评估明细表</t>
    </r>
  </si>
  <si>
    <r>
      <rPr>
        <sz val="18"/>
        <rFont val="黑体"/>
        <family val="3"/>
        <charset val="134"/>
      </rPr>
      <t>存货</t>
    </r>
    <r>
      <rPr>
        <sz val="18"/>
        <rFont val="Arial Narrow"/>
        <family val="2"/>
      </rPr>
      <t>—</t>
    </r>
    <r>
      <rPr>
        <sz val="18"/>
        <rFont val="黑体"/>
        <family val="3"/>
        <charset val="134"/>
      </rPr>
      <t>发出商品评估明细表</t>
    </r>
  </si>
  <si>
    <r>
      <rPr>
        <sz val="10"/>
        <rFont val="宋体"/>
        <family val="3"/>
        <charset val="134"/>
      </rPr>
      <t>商品名称</t>
    </r>
  </si>
  <si>
    <r>
      <rPr>
        <sz val="10"/>
        <rFont val="宋体"/>
        <family val="3"/>
        <charset val="134"/>
      </rPr>
      <t>对方单位名称</t>
    </r>
  </si>
  <si>
    <r>
      <rPr>
        <sz val="18"/>
        <rFont val="黑体"/>
        <family val="3"/>
        <charset val="134"/>
      </rPr>
      <t>存货</t>
    </r>
    <r>
      <rPr>
        <sz val="18"/>
        <rFont val="Arial Narrow"/>
        <family val="2"/>
      </rPr>
      <t>—</t>
    </r>
    <r>
      <rPr>
        <sz val="18"/>
        <rFont val="黑体"/>
        <family val="3"/>
        <charset val="134"/>
      </rPr>
      <t>在用周转材料评估明细表</t>
    </r>
  </si>
  <si>
    <r>
      <rPr>
        <sz val="10"/>
        <rFont val="宋体"/>
        <family val="3"/>
        <charset val="134"/>
      </rPr>
      <t>启用日期</t>
    </r>
  </si>
  <si>
    <r>
      <rPr>
        <sz val="10"/>
        <rFont val="宋体"/>
        <family val="3"/>
        <charset val="134"/>
      </rPr>
      <t>原始入账价值</t>
    </r>
  </si>
  <si>
    <r>
      <rPr>
        <sz val="10"/>
        <rFont val="宋体"/>
        <family val="3"/>
        <charset val="134"/>
      </rPr>
      <t>账面价值（摊余价值）</t>
    </r>
  </si>
  <si>
    <r>
      <rPr>
        <sz val="10"/>
        <rFont val="宋体"/>
        <family val="3"/>
        <charset val="134"/>
      </rPr>
      <t>评估原价</t>
    </r>
  </si>
  <si>
    <r>
      <rPr>
        <sz val="10"/>
        <rFont val="宋体"/>
        <family val="3"/>
        <charset val="134"/>
      </rPr>
      <t>成新率</t>
    </r>
    <r>
      <rPr>
        <sz val="10"/>
        <rFont val="Arial Narrow"/>
        <family val="2"/>
      </rPr>
      <t>%</t>
    </r>
  </si>
  <si>
    <t>一年内到期的非流动资产评估明细表</t>
  </si>
  <si>
    <r>
      <rPr>
        <sz val="10"/>
        <rFont val="宋体"/>
        <family val="3"/>
        <charset val="134"/>
      </rPr>
      <t>项目及内容</t>
    </r>
  </si>
  <si>
    <r>
      <rPr>
        <sz val="10"/>
        <rFont val="宋体"/>
        <family val="3"/>
        <charset val="134"/>
      </rPr>
      <t>结算内容</t>
    </r>
  </si>
  <si>
    <r>
      <rPr>
        <sz val="18"/>
        <rFont val="黑体"/>
        <family val="3"/>
        <charset val="134"/>
      </rPr>
      <t>其他流动资产评估明细表</t>
    </r>
  </si>
  <si>
    <r>
      <rPr>
        <sz val="10"/>
        <rFont val="宋体"/>
        <family val="3"/>
        <charset val="134"/>
      </rPr>
      <t>成本</t>
    </r>
  </si>
  <si>
    <r>
      <rPr>
        <sz val="18"/>
        <rFont val="黑体"/>
        <family val="3"/>
        <charset val="134"/>
      </rPr>
      <t>非流动资产评估汇总表</t>
    </r>
  </si>
  <si>
    <t>4-1</t>
  </si>
  <si>
    <t>4-2</t>
  </si>
  <si>
    <t>4-3</t>
  </si>
  <si>
    <t>4-4</t>
  </si>
  <si>
    <t>4-5</t>
  </si>
  <si>
    <t>4-6</t>
  </si>
  <si>
    <t>4-7</t>
  </si>
  <si>
    <t>4-8</t>
  </si>
  <si>
    <t>4-9</t>
  </si>
  <si>
    <t>4-10</t>
  </si>
  <si>
    <t>4-11</t>
  </si>
  <si>
    <t>4-12</t>
  </si>
  <si>
    <t>4-13</t>
  </si>
  <si>
    <t>4-14</t>
  </si>
  <si>
    <t>4-15</t>
  </si>
  <si>
    <t>4-16</t>
  </si>
  <si>
    <t>4-17</t>
  </si>
  <si>
    <t>可供出售金融资产评估汇总表</t>
  </si>
  <si>
    <t>4-1-1</t>
  </si>
  <si>
    <t>可供出售金融资产-股票投资</t>
  </si>
  <si>
    <t>4-1-2</t>
  </si>
  <si>
    <t>可供出售金融资产-债券投资</t>
  </si>
  <si>
    <t>4-1-3</t>
  </si>
  <si>
    <t>可供出售金融资产-其他投资</t>
  </si>
  <si>
    <t>合            计</t>
  </si>
  <si>
    <t>可供出售金融资产—股票投资评估明细表</t>
  </si>
  <si>
    <t>股票性质</t>
  </si>
  <si>
    <t>基准日市价</t>
  </si>
  <si>
    <t>取得成本</t>
  </si>
  <si>
    <t>小    计</t>
  </si>
  <si>
    <t>减：减值准备</t>
  </si>
  <si>
    <t>合    计</t>
  </si>
  <si>
    <t>可供出售金融资产—债券投资评估明细表</t>
  </si>
  <si>
    <t>债券种类</t>
  </si>
  <si>
    <t>到期日</t>
  </si>
  <si>
    <t>成本（面值）</t>
  </si>
  <si>
    <t>可供出售金融资产—其他投资评估明细表</t>
  </si>
  <si>
    <t>金融资产名称</t>
  </si>
  <si>
    <t>持有数量</t>
  </si>
  <si>
    <t>持有至到期投资评估明细表</t>
  </si>
  <si>
    <t>投资类别</t>
  </si>
  <si>
    <t>投资成本</t>
  </si>
  <si>
    <r>
      <t>合</t>
    </r>
    <r>
      <rPr>
        <sz val="10"/>
        <rFont val="Times New Roman"/>
        <family val="1"/>
      </rPr>
      <t xml:space="preserve">            </t>
    </r>
    <r>
      <rPr>
        <sz val="10"/>
        <rFont val="宋体"/>
        <family val="3"/>
        <charset val="134"/>
      </rPr>
      <t>计</t>
    </r>
  </si>
  <si>
    <t>减：持有至到期投资减值准备</t>
  </si>
  <si>
    <t>净     额</t>
  </si>
  <si>
    <r>
      <rPr>
        <sz val="18"/>
        <rFont val="黑体"/>
        <family val="3"/>
        <charset val="134"/>
      </rPr>
      <t>长期应收款评估明细表</t>
    </r>
  </si>
  <si>
    <r>
      <rPr>
        <sz val="10"/>
        <rFont val="宋体"/>
        <family val="3"/>
        <charset val="134"/>
      </rPr>
      <t>减：长期应收款坏账准备</t>
    </r>
  </si>
  <si>
    <r>
      <rPr>
        <sz val="18"/>
        <rFont val="黑体"/>
        <family val="3"/>
        <charset val="134"/>
      </rPr>
      <t>长期股权投资评估明细表</t>
    </r>
  </si>
  <si>
    <r>
      <rPr>
        <sz val="10"/>
        <rFont val="宋体"/>
        <family val="3"/>
        <charset val="134"/>
      </rPr>
      <t>被投资单位名称</t>
    </r>
  </si>
  <si>
    <r>
      <rPr>
        <sz val="10"/>
        <rFont val="宋体"/>
        <family val="3"/>
        <charset val="134"/>
      </rPr>
      <t>投资日期</t>
    </r>
  </si>
  <si>
    <r>
      <rPr>
        <sz val="10"/>
        <rFont val="宋体"/>
        <family val="3"/>
        <charset val="134"/>
      </rPr>
      <t>协议投资期限</t>
    </r>
  </si>
  <si>
    <r>
      <rPr>
        <sz val="10"/>
        <rFont val="宋体"/>
        <family val="3"/>
        <charset val="134"/>
      </rPr>
      <t>持股比例（</t>
    </r>
    <r>
      <rPr>
        <sz val="10"/>
        <rFont val="Arial Narrow"/>
        <family val="2"/>
      </rPr>
      <t>%</t>
    </r>
    <r>
      <rPr>
        <sz val="10"/>
        <rFont val="宋体"/>
        <family val="3"/>
        <charset val="134"/>
      </rPr>
      <t>）</t>
    </r>
  </si>
  <si>
    <r>
      <rPr>
        <sz val="10"/>
        <rFont val="宋体"/>
        <family val="3"/>
        <charset val="134"/>
      </rPr>
      <t>投资成本</t>
    </r>
  </si>
  <si>
    <r>
      <rPr>
        <sz val="10"/>
        <rFont val="宋体"/>
        <family val="3"/>
        <charset val="134"/>
      </rPr>
      <t>减：长期股权投资减值准备</t>
    </r>
  </si>
  <si>
    <r>
      <rPr>
        <sz val="10"/>
        <rFont val="宋体"/>
        <family val="3"/>
        <charset val="134"/>
      </rPr>
      <t>净</t>
    </r>
    <r>
      <rPr>
        <sz val="10"/>
        <rFont val="Arial Narrow"/>
        <family val="2"/>
      </rPr>
      <t xml:space="preserve">            </t>
    </r>
    <r>
      <rPr>
        <sz val="10"/>
        <rFont val="宋体"/>
        <family val="3"/>
        <charset val="134"/>
      </rPr>
      <t>额</t>
    </r>
  </si>
  <si>
    <t>投资性房地产评估汇总表</t>
  </si>
  <si>
    <r>
      <t>增值率</t>
    </r>
    <r>
      <rPr>
        <sz val="10"/>
        <rFont val="Arial Narrow"/>
        <family val="2"/>
      </rPr>
      <t>%</t>
    </r>
  </si>
  <si>
    <t>4-5-1</t>
  </si>
  <si>
    <t>投资性房地产—房屋（采用成本模式计量）</t>
  </si>
  <si>
    <t>4-5-2</t>
  </si>
  <si>
    <t>投资性房地产—房屋（采用公允价值模式计量）</t>
  </si>
  <si>
    <t>4-5-3</t>
  </si>
  <si>
    <t>投资性房地产—土地（采用成本模式计量）</t>
  </si>
  <si>
    <t>4-5-4</t>
  </si>
  <si>
    <t>投资性房地产—土地（采用公允价值模式计量）</t>
  </si>
  <si>
    <t>投资性房地产合计</t>
  </si>
  <si>
    <t>投资性房地产——房屋评估明细表</t>
  </si>
  <si>
    <t>（采用成本模式计量）</t>
  </si>
  <si>
    <t>权证编号</t>
  </si>
  <si>
    <t>房屋名称</t>
  </si>
  <si>
    <t>来源（外购、自建、自用转入、存货转入等）</t>
  </si>
  <si>
    <t>结构</t>
  </si>
  <si>
    <t>建成
年月</t>
  </si>
  <si>
    <t>计量单位</t>
  </si>
  <si>
    <r>
      <t>建筑</t>
    </r>
    <r>
      <rPr>
        <sz val="10"/>
        <rFont val="宋体"/>
        <family val="3"/>
        <charset val="134"/>
      </rPr>
      <t>面积</t>
    </r>
  </si>
  <si>
    <r>
      <t>成本单价</t>
    </r>
    <r>
      <rPr>
        <sz val="10"/>
        <rFont val="Times New Roman"/>
        <family val="1"/>
      </rPr>
      <t>(</t>
    </r>
    <r>
      <rPr>
        <sz val="10"/>
        <rFont val="宋体"/>
        <family val="3"/>
        <charset val="134"/>
      </rPr>
      <t>元</t>
    </r>
    <r>
      <rPr>
        <sz val="10"/>
        <rFont val="Times New Roman"/>
        <family val="1"/>
      </rPr>
      <t>/m</t>
    </r>
    <r>
      <rPr>
        <vertAlign val="superscript"/>
        <sz val="10"/>
        <rFont val="Times New Roman"/>
        <family val="1"/>
      </rPr>
      <t>2</t>
    </r>
    <r>
      <rPr>
        <sz val="10"/>
        <rFont val="Times New Roman"/>
        <family val="1"/>
      </rPr>
      <t>)</t>
    </r>
  </si>
  <si>
    <r>
      <t>评估单价</t>
    </r>
    <r>
      <rPr>
        <sz val="10"/>
        <rFont val="Times New Roman"/>
        <family val="1"/>
      </rPr>
      <t>(</t>
    </r>
    <r>
      <rPr>
        <sz val="10"/>
        <rFont val="宋体"/>
        <family val="3"/>
        <charset val="134"/>
      </rPr>
      <t>元</t>
    </r>
    <r>
      <rPr>
        <sz val="10"/>
        <rFont val="Times New Roman"/>
        <family val="1"/>
      </rPr>
      <t>/m</t>
    </r>
    <r>
      <rPr>
        <vertAlign val="superscript"/>
        <sz val="10"/>
        <rFont val="Times New Roman"/>
        <family val="1"/>
      </rPr>
      <t>2</t>
    </r>
    <r>
      <rPr>
        <sz val="10"/>
        <rFont val="Times New Roman"/>
        <family val="1"/>
      </rPr>
      <t>)</t>
    </r>
  </si>
  <si>
    <t>原值</t>
  </si>
  <si>
    <t>净值</t>
  </si>
  <si>
    <r>
      <t>成新率</t>
    </r>
    <r>
      <rPr>
        <sz val="10"/>
        <rFont val="Times New Roman"/>
        <family val="1"/>
      </rPr>
      <t>%</t>
    </r>
  </si>
  <si>
    <r>
      <t>小</t>
    </r>
    <r>
      <rPr>
        <sz val="10"/>
        <rFont val="Times New Roman"/>
        <family val="1"/>
      </rPr>
      <t xml:space="preserve">            </t>
    </r>
    <r>
      <rPr>
        <sz val="10"/>
        <rFont val="宋体"/>
        <family val="3"/>
        <charset val="134"/>
      </rPr>
      <t>计</t>
    </r>
  </si>
  <si>
    <t>减：投资性房地产减值准备</t>
  </si>
  <si>
    <t>（采用公允价值模式计量）</t>
  </si>
  <si>
    <r>
      <t>建筑</t>
    </r>
    <r>
      <rPr>
        <sz val="10"/>
        <rFont val="Times New Roman"/>
        <family val="1"/>
      </rPr>
      <t xml:space="preserve">          </t>
    </r>
    <r>
      <rPr>
        <sz val="10"/>
        <rFont val="宋体"/>
        <family val="3"/>
        <charset val="134"/>
      </rPr>
      <t>面积</t>
    </r>
  </si>
  <si>
    <t>原始入帐价值    （转入日公允价值）</t>
  </si>
  <si>
    <t>现场勘察简单记录</t>
  </si>
  <si>
    <t>证载权利人</t>
  </si>
  <si>
    <t>投资性房地产——土地使用权评估明细表</t>
  </si>
  <si>
    <t>土地权证编号</t>
  </si>
  <si>
    <t>宗地名称</t>
  </si>
  <si>
    <t>土地位置</t>
  </si>
  <si>
    <t>取得日期</t>
  </si>
  <si>
    <t>用地性质</t>
  </si>
  <si>
    <t>土地用途</t>
  </si>
  <si>
    <t>准用年限</t>
  </si>
  <si>
    <t>开发程度</t>
  </si>
  <si>
    <r>
      <t>面积</t>
    </r>
    <r>
      <rPr>
        <sz val="10"/>
        <rFont val="Times New Roman"/>
        <family val="1"/>
      </rPr>
      <t>(m</t>
    </r>
    <r>
      <rPr>
        <vertAlign val="superscript"/>
        <sz val="10"/>
        <rFont val="Times New Roman"/>
        <family val="1"/>
      </rPr>
      <t>2</t>
    </r>
    <r>
      <rPr>
        <sz val="10"/>
        <rFont val="Times New Roman"/>
        <family val="1"/>
      </rPr>
      <t>)</t>
    </r>
  </si>
  <si>
    <t>原始入账价值</t>
  </si>
  <si>
    <t>原始入账价值（转入日公允价值）</t>
  </si>
  <si>
    <t>合         计</t>
  </si>
  <si>
    <t>固定资产评估汇总表</t>
  </si>
  <si>
    <r>
      <rPr>
        <sz val="10"/>
        <rFont val="宋体"/>
        <family val="3"/>
        <charset val="134"/>
      </rPr>
      <t>表</t>
    </r>
    <r>
      <rPr>
        <sz val="10"/>
        <rFont val="Arial Narrow"/>
        <family val="2"/>
      </rPr>
      <t>4-6</t>
    </r>
  </si>
  <si>
    <r>
      <rPr>
        <sz val="10"/>
        <rFont val="宋体"/>
        <family val="3"/>
        <charset val="134"/>
      </rPr>
      <t>金额单位：人民币元</t>
    </r>
  </si>
  <si>
    <r>
      <rPr>
        <sz val="10"/>
        <rFont val="宋体"/>
        <family val="3"/>
        <charset val="134"/>
      </rPr>
      <t>编号</t>
    </r>
  </si>
  <si>
    <r>
      <rPr>
        <sz val="10"/>
        <rFont val="宋体"/>
        <family val="3"/>
        <charset val="134"/>
      </rPr>
      <t>科目名称</t>
    </r>
  </si>
  <si>
    <r>
      <rPr>
        <sz val="10"/>
        <rFont val="宋体"/>
        <family val="3"/>
        <charset val="134"/>
      </rPr>
      <t>增值额</t>
    </r>
  </si>
  <si>
    <r>
      <rPr>
        <sz val="10"/>
        <rFont val="宋体"/>
        <family val="3"/>
        <charset val="134"/>
      </rPr>
      <t>原值</t>
    </r>
  </si>
  <si>
    <r>
      <rPr>
        <sz val="10"/>
        <rFont val="宋体"/>
        <family val="3"/>
        <charset val="134"/>
      </rPr>
      <t>净值</t>
    </r>
  </si>
  <si>
    <r>
      <rPr>
        <sz val="10"/>
        <color indexed="8"/>
        <rFont val="宋体"/>
        <family val="3"/>
        <charset val="134"/>
      </rPr>
      <t>房屋建筑物类合计</t>
    </r>
  </si>
  <si>
    <t>4-6-1</t>
  </si>
  <si>
    <r>
      <rPr>
        <sz val="10"/>
        <rFont val="宋体"/>
        <family val="3"/>
        <charset val="134"/>
      </rPr>
      <t>固定资产</t>
    </r>
    <r>
      <rPr>
        <sz val="10"/>
        <rFont val="Arial Narrow"/>
        <family val="2"/>
      </rPr>
      <t>-</t>
    </r>
    <r>
      <rPr>
        <sz val="10"/>
        <rFont val="宋体"/>
        <family val="3"/>
        <charset val="134"/>
      </rPr>
      <t>房屋建筑物</t>
    </r>
  </si>
  <si>
    <t>4-6-2</t>
  </si>
  <si>
    <r>
      <rPr>
        <sz val="10"/>
        <rFont val="宋体"/>
        <family val="3"/>
        <charset val="134"/>
      </rPr>
      <t>固定资产</t>
    </r>
    <r>
      <rPr>
        <sz val="10"/>
        <rFont val="Arial Narrow"/>
        <family val="2"/>
      </rPr>
      <t>-</t>
    </r>
    <r>
      <rPr>
        <sz val="10"/>
        <rFont val="宋体"/>
        <family val="3"/>
        <charset val="134"/>
      </rPr>
      <t>构筑物及其他辅助设施</t>
    </r>
  </si>
  <si>
    <t>4-6-3</t>
  </si>
  <si>
    <r>
      <rPr>
        <sz val="10"/>
        <rFont val="宋体"/>
        <family val="3"/>
        <charset val="134"/>
      </rPr>
      <t>固定资产</t>
    </r>
    <r>
      <rPr>
        <sz val="10"/>
        <rFont val="Arial Narrow"/>
        <family val="2"/>
      </rPr>
      <t>-</t>
    </r>
    <r>
      <rPr>
        <sz val="10"/>
        <rFont val="宋体"/>
        <family val="3"/>
        <charset val="134"/>
      </rPr>
      <t>管道及沟槽</t>
    </r>
  </si>
  <si>
    <t>4-6-8</t>
  </si>
  <si>
    <r>
      <rPr>
        <sz val="10"/>
        <rFont val="宋体"/>
        <family val="3"/>
        <charset val="134"/>
      </rPr>
      <t>固定资产</t>
    </r>
    <r>
      <rPr>
        <sz val="10"/>
        <rFont val="Arial Narrow"/>
        <family val="2"/>
      </rPr>
      <t>-</t>
    </r>
    <r>
      <rPr>
        <sz val="10"/>
        <rFont val="宋体"/>
        <family val="3"/>
        <charset val="134"/>
      </rPr>
      <t>井巷工程</t>
    </r>
  </si>
  <si>
    <r>
      <rPr>
        <sz val="10"/>
        <rFont val="宋体"/>
        <family val="3"/>
        <charset val="134"/>
      </rPr>
      <t>设备类合计</t>
    </r>
  </si>
  <si>
    <t>4-6-4</t>
  </si>
  <si>
    <r>
      <rPr>
        <sz val="10"/>
        <rFont val="宋体"/>
        <family val="3"/>
        <charset val="134"/>
      </rPr>
      <t>固定资产</t>
    </r>
    <r>
      <rPr>
        <sz val="10"/>
        <rFont val="Arial Narrow"/>
        <family val="2"/>
      </rPr>
      <t>-</t>
    </r>
    <r>
      <rPr>
        <sz val="10"/>
        <rFont val="宋体"/>
        <family val="3"/>
        <charset val="134"/>
      </rPr>
      <t>机器设备</t>
    </r>
  </si>
  <si>
    <t>4-6-5</t>
  </si>
  <si>
    <r>
      <rPr>
        <sz val="10"/>
        <rFont val="宋体"/>
        <family val="3"/>
        <charset val="134"/>
      </rPr>
      <t>固定资产</t>
    </r>
    <r>
      <rPr>
        <sz val="10"/>
        <rFont val="Arial Narrow"/>
        <family val="2"/>
      </rPr>
      <t>-</t>
    </r>
    <r>
      <rPr>
        <sz val="10"/>
        <rFont val="宋体"/>
        <family val="3"/>
        <charset val="134"/>
      </rPr>
      <t>车辆</t>
    </r>
  </si>
  <si>
    <t>4-6-6</t>
  </si>
  <si>
    <r>
      <rPr>
        <sz val="10"/>
        <rFont val="宋体"/>
        <family val="3"/>
        <charset val="134"/>
      </rPr>
      <t>固定资产</t>
    </r>
    <r>
      <rPr>
        <sz val="10"/>
        <rFont val="Arial Narrow"/>
        <family val="2"/>
      </rPr>
      <t>-</t>
    </r>
    <r>
      <rPr>
        <sz val="10"/>
        <rFont val="宋体"/>
        <family val="3"/>
        <charset val="134"/>
      </rPr>
      <t>电子设备</t>
    </r>
  </si>
  <si>
    <t>4-6-7</t>
  </si>
  <si>
    <t>固定资产-其他设备</t>
  </si>
  <si>
    <r>
      <rPr>
        <sz val="10"/>
        <rFont val="宋体"/>
        <family val="3"/>
        <charset val="134"/>
      </rPr>
      <t>固定资产</t>
    </r>
    <r>
      <rPr>
        <sz val="10"/>
        <rFont val="Arial Narrow"/>
        <family val="2"/>
      </rPr>
      <t>—</t>
    </r>
    <r>
      <rPr>
        <sz val="10"/>
        <rFont val="宋体"/>
        <family val="3"/>
        <charset val="134"/>
      </rPr>
      <t>土地</t>
    </r>
  </si>
  <si>
    <r>
      <rPr>
        <sz val="10"/>
        <color indexed="8"/>
        <rFont val="宋体"/>
        <family val="3"/>
        <charset val="134"/>
      </rPr>
      <t>固定资产合计</t>
    </r>
  </si>
  <si>
    <r>
      <rPr>
        <sz val="10"/>
        <rFont val="宋体"/>
        <family val="3"/>
        <charset val="134"/>
      </rPr>
      <t>减：固定资产减值准备</t>
    </r>
  </si>
  <si>
    <r>
      <rPr>
        <sz val="10"/>
        <rFont val="宋体"/>
        <family val="3"/>
        <charset val="134"/>
      </rPr>
      <t>固定资产合计</t>
    </r>
  </si>
  <si>
    <r>
      <rPr>
        <sz val="10"/>
        <rFont val="宋体"/>
        <family val="3"/>
        <charset val="134"/>
      </rPr>
      <t>资产编号</t>
    </r>
  </si>
  <si>
    <r>
      <rPr>
        <sz val="10"/>
        <rFont val="宋体"/>
        <family val="3"/>
        <charset val="134"/>
      </rPr>
      <t>结构</t>
    </r>
  </si>
  <si>
    <r>
      <rPr>
        <sz val="10"/>
        <rFont val="宋体"/>
        <family val="3"/>
        <charset val="134"/>
      </rPr>
      <t>建成
年月</t>
    </r>
  </si>
  <si>
    <r>
      <rPr>
        <sz val="10"/>
        <rFont val="宋体"/>
        <family val="3"/>
        <charset val="134"/>
      </rPr>
      <t>评估单价</t>
    </r>
    <r>
      <rPr>
        <sz val="10"/>
        <rFont val="Arial Narrow"/>
        <family val="2"/>
      </rPr>
      <t>(</t>
    </r>
    <r>
      <rPr>
        <sz val="10"/>
        <rFont val="宋体"/>
        <family val="3"/>
        <charset val="134"/>
      </rPr>
      <t>元</t>
    </r>
    <r>
      <rPr>
        <sz val="10"/>
        <rFont val="Arial Narrow"/>
        <family val="2"/>
      </rPr>
      <t>/m</t>
    </r>
    <r>
      <rPr>
        <vertAlign val="superscript"/>
        <sz val="10"/>
        <rFont val="Arial Narrow"/>
        <family val="2"/>
      </rPr>
      <t>2</t>
    </r>
    <r>
      <rPr>
        <sz val="10"/>
        <rFont val="Arial Narrow"/>
        <family val="2"/>
      </rPr>
      <t>)</t>
    </r>
  </si>
  <si>
    <t>前期费及其他费</t>
  </si>
  <si>
    <t>资金成本</t>
  </si>
  <si>
    <t>评估原值</t>
  </si>
  <si>
    <t>成新率</t>
  </si>
  <si>
    <t>会计折旧年限</t>
  </si>
  <si>
    <r>
      <rPr>
        <sz val="10"/>
        <rFont val="宋体"/>
        <family val="3"/>
        <charset val="134"/>
      </rPr>
      <t>土地证编号</t>
    </r>
  </si>
  <si>
    <r>
      <rPr>
        <sz val="10"/>
        <rFont val="宋体"/>
        <family val="3"/>
        <charset val="134"/>
      </rPr>
      <t>宗地性质</t>
    </r>
  </si>
  <si>
    <t>工程造价</t>
  </si>
  <si>
    <t>前期费率</t>
  </si>
  <si>
    <t>其中：建管费率</t>
  </si>
  <si>
    <t>建设单位管理费</t>
  </si>
  <si>
    <t>前期费</t>
  </si>
  <si>
    <t>工期</t>
  </si>
  <si>
    <t>资金成本率</t>
  </si>
  <si>
    <t>扣减增值税</t>
  </si>
  <si>
    <t>重置全价</t>
  </si>
  <si>
    <t>评估单价</t>
  </si>
  <si>
    <t>耐用年限</t>
  </si>
  <si>
    <t>评估基准日</t>
  </si>
  <si>
    <t>建成日期</t>
  </si>
  <si>
    <t>已使用年限</t>
  </si>
  <si>
    <t>尚可使用年限</t>
  </si>
  <si>
    <t>年限成新率</t>
  </si>
  <si>
    <t>勘查成新率</t>
  </si>
  <si>
    <t>综合成新率</t>
  </si>
  <si>
    <t>入账时间</t>
  </si>
  <si>
    <t>投入使用时间</t>
  </si>
  <si>
    <t>已提折旧年限</t>
  </si>
  <si>
    <r>
      <rPr>
        <sz val="10"/>
        <rFont val="宋体"/>
        <family val="3"/>
        <charset val="134"/>
      </rPr>
      <t>小</t>
    </r>
    <r>
      <rPr>
        <sz val="10"/>
        <rFont val="Arial Narrow"/>
        <family val="2"/>
      </rPr>
      <t xml:space="preserve">     </t>
    </r>
    <r>
      <rPr>
        <sz val="10"/>
        <rFont val="宋体"/>
        <family val="3"/>
        <charset val="134"/>
      </rPr>
      <t>计</t>
    </r>
  </si>
  <si>
    <r>
      <rPr>
        <sz val="18"/>
        <rFont val="黑体"/>
        <family val="3"/>
        <charset val="134"/>
      </rPr>
      <t>固定资产</t>
    </r>
    <r>
      <rPr>
        <sz val="18"/>
        <rFont val="Arial Narrow"/>
        <family val="2"/>
      </rPr>
      <t>—</t>
    </r>
    <r>
      <rPr>
        <sz val="18"/>
        <rFont val="黑体"/>
        <family val="3"/>
        <charset val="134"/>
      </rPr>
      <t>构筑物及其他辅助设施评估明细表</t>
    </r>
  </si>
  <si>
    <r>
      <t xml:space="preserve"> </t>
    </r>
    <r>
      <rPr>
        <sz val="10"/>
        <rFont val="宋体"/>
        <family val="3"/>
        <charset val="134"/>
      </rPr>
      <t>名称</t>
    </r>
  </si>
  <si>
    <r>
      <rPr>
        <sz val="10"/>
        <rFont val="宋体"/>
        <family val="3"/>
        <charset val="134"/>
      </rPr>
      <t>长度</t>
    </r>
    <r>
      <rPr>
        <sz val="10"/>
        <rFont val="Arial Narrow"/>
        <family val="2"/>
      </rPr>
      <t>(m)</t>
    </r>
  </si>
  <si>
    <r>
      <rPr>
        <sz val="10"/>
        <rFont val="宋体"/>
        <family val="3"/>
        <charset val="134"/>
      </rPr>
      <t>宽度</t>
    </r>
    <r>
      <rPr>
        <sz val="10"/>
        <rFont val="Arial Narrow"/>
        <family val="2"/>
      </rPr>
      <t>(m)</t>
    </r>
  </si>
  <si>
    <r>
      <rPr>
        <sz val="10"/>
        <rFont val="宋体"/>
        <family val="3"/>
        <charset val="134"/>
      </rPr>
      <t>高度</t>
    </r>
    <r>
      <rPr>
        <sz val="10"/>
        <rFont val="Arial Narrow"/>
        <family val="2"/>
      </rPr>
      <t>(m)</t>
    </r>
  </si>
  <si>
    <r>
      <rPr>
        <sz val="10"/>
        <rFont val="宋体"/>
        <family val="3"/>
        <charset val="134"/>
      </rPr>
      <t>面积体积</t>
    </r>
    <r>
      <rPr>
        <sz val="10"/>
        <rFont val="Arial Narrow"/>
        <family val="2"/>
      </rPr>
      <t>m</t>
    </r>
    <r>
      <rPr>
        <vertAlign val="superscript"/>
        <sz val="10"/>
        <rFont val="Arial Narrow"/>
        <family val="2"/>
      </rPr>
      <t>2</t>
    </r>
    <r>
      <rPr>
        <sz val="10"/>
        <rFont val="宋体"/>
        <family val="3"/>
        <charset val="134"/>
      </rPr>
      <t>或</t>
    </r>
    <r>
      <rPr>
        <sz val="10"/>
        <rFont val="Arial Narrow"/>
        <family val="2"/>
      </rPr>
      <t>m</t>
    </r>
    <r>
      <rPr>
        <vertAlign val="superscript"/>
        <sz val="10"/>
        <rFont val="Arial Narrow"/>
        <family val="2"/>
      </rPr>
      <t>3</t>
    </r>
  </si>
  <si>
    <t>更新改造及重大维修信息</t>
  </si>
  <si>
    <t>特殊使用环境</t>
  </si>
  <si>
    <t>特征尺寸</t>
  </si>
  <si>
    <t>做法</t>
  </si>
  <si>
    <t>时间</t>
  </si>
  <si>
    <t>内容摘要</t>
  </si>
  <si>
    <t>信息来源</t>
  </si>
  <si>
    <t>长度（m）</t>
  </si>
  <si>
    <t>宽度（m）</t>
  </si>
  <si>
    <t>直径（m）</t>
  </si>
  <si>
    <t>高度/深度（m）</t>
  </si>
  <si>
    <t>厚度（㎜）</t>
  </si>
  <si>
    <r>
      <rPr>
        <sz val="10"/>
        <rFont val="宋体"/>
        <family val="3"/>
        <charset val="134"/>
      </rPr>
      <t>减：构筑物及其他辅助设施减值准备</t>
    </r>
  </si>
  <si>
    <r>
      <rPr>
        <sz val="18"/>
        <rFont val="黑体"/>
        <family val="3"/>
        <charset val="134"/>
      </rPr>
      <t>固定资产</t>
    </r>
    <r>
      <rPr>
        <sz val="18"/>
        <rFont val="Arial Narrow"/>
        <family val="2"/>
      </rPr>
      <t>—</t>
    </r>
    <r>
      <rPr>
        <sz val="18"/>
        <rFont val="黑体"/>
        <family val="3"/>
        <charset val="134"/>
      </rPr>
      <t>井巷工程评估明细表</t>
    </r>
  </si>
  <si>
    <r>
      <rPr>
        <sz val="10"/>
        <rFont val="Times New Roman"/>
        <family val="1"/>
      </rPr>
      <t>井巷工程名称</t>
    </r>
  </si>
  <si>
    <r>
      <rPr>
        <sz val="10"/>
        <rFont val="宋体"/>
        <family val="3"/>
        <charset val="134"/>
      </rPr>
      <t>岩石硬度系数</t>
    </r>
  </si>
  <si>
    <r>
      <rPr>
        <sz val="10"/>
        <rFont val="宋体"/>
        <family val="3"/>
        <charset val="134"/>
      </rPr>
      <t>支护方式</t>
    </r>
  </si>
  <si>
    <r>
      <rPr>
        <sz val="10"/>
        <rFont val="宋体"/>
        <family val="3"/>
        <charset val="134"/>
      </rPr>
      <t>支护厚度</t>
    </r>
    <r>
      <rPr>
        <sz val="10"/>
        <rFont val="Arial Narrow"/>
        <family val="2"/>
      </rPr>
      <t>(mm)</t>
    </r>
  </si>
  <si>
    <r>
      <rPr>
        <sz val="10"/>
        <rFont val="宋体"/>
        <family val="3"/>
        <charset val="134"/>
      </rPr>
      <t>轨重</t>
    </r>
    <r>
      <rPr>
        <sz val="10"/>
        <rFont val="Arial Narrow"/>
        <family val="2"/>
      </rPr>
      <t>(KG/m)</t>
    </r>
  </si>
  <si>
    <r>
      <rPr>
        <sz val="10"/>
        <rFont val="宋体"/>
        <family val="3"/>
        <charset val="134"/>
      </rPr>
      <t>掘进断面</t>
    </r>
    <r>
      <rPr>
        <sz val="10"/>
        <rFont val="Arial Narrow"/>
        <family val="2"/>
      </rPr>
      <t>(m2)</t>
    </r>
  </si>
  <si>
    <r>
      <rPr>
        <sz val="10"/>
        <rFont val="宋体"/>
        <family val="3"/>
        <charset val="134"/>
      </rPr>
      <t>巷道倾角</t>
    </r>
    <r>
      <rPr>
        <sz val="10"/>
        <rFont val="Arial Narrow"/>
        <family val="2"/>
      </rPr>
      <t>(</t>
    </r>
    <r>
      <rPr>
        <sz val="10"/>
        <rFont val="宋体"/>
        <family val="3"/>
        <charset val="134"/>
      </rPr>
      <t>度</t>
    </r>
    <r>
      <rPr>
        <sz val="10"/>
        <rFont val="Arial Narrow"/>
        <family val="2"/>
      </rPr>
      <t>)</t>
    </r>
  </si>
  <si>
    <r>
      <rPr>
        <sz val="10"/>
        <rFont val="宋体"/>
        <family val="3"/>
        <charset val="134"/>
      </rPr>
      <t>巷道长度</t>
    </r>
    <r>
      <rPr>
        <sz val="10"/>
        <rFont val="Arial Narrow"/>
        <family val="2"/>
      </rPr>
      <t>(M)</t>
    </r>
  </si>
  <si>
    <r>
      <rPr>
        <sz val="10"/>
        <rFont val="宋体"/>
        <family val="3"/>
        <charset val="134"/>
      </rPr>
      <t>硐室体积</t>
    </r>
    <r>
      <rPr>
        <sz val="10"/>
        <rFont val="Arial Narrow"/>
        <family val="2"/>
      </rPr>
      <t>(M3)</t>
    </r>
  </si>
  <si>
    <r>
      <rPr>
        <sz val="10"/>
        <rFont val="宋体"/>
        <family val="3"/>
        <charset val="134"/>
      </rPr>
      <t>竣工年月</t>
    </r>
  </si>
  <si>
    <r>
      <rPr>
        <sz val="10"/>
        <rFont val="宋体"/>
        <family val="3"/>
        <charset val="134"/>
      </rPr>
      <t>尚可服务年限</t>
    </r>
  </si>
  <si>
    <r>
      <rPr>
        <sz val="10"/>
        <rFont val="宋体"/>
        <family val="3"/>
        <charset val="134"/>
      </rPr>
      <t>减：井巷工程减值准备</t>
    </r>
  </si>
  <si>
    <r>
      <rPr>
        <sz val="18"/>
        <rFont val="黑体"/>
        <family val="3"/>
        <charset val="134"/>
      </rPr>
      <t>固定资产</t>
    </r>
    <r>
      <rPr>
        <sz val="18"/>
        <rFont val="Arial Narrow"/>
        <family val="2"/>
      </rPr>
      <t>—</t>
    </r>
    <r>
      <rPr>
        <sz val="18"/>
        <rFont val="黑体"/>
        <family val="3"/>
        <charset val="134"/>
      </rPr>
      <t>管道和沟槽评估明细表</t>
    </r>
  </si>
  <si>
    <r>
      <rPr>
        <sz val="10"/>
        <rFont val="宋体"/>
        <family val="3"/>
        <charset val="134"/>
      </rPr>
      <t xml:space="preserve">长度
</t>
    </r>
    <r>
      <rPr>
        <sz val="10"/>
        <rFont val="Arial Narrow"/>
        <family val="2"/>
      </rPr>
      <t>(m)</t>
    </r>
  </si>
  <si>
    <r>
      <rPr>
        <sz val="10"/>
        <rFont val="宋体"/>
        <family val="3"/>
        <charset val="134"/>
      </rPr>
      <t xml:space="preserve">漕深
</t>
    </r>
    <r>
      <rPr>
        <sz val="10"/>
        <rFont val="Arial Narrow"/>
        <family val="2"/>
      </rPr>
      <t>(m)</t>
    </r>
  </si>
  <si>
    <r>
      <rPr>
        <sz val="10"/>
        <rFont val="宋体"/>
        <family val="3"/>
        <charset val="134"/>
      </rPr>
      <t>沟宽</t>
    </r>
    <r>
      <rPr>
        <sz val="10"/>
        <rFont val="Arial Narrow"/>
        <family val="2"/>
      </rPr>
      <t>*</t>
    </r>
    <r>
      <rPr>
        <sz val="10"/>
        <rFont val="宋体"/>
        <family val="3"/>
        <charset val="134"/>
      </rPr>
      <t>沟厚</t>
    </r>
    <r>
      <rPr>
        <sz val="10"/>
        <rFont val="Arial Narrow"/>
        <family val="2"/>
      </rPr>
      <t xml:space="preserve">(mm*mm)
</t>
    </r>
    <r>
      <rPr>
        <sz val="10"/>
        <rFont val="宋体"/>
        <family val="3"/>
        <charset val="134"/>
      </rPr>
      <t>管径</t>
    </r>
    <r>
      <rPr>
        <sz val="10"/>
        <rFont val="Arial Narrow"/>
        <family val="2"/>
      </rPr>
      <t>*</t>
    </r>
    <r>
      <rPr>
        <sz val="10"/>
        <rFont val="宋体"/>
        <family val="3"/>
        <charset val="134"/>
      </rPr>
      <t>壁厚</t>
    </r>
    <r>
      <rPr>
        <sz val="10"/>
        <rFont val="Arial Narrow"/>
        <family val="2"/>
      </rPr>
      <t>(mm*mm)</t>
    </r>
  </si>
  <si>
    <r>
      <rPr>
        <sz val="10"/>
        <rFont val="宋体"/>
        <family val="3"/>
        <charset val="134"/>
      </rPr>
      <t>材质</t>
    </r>
  </si>
  <si>
    <r>
      <rPr>
        <sz val="10"/>
        <rFont val="宋体"/>
        <family val="3"/>
        <charset val="134"/>
      </rPr>
      <t>绝缘方式</t>
    </r>
  </si>
  <si>
    <r>
      <rPr>
        <sz val="10"/>
        <rFont val="宋体"/>
        <family val="3"/>
        <charset val="134"/>
      </rPr>
      <t>敷设方式</t>
    </r>
  </si>
  <si>
    <r>
      <rPr>
        <sz val="10"/>
        <rFont val="宋体"/>
        <family val="3"/>
        <charset val="134"/>
      </rPr>
      <t>建成年月</t>
    </r>
  </si>
  <si>
    <r>
      <rPr>
        <sz val="10"/>
        <rFont val="宋体"/>
        <family val="3"/>
        <charset val="134"/>
      </rPr>
      <t>减：管道和沟槽减值准备</t>
    </r>
  </si>
  <si>
    <r>
      <rPr>
        <sz val="10"/>
        <rFont val="宋体"/>
        <family val="3"/>
        <charset val="134"/>
      </rPr>
      <t>设备名称</t>
    </r>
  </si>
  <si>
    <r>
      <rPr>
        <sz val="10"/>
        <rFont val="宋体"/>
        <family val="3"/>
        <charset val="134"/>
      </rPr>
      <t>购置日期</t>
    </r>
  </si>
  <si>
    <r>
      <rPr>
        <sz val="10"/>
        <rFont val="宋体"/>
        <family val="3"/>
        <charset val="134"/>
      </rPr>
      <t>所属系统</t>
    </r>
  </si>
  <si>
    <t>利用率</t>
  </si>
  <si>
    <t>实际已使用</t>
  </si>
  <si>
    <t>尚可使用</t>
  </si>
  <si>
    <r>
      <rPr>
        <sz val="10"/>
        <rFont val="宋体"/>
        <family val="3"/>
        <charset val="134"/>
      </rPr>
      <t>减：机器设备减值准备</t>
    </r>
  </si>
  <si>
    <r>
      <rPr>
        <sz val="18"/>
        <rFont val="黑体"/>
        <family val="3"/>
        <charset val="134"/>
      </rPr>
      <t>固定资产</t>
    </r>
    <r>
      <rPr>
        <sz val="18"/>
        <rFont val="Arial Narrow"/>
        <family val="2"/>
      </rPr>
      <t>—</t>
    </r>
    <r>
      <rPr>
        <sz val="18"/>
        <rFont val="黑体"/>
        <family val="3"/>
        <charset val="134"/>
      </rPr>
      <t>车辆评估明细表</t>
    </r>
  </si>
  <si>
    <r>
      <rPr>
        <sz val="10"/>
        <rFont val="宋体"/>
        <family val="3"/>
        <charset val="134"/>
      </rPr>
      <t>车辆牌号</t>
    </r>
  </si>
  <si>
    <r>
      <rPr>
        <sz val="10"/>
        <rFont val="宋体"/>
        <family val="3"/>
        <charset val="134"/>
      </rPr>
      <t>车辆名称
及规格型号</t>
    </r>
  </si>
  <si>
    <t>车辆类型</t>
  </si>
  <si>
    <t>使用性质</t>
  </si>
  <si>
    <r>
      <rPr>
        <sz val="10"/>
        <rFont val="宋体"/>
        <family val="3"/>
        <charset val="134"/>
      </rPr>
      <t>已行驶里程</t>
    </r>
    <r>
      <rPr>
        <sz val="10"/>
        <rFont val="Arial Narrow"/>
        <family val="2"/>
      </rPr>
      <t>(</t>
    </r>
    <r>
      <rPr>
        <sz val="10"/>
        <rFont val="宋体"/>
        <family val="3"/>
        <charset val="134"/>
      </rPr>
      <t>公里</t>
    </r>
    <r>
      <rPr>
        <sz val="10"/>
        <rFont val="Arial Narrow"/>
        <family val="2"/>
      </rPr>
      <t>)</t>
    </r>
  </si>
  <si>
    <t>车辆购置费</t>
  </si>
  <si>
    <t>购置税</t>
  </si>
  <si>
    <t>牌照及其它</t>
  </si>
  <si>
    <t>抵扣增值税</t>
  </si>
  <si>
    <t>重置成本</t>
  </si>
  <si>
    <t>设计里程</t>
  </si>
  <si>
    <t>已行驶里程</t>
  </si>
  <si>
    <t>里程成新率</t>
  </si>
  <si>
    <t>观察法成新率</t>
  </si>
  <si>
    <t>孰短原则</t>
  </si>
  <si>
    <t>网址</t>
  </si>
  <si>
    <t>http://car.bitauto.com/jingcheng/m102529/baojia/c2202/</t>
  </si>
  <si>
    <r>
      <rPr>
        <sz val="10"/>
        <rFont val="宋体"/>
        <family val="3"/>
        <charset val="134"/>
      </rPr>
      <t>减：车辆减值准备</t>
    </r>
  </si>
  <si>
    <r>
      <rPr>
        <sz val="18"/>
        <rFont val="黑体"/>
        <family val="3"/>
        <charset val="134"/>
      </rPr>
      <t>固定资产</t>
    </r>
    <r>
      <rPr>
        <sz val="18"/>
        <rFont val="Arial Narrow"/>
        <family val="2"/>
      </rPr>
      <t>—</t>
    </r>
    <r>
      <rPr>
        <sz val="18"/>
        <rFont val="黑体"/>
        <family val="3"/>
        <charset val="134"/>
      </rPr>
      <t>电子设备评估明细表</t>
    </r>
  </si>
  <si>
    <r>
      <rPr>
        <sz val="10"/>
        <rFont val="宋体"/>
        <family val="3"/>
        <charset val="134"/>
      </rPr>
      <t>减：电子设备减值准备</t>
    </r>
  </si>
  <si>
    <r>
      <rPr>
        <sz val="18"/>
        <rFont val="黑体"/>
        <family val="3"/>
        <charset val="134"/>
      </rPr>
      <t>固定资产</t>
    </r>
    <r>
      <rPr>
        <sz val="18"/>
        <rFont val="Arial Narrow"/>
        <family val="2"/>
      </rPr>
      <t>—</t>
    </r>
    <r>
      <rPr>
        <sz val="18"/>
        <rFont val="黑体"/>
        <family val="3"/>
        <charset val="134"/>
      </rPr>
      <t>其他设备评估明细表</t>
    </r>
  </si>
  <si>
    <t>减：其他设备减值准备</t>
  </si>
  <si>
    <t>固定资产—土地评估明细表</t>
  </si>
  <si>
    <r>
      <rPr>
        <sz val="18"/>
        <rFont val="黑体"/>
        <family val="3"/>
        <charset val="134"/>
      </rPr>
      <t>在建工程评估汇总表</t>
    </r>
  </si>
  <si>
    <t>4-7-1</t>
  </si>
  <si>
    <r>
      <rPr>
        <sz val="10"/>
        <rFont val="宋体"/>
        <family val="3"/>
        <charset val="134"/>
      </rPr>
      <t>在建工程</t>
    </r>
    <r>
      <rPr>
        <sz val="10"/>
        <rFont val="Arial Narrow"/>
        <family val="2"/>
      </rPr>
      <t>—</t>
    </r>
    <r>
      <rPr>
        <sz val="10"/>
        <rFont val="宋体"/>
        <family val="3"/>
        <charset val="134"/>
      </rPr>
      <t>土建工程</t>
    </r>
  </si>
  <si>
    <t>4-7-2</t>
  </si>
  <si>
    <r>
      <rPr>
        <sz val="10"/>
        <rFont val="宋体"/>
        <family val="3"/>
        <charset val="134"/>
      </rPr>
      <t>在建工程</t>
    </r>
    <r>
      <rPr>
        <sz val="10"/>
        <rFont val="Arial Narrow"/>
        <family val="2"/>
      </rPr>
      <t>—</t>
    </r>
    <r>
      <rPr>
        <sz val="10"/>
        <rFont val="宋体"/>
        <family val="3"/>
        <charset val="134"/>
      </rPr>
      <t>设备安装工程</t>
    </r>
  </si>
  <si>
    <r>
      <rPr>
        <sz val="10"/>
        <rFont val="Times New Roman"/>
        <family val="1"/>
      </rPr>
      <t>在建工程合计</t>
    </r>
  </si>
  <si>
    <r>
      <rPr>
        <sz val="10"/>
        <rFont val="Times New Roman"/>
        <family val="1"/>
      </rPr>
      <t>减：在建工程减值准备</t>
    </r>
  </si>
  <si>
    <r>
      <rPr>
        <sz val="10"/>
        <rFont val="宋体"/>
        <family val="3"/>
        <charset val="134"/>
      </rPr>
      <t>在建工程合计</t>
    </r>
  </si>
  <si>
    <r>
      <rPr>
        <sz val="18"/>
        <rFont val="黑体"/>
        <family val="3"/>
        <charset val="134"/>
      </rPr>
      <t>在建工程</t>
    </r>
    <r>
      <rPr>
        <sz val="18"/>
        <rFont val="Arial Narrow"/>
        <family val="2"/>
      </rPr>
      <t>—</t>
    </r>
    <r>
      <rPr>
        <sz val="18"/>
        <rFont val="黑体"/>
        <family val="3"/>
        <charset val="134"/>
      </rPr>
      <t>土建工程评估明细表</t>
    </r>
  </si>
  <si>
    <r>
      <rPr>
        <sz val="10"/>
        <rFont val="宋体"/>
        <family val="3"/>
        <charset val="134"/>
      </rPr>
      <t>项目名称</t>
    </r>
  </si>
  <si>
    <r>
      <rPr>
        <sz val="10"/>
        <rFont val="宋体"/>
        <family val="3"/>
        <charset val="134"/>
      </rPr>
      <t>建筑面积</t>
    </r>
    <r>
      <rPr>
        <sz val="10"/>
        <rFont val="Arial Narrow"/>
        <family val="2"/>
      </rPr>
      <t>/</t>
    </r>
    <r>
      <rPr>
        <sz val="10"/>
        <rFont val="宋体"/>
        <family val="3"/>
        <charset val="134"/>
      </rPr>
      <t>容积</t>
    </r>
  </si>
  <si>
    <r>
      <rPr>
        <sz val="10"/>
        <rFont val="宋体"/>
        <family val="3"/>
        <charset val="134"/>
      </rPr>
      <t>开工日期</t>
    </r>
  </si>
  <si>
    <r>
      <rPr>
        <sz val="10"/>
        <rFont val="宋体"/>
        <family val="3"/>
        <charset val="134"/>
      </rPr>
      <t>预计完工日期</t>
    </r>
  </si>
  <si>
    <r>
      <rPr>
        <sz val="10"/>
        <rFont val="宋体"/>
        <family val="3"/>
        <charset val="134"/>
      </rPr>
      <t>工程总概算数（元）</t>
    </r>
  </si>
  <si>
    <r>
      <rPr>
        <sz val="10"/>
        <rFont val="宋体"/>
        <family val="3"/>
        <charset val="134"/>
      </rPr>
      <t>其中：土建工程概算数（元）</t>
    </r>
  </si>
  <si>
    <r>
      <rPr>
        <sz val="10"/>
        <rFont val="宋体"/>
        <family val="3"/>
        <charset val="134"/>
      </rPr>
      <t>建设用地规划许可证编号</t>
    </r>
  </si>
  <si>
    <r>
      <rPr>
        <sz val="10"/>
        <rFont val="宋体"/>
        <family val="3"/>
        <charset val="134"/>
      </rPr>
      <t>建设工程规划许可证编号</t>
    </r>
  </si>
  <si>
    <r>
      <rPr>
        <sz val="10"/>
        <rFont val="宋体"/>
        <family val="3"/>
        <charset val="134"/>
      </rPr>
      <t>建设工程施工许可证编号</t>
    </r>
  </si>
  <si>
    <r>
      <rPr>
        <sz val="10"/>
        <rFont val="宋体"/>
        <family val="3"/>
        <charset val="134"/>
      </rPr>
      <t>形象进度</t>
    </r>
  </si>
  <si>
    <r>
      <rPr>
        <sz val="10"/>
        <rFont val="宋体"/>
        <family val="3"/>
        <charset val="134"/>
      </rPr>
      <t>付款比例</t>
    </r>
  </si>
  <si>
    <r>
      <rPr>
        <sz val="10"/>
        <rFont val="宋体"/>
        <family val="3"/>
        <charset val="134"/>
      </rPr>
      <t>小</t>
    </r>
    <r>
      <rPr>
        <sz val="10"/>
        <rFont val="Arial Narrow"/>
        <family val="2"/>
      </rPr>
      <t xml:space="preserve">      </t>
    </r>
    <r>
      <rPr>
        <sz val="10"/>
        <rFont val="宋体"/>
        <family val="3"/>
        <charset val="134"/>
      </rPr>
      <t>计</t>
    </r>
  </si>
  <si>
    <r>
      <rPr>
        <sz val="10"/>
        <rFont val="宋体"/>
        <family val="3"/>
        <charset val="134"/>
      </rPr>
      <t>减：在建土建工程减值准备</t>
    </r>
  </si>
  <si>
    <r>
      <rPr>
        <sz val="10"/>
        <rFont val="宋体"/>
        <family val="3"/>
        <charset val="134"/>
      </rPr>
      <t>预计完
工日期</t>
    </r>
  </si>
  <si>
    <r>
      <rPr>
        <sz val="10"/>
        <rFont val="宋体"/>
        <family val="3"/>
        <charset val="134"/>
      </rPr>
      <t>名称</t>
    </r>
  </si>
  <si>
    <r>
      <rPr>
        <sz val="10"/>
        <rFont val="宋体"/>
        <family val="3"/>
        <charset val="134"/>
      </rPr>
      <t>隶属工程项目</t>
    </r>
  </si>
  <si>
    <r>
      <rPr>
        <sz val="10"/>
        <rFont val="宋体"/>
        <family val="3"/>
        <charset val="134"/>
      </rPr>
      <t>计量
单位</t>
    </r>
  </si>
  <si>
    <r>
      <rPr>
        <sz val="10"/>
        <rFont val="宋体"/>
        <family val="3"/>
        <charset val="134"/>
      </rPr>
      <t>减：工程物资减值准备</t>
    </r>
  </si>
  <si>
    <r>
      <rPr>
        <sz val="18"/>
        <rFont val="黑体"/>
        <family val="3"/>
        <charset val="134"/>
      </rPr>
      <t>固定资产清理评估明细表</t>
    </r>
  </si>
  <si>
    <r>
      <rPr>
        <sz val="10"/>
        <rFont val="宋体"/>
        <family val="3"/>
        <charset val="134"/>
      </rPr>
      <t>待处理资产名称</t>
    </r>
  </si>
  <si>
    <r>
      <rPr>
        <sz val="18"/>
        <rFont val="黑体"/>
        <family val="3"/>
        <charset val="134"/>
      </rPr>
      <t>生产性生物资产评估明细表</t>
    </r>
  </si>
  <si>
    <r>
      <rPr>
        <sz val="10"/>
        <rFont val="宋体"/>
        <family val="3"/>
        <charset val="134"/>
      </rPr>
      <t>种类</t>
    </r>
  </si>
  <si>
    <r>
      <rPr>
        <sz val="10"/>
        <rFont val="宋体"/>
        <family val="3"/>
        <charset val="134"/>
      </rPr>
      <t>群别</t>
    </r>
  </si>
  <si>
    <r>
      <rPr>
        <sz val="10"/>
        <rFont val="宋体"/>
        <family val="3"/>
        <charset val="134"/>
      </rPr>
      <t>减：生产性生物资产减值准备</t>
    </r>
  </si>
  <si>
    <r>
      <rPr>
        <sz val="18"/>
        <rFont val="黑体"/>
        <family val="3"/>
        <charset val="134"/>
      </rPr>
      <t>油气资产评估明细表</t>
    </r>
  </si>
  <si>
    <r>
      <rPr>
        <sz val="10"/>
        <rFont val="宋体"/>
        <family val="3"/>
        <charset val="134"/>
      </rPr>
      <t>类别</t>
    </r>
  </si>
  <si>
    <r>
      <rPr>
        <sz val="10"/>
        <rFont val="宋体"/>
        <family val="3"/>
        <charset val="134"/>
      </rPr>
      <t>矿区（或油田）</t>
    </r>
  </si>
  <si>
    <r>
      <rPr>
        <sz val="10"/>
        <rFont val="宋体"/>
        <family val="3"/>
        <charset val="134"/>
      </rPr>
      <t>形成日期</t>
    </r>
  </si>
  <si>
    <r>
      <rPr>
        <sz val="10"/>
        <rFont val="宋体"/>
        <family val="3"/>
        <charset val="134"/>
      </rPr>
      <t>来源（购入、自行建造）</t>
    </r>
  </si>
  <si>
    <r>
      <rPr>
        <sz val="10"/>
        <rFont val="宋体"/>
        <family val="3"/>
        <charset val="134"/>
      </rPr>
      <t>减：油气资产减值准备</t>
    </r>
  </si>
  <si>
    <r>
      <rPr>
        <sz val="18"/>
        <rFont val="黑体"/>
        <family val="3"/>
        <charset val="134"/>
      </rPr>
      <t>无形资产评估汇总表</t>
    </r>
  </si>
  <si>
    <t>4-12-1</t>
  </si>
  <si>
    <r>
      <rPr>
        <sz val="10"/>
        <rFont val="宋体"/>
        <family val="3"/>
        <charset val="134"/>
      </rPr>
      <t>无形资产</t>
    </r>
    <r>
      <rPr>
        <sz val="10"/>
        <rFont val="Arial Narrow"/>
        <family val="2"/>
      </rPr>
      <t>-</t>
    </r>
    <r>
      <rPr>
        <sz val="10"/>
        <rFont val="宋体"/>
        <family val="3"/>
        <charset val="134"/>
      </rPr>
      <t>土地使用权</t>
    </r>
  </si>
  <si>
    <t>4-12-2</t>
  </si>
  <si>
    <r>
      <rPr>
        <sz val="10"/>
        <rFont val="宋体"/>
        <family val="3"/>
        <charset val="134"/>
      </rPr>
      <t>无形资产</t>
    </r>
    <r>
      <rPr>
        <sz val="10"/>
        <rFont val="Arial Narrow"/>
        <family val="2"/>
      </rPr>
      <t>-</t>
    </r>
    <r>
      <rPr>
        <sz val="10"/>
        <rFont val="宋体"/>
        <family val="3"/>
        <charset val="134"/>
      </rPr>
      <t>矿业权</t>
    </r>
  </si>
  <si>
    <t>4-12-3</t>
  </si>
  <si>
    <r>
      <rPr>
        <sz val="10"/>
        <rFont val="宋体"/>
        <family val="3"/>
        <charset val="134"/>
      </rPr>
      <t>无形资产</t>
    </r>
    <r>
      <rPr>
        <sz val="10"/>
        <rFont val="Arial Narrow"/>
        <family val="2"/>
      </rPr>
      <t>-</t>
    </r>
    <r>
      <rPr>
        <sz val="10"/>
        <rFont val="宋体"/>
        <family val="3"/>
        <charset val="134"/>
      </rPr>
      <t>其他无形资产</t>
    </r>
  </si>
  <si>
    <r>
      <rPr>
        <sz val="10"/>
        <rFont val="宋体"/>
        <family val="3"/>
        <charset val="134"/>
      </rPr>
      <t>合</t>
    </r>
    <r>
      <rPr>
        <sz val="10"/>
        <rFont val="Arial Narrow"/>
        <family val="2"/>
      </rPr>
      <t xml:space="preserve">        </t>
    </r>
    <r>
      <rPr>
        <sz val="10"/>
        <rFont val="宋体"/>
        <family val="3"/>
        <charset val="134"/>
      </rPr>
      <t>计</t>
    </r>
  </si>
  <si>
    <r>
      <rPr>
        <sz val="10"/>
        <rFont val="Times New Roman"/>
        <family val="1"/>
      </rPr>
      <t>减：无形资产减值准备</t>
    </r>
  </si>
  <si>
    <r>
      <rPr>
        <sz val="18"/>
        <rFont val="黑体"/>
        <family val="3"/>
        <charset val="134"/>
      </rPr>
      <t>无形资产</t>
    </r>
    <r>
      <rPr>
        <sz val="18"/>
        <rFont val="Arial Narrow"/>
        <family val="2"/>
      </rPr>
      <t>—</t>
    </r>
    <r>
      <rPr>
        <sz val="18"/>
        <rFont val="黑体"/>
        <family val="3"/>
        <charset val="134"/>
      </rPr>
      <t>土地使用权评估明细表</t>
    </r>
  </si>
  <si>
    <r>
      <rPr>
        <sz val="10"/>
        <rFont val="宋体"/>
        <family val="3"/>
        <charset val="134"/>
      </rPr>
      <t>土地权证编号</t>
    </r>
  </si>
  <si>
    <r>
      <rPr>
        <sz val="10"/>
        <rFont val="宋体"/>
        <family val="3"/>
        <charset val="134"/>
      </rPr>
      <t>宗地名称</t>
    </r>
  </si>
  <si>
    <r>
      <rPr>
        <sz val="10"/>
        <rFont val="宋体"/>
        <family val="3"/>
        <charset val="134"/>
      </rPr>
      <t>证载权利人名称</t>
    </r>
  </si>
  <si>
    <r>
      <rPr>
        <sz val="10"/>
        <rFont val="宋体"/>
        <family val="3"/>
        <charset val="134"/>
      </rPr>
      <t>土地位置</t>
    </r>
  </si>
  <si>
    <r>
      <rPr>
        <sz val="10"/>
        <rFont val="宋体"/>
        <family val="3"/>
        <charset val="134"/>
      </rPr>
      <t>取得日期</t>
    </r>
  </si>
  <si>
    <r>
      <rPr>
        <sz val="10"/>
        <rFont val="宋体"/>
        <family val="3"/>
        <charset val="134"/>
      </rPr>
      <t>用地性质</t>
    </r>
  </si>
  <si>
    <r>
      <rPr>
        <sz val="10"/>
        <rFont val="宋体"/>
        <family val="3"/>
        <charset val="134"/>
      </rPr>
      <t>土地用途</t>
    </r>
  </si>
  <si>
    <r>
      <rPr>
        <sz val="10"/>
        <rFont val="宋体"/>
        <family val="3"/>
        <charset val="134"/>
      </rPr>
      <t>准用年限</t>
    </r>
  </si>
  <si>
    <r>
      <rPr>
        <sz val="10"/>
        <rFont val="宋体"/>
        <family val="3"/>
        <charset val="134"/>
      </rPr>
      <t>开发程度</t>
    </r>
  </si>
  <si>
    <r>
      <rPr>
        <sz val="10"/>
        <rFont val="宋体"/>
        <family val="3"/>
        <charset val="134"/>
      </rPr>
      <t>面积</t>
    </r>
    <r>
      <rPr>
        <sz val="10"/>
        <rFont val="Arial Narrow"/>
        <family val="2"/>
      </rPr>
      <t>(m</t>
    </r>
    <r>
      <rPr>
        <vertAlign val="superscript"/>
        <sz val="10"/>
        <rFont val="Arial Narrow"/>
        <family val="2"/>
      </rPr>
      <t>2</t>
    </r>
    <r>
      <rPr>
        <sz val="10"/>
        <rFont val="Arial Narrow"/>
        <family val="2"/>
      </rPr>
      <t>)</t>
    </r>
  </si>
  <si>
    <r>
      <rPr>
        <sz val="18"/>
        <rFont val="黑体"/>
        <family val="3"/>
        <charset val="134"/>
      </rPr>
      <t>无形资产</t>
    </r>
    <r>
      <rPr>
        <sz val="18"/>
        <rFont val="Arial Narrow"/>
        <family val="2"/>
      </rPr>
      <t>—</t>
    </r>
    <r>
      <rPr>
        <sz val="18"/>
        <rFont val="黑体"/>
        <family val="3"/>
        <charset val="134"/>
      </rPr>
      <t>矿业权评估明细表</t>
    </r>
  </si>
  <si>
    <r>
      <rPr>
        <sz val="10"/>
        <rFont val="宋体"/>
        <family val="3"/>
        <charset val="134"/>
      </rPr>
      <t>名称、种类（探矿权</t>
    </r>
    <r>
      <rPr>
        <sz val="10"/>
        <rFont val="Arial Narrow"/>
        <family val="2"/>
      </rPr>
      <t>/</t>
    </r>
    <r>
      <rPr>
        <sz val="10"/>
        <rFont val="宋体"/>
        <family val="3"/>
        <charset val="134"/>
      </rPr>
      <t>采矿权）</t>
    </r>
  </si>
  <si>
    <r>
      <rPr>
        <sz val="10"/>
        <rFont val="宋体"/>
        <family val="3"/>
        <charset val="134"/>
      </rPr>
      <t>勘查（采矿）许可证编号</t>
    </r>
  </si>
  <si>
    <r>
      <rPr>
        <sz val="10"/>
        <rFont val="宋体"/>
        <family val="3"/>
        <charset val="134"/>
      </rPr>
      <t>取得方式</t>
    </r>
  </si>
  <si>
    <r>
      <rPr>
        <sz val="10"/>
        <rFont val="宋体"/>
        <family val="3"/>
        <charset val="134"/>
      </rPr>
      <t>剩余有效年限</t>
    </r>
  </si>
  <si>
    <r>
      <rPr>
        <sz val="10"/>
        <rFont val="宋体"/>
        <family val="3"/>
        <charset val="134"/>
      </rPr>
      <t>勘查开发阶段</t>
    </r>
  </si>
  <si>
    <r>
      <rPr>
        <sz val="10"/>
        <rFont val="宋体"/>
        <family val="3"/>
        <charset val="134"/>
      </rPr>
      <t>核定（批准）生产规模</t>
    </r>
  </si>
  <si>
    <r>
      <rPr>
        <sz val="18"/>
        <rFont val="黑体"/>
        <family val="3"/>
        <charset val="134"/>
      </rPr>
      <t>无形资产</t>
    </r>
    <r>
      <rPr>
        <sz val="18"/>
        <rFont val="Arial Narrow"/>
        <family val="2"/>
      </rPr>
      <t>—</t>
    </r>
    <r>
      <rPr>
        <sz val="18"/>
        <rFont val="黑体"/>
        <family val="3"/>
        <charset val="134"/>
      </rPr>
      <t>其他无形资产评估明细表</t>
    </r>
  </si>
  <si>
    <r>
      <rPr>
        <sz val="10"/>
        <rFont val="宋体"/>
        <family val="3"/>
        <charset val="134"/>
      </rPr>
      <t>无形资产名称和内容</t>
    </r>
  </si>
  <si>
    <r>
      <rPr>
        <sz val="10"/>
        <rFont val="宋体"/>
        <family val="3"/>
        <charset val="134"/>
      </rPr>
      <t>法定</t>
    </r>
    <r>
      <rPr>
        <sz val="10"/>
        <rFont val="Arial Narrow"/>
        <family val="2"/>
      </rPr>
      <t>/</t>
    </r>
    <r>
      <rPr>
        <sz val="10"/>
        <rFont val="宋体"/>
        <family val="3"/>
        <charset val="134"/>
      </rPr>
      <t>预计使用年限</t>
    </r>
  </si>
  <si>
    <r>
      <rPr>
        <sz val="10"/>
        <rFont val="宋体"/>
        <family val="3"/>
        <charset val="134"/>
      </rPr>
      <t>尚可使用年限</t>
    </r>
  </si>
  <si>
    <r>
      <rPr>
        <sz val="18"/>
        <rFont val="黑体"/>
        <family val="3"/>
        <charset val="134"/>
      </rPr>
      <t>开发支出评估明细表</t>
    </r>
  </si>
  <si>
    <r>
      <rPr>
        <sz val="10"/>
        <rFont val="宋体"/>
        <family val="3"/>
        <charset val="134"/>
      </rPr>
      <t>内容或名称</t>
    </r>
  </si>
  <si>
    <t>商誉评估明细表</t>
  </si>
  <si>
    <t>内容或名称</t>
  </si>
  <si>
    <t>减：商誉减值准备</t>
  </si>
  <si>
    <r>
      <rPr>
        <sz val="18"/>
        <rFont val="黑体"/>
        <family val="3"/>
        <charset val="134"/>
      </rPr>
      <t>长期待摊费用评估明细表</t>
    </r>
  </si>
  <si>
    <r>
      <rPr>
        <sz val="10"/>
        <rFont val="宋体"/>
        <family val="3"/>
        <charset val="134"/>
      </rPr>
      <t>费用名称或内容</t>
    </r>
  </si>
  <si>
    <r>
      <rPr>
        <sz val="10"/>
        <rFont val="宋体"/>
        <family val="3"/>
        <charset val="134"/>
      </rPr>
      <t>原始发生额</t>
    </r>
  </si>
  <si>
    <r>
      <rPr>
        <sz val="10"/>
        <rFont val="宋体"/>
        <family val="3"/>
        <charset val="134"/>
      </rPr>
      <t>预计摊
销月数</t>
    </r>
  </si>
  <si>
    <r>
      <rPr>
        <sz val="10"/>
        <rFont val="宋体"/>
        <family val="3"/>
        <charset val="134"/>
      </rPr>
      <t>尚存受
益月数</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</si>
  <si>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</si>
  <si>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递延所得税资产评估明细表</t>
    </r>
  </si>
  <si>
    <r>
      <rPr>
        <sz val="18"/>
        <rFont val="黑体"/>
        <family val="3"/>
        <charset val="134"/>
      </rPr>
      <t>其他非流动资产评估明细表</t>
    </r>
  </si>
  <si>
    <r>
      <rPr>
        <sz val="18"/>
        <rFont val="黑体"/>
        <family val="3"/>
        <charset val="134"/>
      </rPr>
      <t>流动负债评估汇总表</t>
    </r>
  </si>
  <si>
    <r>
      <rPr>
        <sz val="10"/>
        <rFont val="Times New Roman"/>
        <family val="1"/>
      </rPr>
      <t>增值额</t>
    </r>
  </si>
  <si>
    <t>5-1</t>
  </si>
  <si>
    <t>5-2</t>
  </si>
  <si>
    <t>5-3</t>
  </si>
  <si>
    <t>5-4</t>
  </si>
  <si>
    <t>5-5</t>
  </si>
  <si>
    <t>5-6</t>
  </si>
  <si>
    <t>5-7</t>
  </si>
  <si>
    <t>5-8</t>
  </si>
  <si>
    <t>5-9</t>
  </si>
  <si>
    <r>
      <rPr>
        <sz val="10"/>
        <rFont val="宋体"/>
        <family val="3"/>
        <charset val="134"/>
      </rPr>
      <t>应付股利（应付利润）</t>
    </r>
  </si>
  <si>
    <t>5-10</t>
  </si>
  <si>
    <t>5-11</t>
  </si>
  <si>
    <t>5-12</t>
  </si>
  <si>
    <r>
      <rPr>
        <sz val="10"/>
        <rFont val="宋体"/>
        <family val="3"/>
        <charset val="134"/>
      </rPr>
      <t>流动负债合计</t>
    </r>
  </si>
  <si>
    <r>
      <rPr>
        <sz val="18"/>
        <rFont val="黑体"/>
        <family val="3"/>
        <charset val="134"/>
      </rPr>
      <t>短期借款评估明细表</t>
    </r>
  </si>
  <si>
    <r>
      <rPr>
        <sz val="10"/>
        <rFont val="宋体"/>
        <family val="3"/>
        <charset val="134"/>
      </rPr>
      <t>放款银行（或机构）名称</t>
    </r>
  </si>
  <si>
    <r>
      <rPr>
        <sz val="10"/>
        <rFont val="宋体"/>
        <family val="3"/>
        <charset val="134"/>
      </rPr>
      <t>到期日</t>
    </r>
  </si>
  <si>
    <r>
      <rPr>
        <sz val="10"/>
        <rFont val="宋体"/>
        <family val="3"/>
        <charset val="134"/>
      </rPr>
      <t>月利率</t>
    </r>
    <r>
      <rPr>
        <sz val="10"/>
        <rFont val="Arial Narrow"/>
        <family val="2"/>
      </rPr>
      <t>%</t>
    </r>
  </si>
  <si>
    <r>
      <rPr>
        <sz val="10"/>
        <rFont val="宋体"/>
        <family val="3"/>
        <charset val="134"/>
      </rPr>
      <t>外币金额</t>
    </r>
  </si>
  <si>
    <r>
      <rPr>
        <sz val="10"/>
        <rFont val="宋体"/>
        <family val="3"/>
        <charset val="134"/>
      </rPr>
      <t>外币基准日汇率</t>
    </r>
  </si>
  <si>
    <t>交易性金融负债评估明细表</t>
  </si>
  <si>
    <r>
      <t>户名（结算对象</t>
    </r>
    <r>
      <rPr>
        <sz val="10"/>
        <rFont val="Times New Roman"/>
        <family val="1"/>
      </rPr>
      <t>)</t>
    </r>
  </si>
  <si>
    <t>发生日期</t>
  </si>
  <si>
    <t>业务内容</t>
  </si>
  <si>
    <r>
      <rPr>
        <sz val="18"/>
        <rFont val="黑体"/>
        <family val="3"/>
        <charset val="134"/>
      </rPr>
      <t>应付票据评估明细表</t>
    </r>
  </si>
  <si>
    <r>
      <rPr>
        <sz val="18"/>
        <rFont val="黑体"/>
        <family val="3"/>
        <charset val="134"/>
      </rPr>
      <t>应付账款评估明细表</t>
    </r>
  </si>
  <si>
    <r>
      <rPr>
        <sz val="18"/>
        <rFont val="黑体"/>
        <family val="3"/>
        <charset val="134"/>
      </rPr>
      <t>预收账款评估明细表</t>
    </r>
  </si>
  <si>
    <r>
      <rPr>
        <sz val="18"/>
        <rFont val="黑体"/>
        <family val="3"/>
        <charset val="134"/>
      </rPr>
      <t>应付职工薪酬评估明细表</t>
    </r>
  </si>
  <si>
    <r>
      <rPr>
        <sz val="10"/>
        <rFont val="宋体"/>
        <family val="3"/>
        <charset val="134"/>
      </rPr>
      <t>工资、奖金、津贴和补贴</t>
    </r>
  </si>
  <si>
    <r>
      <rPr>
        <sz val="10"/>
        <rFont val="宋体"/>
        <family val="3"/>
        <charset val="134"/>
      </rPr>
      <t>职工福利费</t>
    </r>
  </si>
  <si>
    <r>
      <rPr>
        <sz val="10"/>
        <rFont val="宋体"/>
        <family val="3"/>
        <charset val="134"/>
      </rPr>
      <t>医疗保险费</t>
    </r>
  </si>
  <si>
    <r>
      <rPr>
        <sz val="10"/>
        <rFont val="宋体"/>
        <family val="3"/>
        <charset val="134"/>
      </rPr>
      <t>基本养老保险费</t>
    </r>
  </si>
  <si>
    <r>
      <rPr>
        <sz val="10"/>
        <rFont val="宋体"/>
        <family val="3"/>
        <charset val="134"/>
      </rPr>
      <t>年金缴费</t>
    </r>
  </si>
  <si>
    <r>
      <rPr>
        <sz val="10"/>
        <rFont val="宋体"/>
        <family val="3"/>
        <charset val="134"/>
      </rPr>
      <t>失业保险费</t>
    </r>
  </si>
  <si>
    <r>
      <rPr>
        <sz val="10"/>
        <rFont val="宋体"/>
        <family val="3"/>
        <charset val="134"/>
      </rPr>
      <t>工伤保险费</t>
    </r>
  </si>
  <si>
    <r>
      <rPr>
        <sz val="10"/>
        <rFont val="宋体"/>
        <family val="3"/>
        <charset val="134"/>
      </rPr>
      <t>生育保险费</t>
    </r>
  </si>
  <si>
    <r>
      <rPr>
        <sz val="10"/>
        <rFont val="宋体"/>
        <family val="3"/>
        <charset val="134"/>
      </rPr>
      <t>住房公积金</t>
    </r>
  </si>
  <si>
    <r>
      <rPr>
        <sz val="10"/>
        <rFont val="宋体"/>
        <family val="3"/>
        <charset val="134"/>
      </rPr>
      <t>工会经费</t>
    </r>
  </si>
  <si>
    <r>
      <rPr>
        <sz val="10"/>
        <rFont val="宋体"/>
        <family val="3"/>
        <charset val="134"/>
      </rPr>
      <t>职工教育经费</t>
    </r>
  </si>
  <si>
    <r>
      <rPr>
        <sz val="10"/>
        <rFont val="宋体"/>
        <family val="3"/>
        <charset val="134"/>
      </rPr>
      <t>非货币性福利</t>
    </r>
  </si>
  <si>
    <r>
      <rPr>
        <sz val="10"/>
        <rFont val="宋体"/>
        <family val="3"/>
        <charset val="134"/>
      </rPr>
      <t>辞退福利</t>
    </r>
  </si>
  <si>
    <r>
      <rPr>
        <sz val="10"/>
        <rFont val="宋体"/>
        <family val="3"/>
        <charset val="134"/>
      </rPr>
      <t>股份支付</t>
    </r>
  </si>
  <si>
    <r>
      <rPr>
        <sz val="10"/>
        <rFont val="宋体"/>
        <family val="3"/>
        <charset val="134"/>
      </rPr>
      <t>其他</t>
    </r>
  </si>
  <si>
    <r>
      <rPr>
        <sz val="18"/>
        <rFont val="黑体"/>
        <family val="3"/>
        <charset val="134"/>
      </rPr>
      <t>应交税费评估明细表</t>
    </r>
  </si>
  <si>
    <r>
      <rPr>
        <sz val="10"/>
        <rFont val="宋体"/>
        <family val="3"/>
        <charset val="134"/>
      </rPr>
      <t>征税机关</t>
    </r>
  </si>
  <si>
    <r>
      <rPr>
        <sz val="10"/>
        <rFont val="宋体"/>
        <family val="3"/>
        <charset val="134"/>
      </rPr>
      <t>税费种类</t>
    </r>
  </si>
  <si>
    <r>
      <rPr>
        <sz val="18"/>
        <rFont val="黑体"/>
        <family val="3"/>
        <charset val="134"/>
      </rPr>
      <t>应付利息评估明细表</t>
    </r>
  </si>
  <si>
    <r>
      <rPr>
        <sz val="18"/>
        <rFont val="黑体"/>
        <family val="3"/>
        <charset val="134"/>
      </rPr>
      <t>应付股利（应付利润）评估明细表</t>
    </r>
  </si>
  <si>
    <r>
      <rPr>
        <sz val="10"/>
        <rFont val="宋体"/>
        <family val="3"/>
        <charset val="134"/>
      </rPr>
      <t>投资单位名称（股东）</t>
    </r>
  </si>
  <si>
    <r>
      <rPr>
        <sz val="10"/>
        <rFont val="宋体"/>
        <family val="3"/>
        <charset val="134"/>
      </rPr>
      <t>利润所属期间</t>
    </r>
  </si>
  <si>
    <r>
      <rPr>
        <sz val="18"/>
        <rFont val="黑体"/>
        <family val="3"/>
        <charset val="134"/>
      </rPr>
      <t>其他应付款评估明细表</t>
    </r>
  </si>
  <si>
    <r>
      <rPr>
        <sz val="18"/>
        <rFont val="黑体"/>
        <family val="3"/>
        <charset val="134"/>
      </rPr>
      <t>一年内到期的非流动负债评估明细表</t>
    </r>
  </si>
  <si>
    <r>
      <rPr>
        <sz val="10"/>
        <rFont val="宋体"/>
        <family val="3"/>
        <charset val="134"/>
      </rPr>
      <t>结算项目</t>
    </r>
  </si>
  <si>
    <r>
      <rPr>
        <sz val="10"/>
        <rFont val="宋体"/>
        <family val="3"/>
        <charset val="134"/>
      </rPr>
      <t>票面月利率</t>
    </r>
    <r>
      <rPr>
        <sz val="10"/>
        <rFont val="Arial Narrow"/>
        <family val="2"/>
      </rPr>
      <t>%</t>
    </r>
  </si>
  <si>
    <r>
      <rPr>
        <sz val="18"/>
        <rFont val="黑体"/>
        <family val="3"/>
        <charset val="134"/>
      </rPr>
      <t>其他流动负债评估明细表</t>
    </r>
  </si>
  <si>
    <r>
      <rPr>
        <sz val="18"/>
        <rFont val="黑体"/>
        <family val="3"/>
        <charset val="134"/>
      </rPr>
      <t>非流动负债评估汇总表</t>
    </r>
  </si>
  <si>
    <t>6-1</t>
  </si>
  <si>
    <t>6-2</t>
  </si>
  <si>
    <t>6-3</t>
  </si>
  <si>
    <t>6-4</t>
  </si>
  <si>
    <t>6-5</t>
  </si>
  <si>
    <t>6-6</t>
  </si>
  <si>
    <t>6-7</t>
  </si>
  <si>
    <r>
      <rPr>
        <sz val="10"/>
        <rFont val="宋体"/>
        <family val="3"/>
        <charset val="134"/>
      </rPr>
      <t>非流动负债合计</t>
    </r>
  </si>
  <si>
    <r>
      <rPr>
        <sz val="18"/>
        <rFont val="黑体"/>
        <family val="3"/>
        <charset val="134"/>
      </rPr>
      <t>长期借款评估明细表</t>
    </r>
  </si>
  <si>
    <t>应付债券评估明细表</t>
  </si>
  <si>
    <r>
      <rPr>
        <sz val="10"/>
        <rFont val="宋体"/>
        <family val="3"/>
        <charset val="134"/>
      </rPr>
      <t>债券发行单位</t>
    </r>
  </si>
  <si>
    <r>
      <rPr>
        <sz val="10"/>
        <rFont val="宋体"/>
        <family val="3"/>
        <charset val="134"/>
      </rPr>
      <t>债券种类</t>
    </r>
  </si>
  <si>
    <r>
      <t xml:space="preserve"> </t>
    </r>
    <r>
      <rPr>
        <sz val="10"/>
        <rFont val="宋体"/>
        <family val="3"/>
        <charset val="134"/>
      </rPr>
      <t>备</t>
    </r>
    <r>
      <rPr>
        <sz val="10"/>
        <rFont val="Arial Narrow"/>
        <family val="2"/>
      </rPr>
      <t xml:space="preserve"> </t>
    </r>
    <r>
      <rPr>
        <sz val="10"/>
        <rFont val="宋体"/>
        <family val="3"/>
        <charset val="134"/>
      </rPr>
      <t>注</t>
    </r>
  </si>
  <si>
    <r>
      <rPr>
        <sz val="18"/>
        <rFont val="黑体"/>
        <family val="3"/>
        <charset val="134"/>
      </rPr>
      <t>长期应付款评估明细表</t>
    </r>
  </si>
  <si>
    <r>
      <rPr>
        <sz val="10"/>
        <rFont val="宋体"/>
        <family val="3"/>
        <charset val="134"/>
      </rPr>
      <t>初始额</t>
    </r>
  </si>
  <si>
    <r>
      <rPr>
        <sz val="10"/>
        <rFont val="宋体"/>
        <family val="3"/>
        <charset val="134"/>
      </rPr>
      <t>利息及汇率净损失</t>
    </r>
  </si>
  <si>
    <r>
      <rPr>
        <sz val="18"/>
        <rFont val="黑体"/>
        <family val="3"/>
        <charset val="134"/>
      </rPr>
      <t>专项应付款评估明细表</t>
    </r>
  </si>
  <si>
    <r>
      <rPr>
        <sz val="10"/>
        <rFont val="宋体"/>
        <family val="3"/>
        <charset val="134"/>
      </rPr>
      <t>户名（或结算对象）</t>
    </r>
  </si>
  <si>
    <r>
      <rPr>
        <sz val="10"/>
        <rFont val="宋体"/>
        <family val="3"/>
        <charset val="134"/>
      </rPr>
      <t>款项内容</t>
    </r>
  </si>
  <si>
    <r>
      <rPr>
        <sz val="18"/>
        <rFont val="黑体"/>
        <family val="3"/>
        <charset val="134"/>
      </rPr>
      <t>预计负债评估明细表</t>
    </r>
  </si>
  <si>
    <r>
      <rPr>
        <sz val="10"/>
        <rFont val="宋体"/>
        <family val="3"/>
        <charset val="134"/>
      </rPr>
      <t>核算内容</t>
    </r>
  </si>
  <si>
    <r>
      <rPr>
        <sz val="18"/>
        <rFont val="黑体"/>
        <family val="3"/>
        <charset val="134"/>
      </rPr>
      <t>递延所得税负债评估明细表</t>
    </r>
  </si>
  <si>
    <r>
      <rPr>
        <sz val="10"/>
        <rFont val="宋体"/>
        <family val="3"/>
        <charset val="134"/>
      </rPr>
      <t>内容</t>
    </r>
  </si>
  <si>
    <r>
      <rPr>
        <sz val="18"/>
        <rFont val="黑体"/>
        <family val="3"/>
        <charset val="134"/>
      </rPr>
      <t>其他非流动负债评估明细表</t>
    </r>
  </si>
  <si>
    <r>
      <t>2</t>
    </r>
    <r>
      <rPr>
        <b/>
        <sz val="12"/>
        <color indexed="56"/>
        <rFont val="华文楷体"/>
        <family val="3"/>
        <charset val="134"/>
      </rPr>
      <t>018</t>
    </r>
    <phoneticPr fontId="206" type="noConversion"/>
  </si>
  <si>
    <r>
      <rPr>
        <sz val="10"/>
        <rFont val="宋体"/>
        <family val="3"/>
        <charset val="134"/>
      </rPr>
      <t>残余重量总重（吨）</t>
    </r>
    <phoneticPr fontId="206" type="noConversion"/>
  </si>
  <si>
    <r>
      <t>3</t>
    </r>
    <r>
      <rPr>
        <b/>
        <sz val="12"/>
        <color indexed="56"/>
        <rFont val="华文楷体"/>
        <family val="3"/>
        <charset val="134"/>
      </rPr>
      <t>1</t>
    </r>
    <phoneticPr fontId="206" type="noConversion"/>
  </si>
  <si>
    <t>可回收材料（废钢、废铜、其他）</t>
    <phoneticPr fontId="13" type="noConversion"/>
  </si>
  <si>
    <t>稀硝酸</t>
  </si>
  <si>
    <t>造粒硝钠</t>
  </si>
  <si>
    <t>硝基苯</t>
  </si>
  <si>
    <t>套</t>
  </si>
  <si>
    <t>电动葫芦</t>
  </si>
  <si>
    <t>吨</t>
  </si>
  <si>
    <t>kg</t>
  </si>
  <si>
    <t>台</t>
  </si>
  <si>
    <t>m</t>
  </si>
  <si>
    <t>Kg</t>
  </si>
  <si>
    <t>阳煤集团青岛恒源化工有限公司</t>
    <phoneticPr fontId="206" type="noConversion"/>
  </si>
  <si>
    <t>12</t>
    <phoneticPr fontId="206" type="noConversion"/>
  </si>
  <si>
    <t>产权持有人名称：</t>
    <phoneticPr fontId="206" type="noConversion"/>
  </si>
  <si>
    <t>产权持有单位填表人：</t>
    <phoneticPr fontId="206" type="noConversion"/>
  </si>
  <si>
    <t>冷却器</t>
  </si>
  <si>
    <t>废酸罐</t>
  </si>
  <si>
    <t>3600*4800</t>
  </si>
  <si>
    <t>离心机</t>
  </si>
  <si>
    <t>WH-800-A</t>
  </si>
  <si>
    <t>WH-800</t>
  </si>
  <si>
    <t>结晶机</t>
  </si>
  <si>
    <t>1000*3500</t>
  </si>
  <si>
    <t>800*3000*1</t>
  </si>
  <si>
    <t>一次母液泵</t>
  </si>
  <si>
    <t>IS80-65-160</t>
  </si>
  <si>
    <t>二次母液泵</t>
  </si>
  <si>
    <t>IS100-65-25</t>
  </si>
  <si>
    <t>硝钠母液泵</t>
  </si>
  <si>
    <t>IS100=65-25</t>
  </si>
  <si>
    <t>中和液泵</t>
  </si>
  <si>
    <t>转化液泵</t>
  </si>
  <si>
    <t>IS80-65.160</t>
  </si>
  <si>
    <t>IS80*65*160</t>
  </si>
  <si>
    <t>转化吸收泵</t>
  </si>
  <si>
    <t>二次薄膜蒸发器提浓</t>
  </si>
  <si>
    <t>IS80-50-200</t>
  </si>
  <si>
    <t>硝钠制液泵</t>
  </si>
  <si>
    <t>65FB-40</t>
  </si>
  <si>
    <t>碱液循环泵</t>
  </si>
  <si>
    <t>IS125-100-2</t>
  </si>
  <si>
    <t>罗茨鼓风机</t>
  </si>
  <si>
    <t>L82</t>
  </si>
  <si>
    <t>锅炉供水泵</t>
  </si>
  <si>
    <t>1/2GC5*5</t>
  </si>
  <si>
    <t>转化风机</t>
  </si>
  <si>
    <t>L52LD</t>
  </si>
  <si>
    <t>溶碱泵</t>
  </si>
  <si>
    <t>IS80-65-125</t>
  </si>
  <si>
    <t>中和液液下泵</t>
  </si>
  <si>
    <t>真空泵</t>
  </si>
  <si>
    <t>SZ-3B</t>
  </si>
  <si>
    <t>风机</t>
  </si>
  <si>
    <t>T4-72-13 N</t>
  </si>
  <si>
    <t>CD1D10.5-1</t>
  </si>
  <si>
    <t>空压机</t>
  </si>
  <si>
    <t>LU910-37A</t>
  </si>
  <si>
    <t>井用潜水泵</t>
  </si>
  <si>
    <t>200QJ50-78</t>
  </si>
  <si>
    <t>200QT80-55</t>
  </si>
  <si>
    <t>200QT80-66</t>
  </si>
  <si>
    <t>管道泵</t>
  </si>
  <si>
    <t>IRG40-250</t>
  </si>
  <si>
    <t>IH65-40-200</t>
  </si>
  <si>
    <t>废热锅炉</t>
  </si>
  <si>
    <t>氧化炉</t>
  </si>
  <si>
    <t>2200*5373</t>
  </si>
  <si>
    <t>青瓷过滤器</t>
  </si>
  <si>
    <t>1712*3797*</t>
  </si>
  <si>
    <t>氨空混合器</t>
  </si>
  <si>
    <t>600*1230*6</t>
  </si>
  <si>
    <t>氢气缓冲罐</t>
  </si>
  <si>
    <t>410*5*1350</t>
  </si>
  <si>
    <t>气氨贮罐</t>
  </si>
  <si>
    <t>1812*6*359</t>
  </si>
  <si>
    <t>氨油分离器</t>
  </si>
  <si>
    <t>610*6*1200</t>
  </si>
  <si>
    <t>碱吸收塔</t>
  </si>
  <si>
    <t>2500*3600*</t>
  </si>
  <si>
    <t>2500*12900</t>
  </si>
  <si>
    <t>碱高位槽</t>
  </si>
  <si>
    <t>3200*4000</t>
  </si>
  <si>
    <t>中和液槽</t>
  </si>
  <si>
    <t>3812*6*450</t>
  </si>
  <si>
    <t>中和液地下槽</t>
  </si>
  <si>
    <t>2800*2800</t>
  </si>
  <si>
    <t>锅炉供水箱</t>
  </si>
  <si>
    <t>2000*6*300</t>
  </si>
  <si>
    <t>母液槽</t>
  </si>
  <si>
    <t>3012*6*300</t>
  </si>
  <si>
    <t>转化器</t>
  </si>
  <si>
    <t>1703*4*190</t>
  </si>
  <si>
    <t>转化吸收塔</t>
  </si>
  <si>
    <t>1000/1600*</t>
  </si>
  <si>
    <t>稀酸槽</t>
  </si>
  <si>
    <t>清洗槽</t>
  </si>
  <si>
    <t>1400*4*150</t>
  </si>
  <si>
    <t>二次中和液槽</t>
  </si>
  <si>
    <t>膨胀罐</t>
  </si>
  <si>
    <t>800*8*2500</t>
  </si>
  <si>
    <t>亚纳蒸发器</t>
  </si>
  <si>
    <t>1500*3000</t>
  </si>
  <si>
    <t>硝钠蒸发器</t>
  </si>
  <si>
    <t>1500*2500</t>
  </si>
  <si>
    <t>硝钠高位槽</t>
  </si>
  <si>
    <t>1500*2200</t>
  </si>
  <si>
    <t>溶碱槽</t>
  </si>
  <si>
    <t>2012*6*200</t>
  </si>
  <si>
    <t>冷凝水槽</t>
  </si>
  <si>
    <t>3800*8*400</t>
  </si>
  <si>
    <t>碱仓</t>
  </si>
  <si>
    <t>6000*10*12</t>
  </si>
  <si>
    <t>空气缓冲罐</t>
  </si>
  <si>
    <t>800*2705</t>
  </si>
  <si>
    <t>计量罐</t>
  </si>
  <si>
    <t>1600*3*290</t>
  </si>
  <si>
    <t>尾气分离器</t>
  </si>
  <si>
    <t>612*6*2000</t>
  </si>
  <si>
    <t>锅炉供水加热器</t>
  </si>
  <si>
    <t>500*3000</t>
  </si>
  <si>
    <t>分气缸</t>
  </si>
  <si>
    <t>1000*8*456</t>
  </si>
  <si>
    <t>储气罐</t>
  </si>
  <si>
    <t>C-1</t>
  </si>
  <si>
    <t>空气干燥塔</t>
  </si>
  <si>
    <t>GW2-6/8-B</t>
  </si>
  <si>
    <t>空气过滤器</t>
  </si>
  <si>
    <t>GL-30</t>
  </si>
  <si>
    <t>薄膜蒸发器</t>
  </si>
  <si>
    <t>F10</t>
  </si>
  <si>
    <t>真空包</t>
  </si>
  <si>
    <t>900*8*1500</t>
  </si>
  <si>
    <t>一次中和液高位槽</t>
  </si>
  <si>
    <t>1500*1500</t>
  </si>
  <si>
    <t>二次中和液高位槽</t>
  </si>
  <si>
    <t>1500*1500*</t>
  </si>
  <si>
    <t>硝钠液下槽</t>
  </si>
  <si>
    <t>900*8*2854</t>
  </si>
  <si>
    <t>换热器</t>
  </si>
  <si>
    <t>&amp;600*6*2249</t>
  </si>
  <si>
    <t>2900*6*400</t>
  </si>
  <si>
    <t>转换吸收塔</t>
  </si>
  <si>
    <t>1000/1600/</t>
  </si>
  <si>
    <t>蒸发器芯子</t>
  </si>
  <si>
    <t>空调</t>
  </si>
  <si>
    <t>两钠车间</t>
  </si>
  <si>
    <t>资产状况（报废、闲置、淘汰）</t>
    <phoneticPr fontId="206" type="noConversion"/>
  </si>
  <si>
    <t>DCS系统</t>
  </si>
  <si>
    <t>JX-300XP</t>
  </si>
  <si>
    <t>变速箱</t>
  </si>
  <si>
    <t>LXLD5-5</t>
  </si>
  <si>
    <t>KYN28A-12</t>
  </si>
  <si>
    <t>存放地点</t>
    <phoneticPr fontId="206" type="noConversion"/>
  </si>
  <si>
    <t>电脑</t>
  </si>
  <si>
    <t>100FB-57A</t>
  </si>
  <si>
    <t>IH80-50-250J</t>
  </si>
  <si>
    <t>IH125-100-200</t>
  </si>
  <si>
    <t>IH100-80-200</t>
  </si>
  <si>
    <t>IH125-100-315</t>
  </si>
  <si>
    <t>&amp;1400/&amp;850A=165M2</t>
  </si>
  <si>
    <t>&amp;1400/&amp;850a165m2</t>
  </si>
  <si>
    <t>&amp;600*8*4587</t>
  </si>
  <si>
    <t>&amp;800*6232</t>
  </si>
  <si>
    <t>&amp;800*1290</t>
  </si>
  <si>
    <t>&amp;2600*2200*8</t>
  </si>
  <si>
    <t>&amp;5000*4750*6</t>
  </si>
  <si>
    <t>&amp;4500*1800</t>
  </si>
  <si>
    <t>&amp;1500*1000*6</t>
  </si>
  <si>
    <t>&amp;3000*3000*6</t>
  </si>
  <si>
    <t>&amp;1000*3390</t>
  </si>
  <si>
    <t>&amp;10000*3390</t>
  </si>
  <si>
    <t>&amp;1400/&amp;850</t>
  </si>
  <si>
    <t>CB151-290</t>
  </si>
  <si>
    <t>&amp;3200*10220</t>
  </si>
  <si>
    <t>&amp;5000*5000*8</t>
  </si>
  <si>
    <t>&amp;1400*2200</t>
  </si>
  <si>
    <t>F=30M 2</t>
  </si>
  <si>
    <t>K10000</t>
  </si>
  <si>
    <t>K5000</t>
  </si>
  <si>
    <t>MCZ40-200B</t>
  </si>
  <si>
    <t>IH50-32-200</t>
  </si>
  <si>
    <t>IH50-32-200A</t>
  </si>
  <si>
    <t>MCZ65-250C</t>
  </si>
  <si>
    <t>IH80-50-250</t>
  </si>
  <si>
    <t>MC840</t>
  </si>
  <si>
    <t>IH80-65-160</t>
  </si>
  <si>
    <t>TX-300XP</t>
  </si>
  <si>
    <t>GGD</t>
  </si>
  <si>
    <t>DSS</t>
  </si>
  <si>
    <t>KYN28-12</t>
  </si>
  <si>
    <t>SAC37-8</t>
  </si>
  <si>
    <t>2H80-65-160</t>
  </si>
  <si>
    <t>GZDW-B</t>
  </si>
  <si>
    <t>85B59-F-50/25-S</t>
  </si>
  <si>
    <t>ZJQ200</t>
  </si>
  <si>
    <t>&amp;450*2800</t>
  </si>
  <si>
    <t>THF-4.5</t>
  </si>
  <si>
    <t>2H80-50-250</t>
  </si>
  <si>
    <t>RYL-700</t>
  </si>
  <si>
    <t>T4-72</t>
  </si>
  <si>
    <t>386*3103</t>
  </si>
  <si>
    <t>YX9-35N05</t>
  </si>
  <si>
    <t>GY40-315A</t>
  </si>
  <si>
    <t>LHY-10160</t>
  </si>
  <si>
    <t>LHY-1.5/60</t>
  </si>
  <si>
    <t>THT2000-0</t>
  </si>
  <si>
    <t>1400*3800</t>
  </si>
  <si>
    <t>DCS-25</t>
  </si>
  <si>
    <t>B380</t>
  </si>
  <si>
    <t>GK32-1</t>
  </si>
  <si>
    <t>D160*9370</t>
  </si>
  <si>
    <t>1500*8000</t>
  </si>
  <si>
    <t>LS150*2720</t>
  </si>
  <si>
    <t>G84GE40/1</t>
  </si>
  <si>
    <t>CQ24-7</t>
  </si>
  <si>
    <t>CE120NO12</t>
  </si>
  <si>
    <t>Z-X40-21-14</t>
  </si>
  <si>
    <t>40QX-10-34</t>
  </si>
  <si>
    <t>200-QT32-5</t>
  </si>
  <si>
    <t>200-QB2-52</t>
  </si>
  <si>
    <t>55-80V</t>
  </si>
  <si>
    <t>RY50-28</t>
  </si>
  <si>
    <t>RY10-60</t>
  </si>
  <si>
    <t>RY3-60</t>
  </si>
  <si>
    <t>2500*39456</t>
  </si>
  <si>
    <t>450*700</t>
  </si>
  <si>
    <t>500*2657</t>
  </si>
  <si>
    <t>700*2755</t>
  </si>
  <si>
    <t>1220*3060</t>
  </si>
  <si>
    <t>3000*1500*3</t>
  </si>
  <si>
    <t>1500*5820</t>
  </si>
  <si>
    <t>Y-KB-8-5</t>
  </si>
  <si>
    <t>T-KA-12-5</t>
  </si>
  <si>
    <t>EBW-10</t>
  </si>
  <si>
    <t>YCT90-4B</t>
  </si>
  <si>
    <t>Y90S-4</t>
  </si>
  <si>
    <t>Y90L-6</t>
  </si>
  <si>
    <t>Y802-2</t>
  </si>
  <si>
    <t>Y132S1-2</t>
  </si>
  <si>
    <t>Y160M2-2</t>
  </si>
  <si>
    <t>Y2-160-L-2</t>
  </si>
  <si>
    <t>TTD215-392</t>
  </si>
  <si>
    <t>130SZ06</t>
  </si>
  <si>
    <t>Y802-4</t>
  </si>
  <si>
    <t>Y801-4</t>
  </si>
  <si>
    <t>Y112M-6</t>
  </si>
  <si>
    <t>Y132S-4</t>
  </si>
  <si>
    <t>YCT132-4</t>
  </si>
  <si>
    <t>Y90S-2</t>
  </si>
  <si>
    <t>Y180L-4</t>
  </si>
  <si>
    <t>Y160L-2</t>
  </si>
  <si>
    <t>1500*2500*</t>
  </si>
  <si>
    <t>2600*3000*</t>
  </si>
  <si>
    <t>1000*1000*</t>
  </si>
  <si>
    <t>2650*2200*</t>
  </si>
  <si>
    <t>1200*2200*</t>
  </si>
  <si>
    <t>GC9800</t>
  </si>
  <si>
    <t>21v7.5-2.5</t>
  </si>
  <si>
    <t>DJ70ABLB27-9-7.5</t>
  </si>
  <si>
    <t>3500*400</t>
  </si>
  <si>
    <t>BLY5-9-15</t>
  </si>
  <si>
    <t>WY-200</t>
  </si>
  <si>
    <t>&amp;600*16/12*3320</t>
  </si>
  <si>
    <t>&amp;400/700*5270</t>
  </si>
  <si>
    <t>&amp;600*8/12*4300</t>
  </si>
  <si>
    <t>&amp;1600*14/22*6470</t>
  </si>
  <si>
    <t>&amp;350*8*940</t>
  </si>
  <si>
    <t>&amp;1800*8*3165</t>
  </si>
  <si>
    <t>&amp;350/700*8335</t>
  </si>
  <si>
    <t>&amp;1400*12*6093</t>
  </si>
  <si>
    <t>&amp;1200*12*6187</t>
  </si>
  <si>
    <t>&amp;1000*14/20*5625</t>
  </si>
  <si>
    <t>&amp;700*10/12*4452</t>
  </si>
  <si>
    <t>&amp;600*8/10*3973</t>
  </si>
  <si>
    <t>&amp;1100*8*2645</t>
  </si>
  <si>
    <t>&amp;700*18/10*4070</t>
  </si>
  <si>
    <t>&amp;1800*8*3170</t>
  </si>
  <si>
    <t>&amp;1000*48*7370</t>
  </si>
  <si>
    <t>20sh-9A</t>
  </si>
  <si>
    <t>S9-1600/10</t>
  </si>
  <si>
    <t>SL3-560/6.3</t>
  </si>
  <si>
    <t>TB11-10-100/354M-2A</t>
  </si>
  <si>
    <t>GCS-01(DOP)</t>
  </si>
  <si>
    <t>GCS-10(D0Z)</t>
  </si>
  <si>
    <t>GCS-10(D08)</t>
  </si>
  <si>
    <t>GCS-06(D05)</t>
  </si>
  <si>
    <t>GCS-06(D06)</t>
  </si>
  <si>
    <t>GCS-10(D09)</t>
  </si>
  <si>
    <t>GCS-06(D010</t>
  </si>
  <si>
    <t>GCS-04(D007)</t>
  </si>
  <si>
    <t>GCS-01(D11)</t>
  </si>
  <si>
    <t>GCS-04(D12)</t>
  </si>
  <si>
    <t>GCS-06(D04)</t>
  </si>
  <si>
    <t>GCS-06(D03)</t>
  </si>
  <si>
    <t>GCS-01(D01)</t>
  </si>
  <si>
    <t>GCS-01(D020)</t>
  </si>
  <si>
    <t>GGD-1P</t>
  </si>
  <si>
    <t>GGD-2P</t>
  </si>
  <si>
    <t>GGD-3P</t>
  </si>
  <si>
    <t>GGD-4P</t>
  </si>
  <si>
    <t>GGD-5P</t>
  </si>
  <si>
    <t>GGD-6P</t>
  </si>
  <si>
    <t>XL-29</t>
  </si>
  <si>
    <t>XL-2</t>
  </si>
  <si>
    <t>42HD-H1</t>
  </si>
  <si>
    <t>42HT-4</t>
  </si>
  <si>
    <t>SNH280R40V12-1-W2</t>
  </si>
  <si>
    <t>3N6</t>
  </si>
  <si>
    <t>4N6</t>
  </si>
  <si>
    <t>80FB-60A</t>
  </si>
  <si>
    <t>LH80-50-250-306</t>
  </si>
  <si>
    <t>LH65-40-315-306</t>
  </si>
  <si>
    <t>LH65-40-250-306</t>
  </si>
  <si>
    <t>IS200-150-315</t>
  </si>
  <si>
    <t>PVD-360-1</t>
  </si>
  <si>
    <t>RCD</t>
  </si>
  <si>
    <t>16J</t>
  </si>
  <si>
    <t>DL-126F4-D4068B</t>
  </si>
  <si>
    <t>DG25-30*6</t>
  </si>
  <si>
    <t>DG25-30*7</t>
  </si>
  <si>
    <t>40P-40</t>
  </si>
  <si>
    <t>TYPT-BR</t>
  </si>
  <si>
    <t>GSB</t>
  </si>
  <si>
    <t>LY-50</t>
  </si>
  <si>
    <t>ISG100-200A</t>
  </si>
  <si>
    <t>IH50-32-250</t>
  </si>
  <si>
    <t>IH0-65-160</t>
  </si>
  <si>
    <t>IH65-40-315</t>
  </si>
  <si>
    <t>3500*12/11/10*33400</t>
  </si>
  <si>
    <t>1095*15.88*8493</t>
  </si>
  <si>
    <t>1219*28.6*5521</t>
  </si>
  <si>
    <t>1200*7.94*4490</t>
  </si>
  <si>
    <t>997*7.94*2489</t>
  </si>
  <si>
    <t>838*10/889*6H=4125</t>
  </si>
  <si>
    <t>350*3.2*3835</t>
  </si>
  <si>
    <t>889*9.5*3657</t>
  </si>
  <si>
    <t>889*9.5*7850</t>
  </si>
  <si>
    <t>406*8.7*2290</t>
  </si>
  <si>
    <t>1067*11.1*4053</t>
  </si>
  <si>
    <t>1060*6.8*2620</t>
  </si>
  <si>
    <t>752*5*3380</t>
  </si>
  <si>
    <t>498*4.76*4724</t>
  </si>
  <si>
    <t>1016*4.76*3048</t>
  </si>
  <si>
    <t>889*6.5*1600</t>
  </si>
  <si>
    <t>889*6.5*1540</t>
  </si>
  <si>
    <t>100*406*3962</t>
  </si>
  <si>
    <t>750/597*6.35*2800</t>
  </si>
  <si>
    <t>762/4.76*2186</t>
  </si>
  <si>
    <t>4560*4560*2493</t>
  </si>
  <si>
    <t>2743*4267</t>
  </si>
  <si>
    <t>L=2835</t>
  </si>
  <si>
    <t>JQ=1210/480*1894</t>
  </si>
  <si>
    <t>588*6*2196</t>
  </si>
  <si>
    <t>2000*1850</t>
  </si>
  <si>
    <t>707FL1621GS10CHXNS</t>
  </si>
  <si>
    <t>300*2435</t>
  </si>
  <si>
    <t>LA400</t>
  </si>
  <si>
    <t>KGL65</t>
  </si>
  <si>
    <t>13000H=7600</t>
  </si>
  <si>
    <t>3200*13202*26</t>
  </si>
  <si>
    <t>3000*15044</t>
  </si>
  <si>
    <t>2200*13308</t>
  </si>
  <si>
    <t>2600*9816*</t>
  </si>
  <si>
    <t>SF</t>
  </si>
  <si>
    <t>MF</t>
  </si>
  <si>
    <t>800*2448*1</t>
  </si>
  <si>
    <t>2000*6000*</t>
  </si>
  <si>
    <t>2400*3500*</t>
  </si>
  <si>
    <t>3000*3500*</t>
  </si>
  <si>
    <t>RCW050</t>
  </si>
  <si>
    <t>800*2605*2</t>
  </si>
  <si>
    <t>1500*6*150</t>
  </si>
  <si>
    <t>1400*6*150</t>
  </si>
  <si>
    <t>1200*2000*</t>
  </si>
  <si>
    <t>400*1500*8</t>
  </si>
  <si>
    <t>100*6000*6</t>
  </si>
  <si>
    <t>1000*4500*</t>
  </si>
  <si>
    <t>500*3.5*40</t>
  </si>
  <si>
    <t>1400*2745</t>
  </si>
  <si>
    <t>ZH65-40-315</t>
  </si>
  <si>
    <t>R09-10</t>
  </si>
  <si>
    <t>40P</t>
  </si>
  <si>
    <t>Q=1910m3/N</t>
  </si>
  <si>
    <t>NO2</t>
  </si>
  <si>
    <t>6H50-32-200</t>
  </si>
  <si>
    <t>E10025</t>
  </si>
  <si>
    <t>1100*12*8352</t>
  </si>
  <si>
    <t>1100*12*4131</t>
  </si>
  <si>
    <t>JXV-120000</t>
  </si>
  <si>
    <t>&amp;1800</t>
  </si>
  <si>
    <t>320KVA</t>
  </si>
  <si>
    <t>dzw16-50/49-55</t>
  </si>
  <si>
    <t>m-190/54</t>
  </si>
  <si>
    <t>400KW10KV</t>
  </si>
  <si>
    <t>01040100102</t>
  </si>
  <si>
    <t>01040100103</t>
  </si>
  <si>
    <t>01040100104</t>
  </si>
  <si>
    <t>01040100105</t>
  </si>
  <si>
    <t>01040100106</t>
  </si>
  <si>
    <t>01040100107</t>
  </si>
  <si>
    <t>01040100108</t>
  </si>
  <si>
    <t>01040100109</t>
  </si>
  <si>
    <t>01040100110</t>
  </si>
  <si>
    <t>01040100111</t>
  </si>
  <si>
    <t>01040100112</t>
  </si>
  <si>
    <t>01040100113</t>
  </si>
  <si>
    <t>01040100114</t>
  </si>
  <si>
    <t>01040100115</t>
  </si>
  <si>
    <t>01040100116</t>
  </si>
  <si>
    <t>01040100117</t>
  </si>
  <si>
    <t>01040100118</t>
  </si>
  <si>
    <t>01040100119</t>
  </si>
  <si>
    <t>01040100120</t>
  </si>
  <si>
    <t>01040100121</t>
  </si>
  <si>
    <t>01040100122</t>
  </si>
  <si>
    <t>01040100123</t>
  </si>
  <si>
    <t>01040100124</t>
  </si>
  <si>
    <t>01040100125</t>
  </si>
  <si>
    <t>01040100126</t>
  </si>
  <si>
    <t>01040100127</t>
  </si>
  <si>
    <t>01040100128</t>
  </si>
  <si>
    <t>01040100129</t>
  </si>
  <si>
    <t>01040100130</t>
  </si>
  <si>
    <t>01040100131</t>
  </si>
  <si>
    <t>01040100132</t>
  </si>
  <si>
    <t>01040100133</t>
  </si>
  <si>
    <t>01040100134</t>
  </si>
  <si>
    <t>01040100135</t>
  </si>
  <si>
    <t>01040100136</t>
  </si>
  <si>
    <t>01040100137</t>
  </si>
  <si>
    <t>01040100138</t>
  </si>
  <si>
    <t>01040100139</t>
  </si>
  <si>
    <t>01040100140</t>
  </si>
  <si>
    <t>01040100141</t>
  </si>
  <si>
    <t>01040100142</t>
  </si>
  <si>
    <t>01040100143</t>
  </si>
  <si>
    <t>01040100144</t>
  </si>
  <si>
    <t>01040100145</t>
  </si>
  <si>
    <t>01040100146</t>
  </si>
  <si>
    <t>01040100147</t>
  </si>
  <si>
    <t>01040100148</t>
  </si>
  <si>
    <t>01040100149</t>
  </si>
  <si>
    <t>01040100150</t>
  </si>
  <si>
    <t>01040100151</t>
  </si>
  <si>
    <t>01040100152</t>
  </si>
  <si>
    <t>01040100153</t>
  </si>
  <si>
    <t>01040100154</t>
  </si>
  <si>
    <t>01040100155</t>
  </si>
  <si>
    <t>01040100156</t>
  </si>
  <si>
    <t>01040100157</t>
  </si>
  <si>
    <t>01040100158</t>
  </si>
  <si>
    <t>01040100159</t>
  </si>
  <si>
    <t>01040100160</t>
  </si>
  <si>
    <t>01040100161</t>
  </si>
  <si>
    <t>01040100162</t>
  </si>
  <si>
    <t>01040100163</t>
  </si>
  <si>
    <t>01040100164</t>
  </si>
  <si>
    <t>01040100165</t>
  </si>
  <si>
    <t>01040100166</t>
  </si>
  <si>
    <t>01040100167</t>
  </si>
  <si>
    <t>01040100168</t>
  </si>
  <si>
    <t>01040100169</t>
  </si>
  <si>
    <t>01040100170</t>
  </si>
  <si>
    <t>01040100171</t>
  </si>
  <si>
    <t>01040100172</t>
  </si>
  <si>
    <t>01040100173</t>
  </si>
  <si>
    <t>01040100174</t>
  </si>
  <si>
    <t>01040100175</t>
  </si>
  <si>
    <t>01040100176</t>
  </si>
  <si>
    <t>01040100177</t>
  </si>
  <si>
    <t>01040100178</t>
  </si>
  <si>
    <t>01040100179</t>
  </si>
  <si>
    <t>01040100180</t>
  </si>
  <si>
    <t>01040100181</t>
  </si>
  <si>
    <t>01040100182</t>
  </si>
  <si>
    <t>01040100183</t>
  </si>
  <si>
    <t>01040100184</t>
  </si>
  <si>
    <t>01040100185</t>
  </si>
  <si>
    <t>01040100186</t>
  </si>
  <si>
    <t>01040100187</t>
  </si>
  <si>
    <t>01040100188</t>
  </si>
  <si>
    <t>01040100189</t>
  </si>
  <si>
    <t>01040100190</t>
  </si>
  <si>
    <t>01040100191</t>
  </si>
  <si>
    <t>01040100192</t>
  </si>
  <si>
    <t>01040100193</t>
  </si>
  <si>
    <t>01040100194</t>
  </si>
  <si>
    <t>01040100195</t>
  </si>
  <si>
    <t>01040100196</t>
  </si>
  <si>
    <t>01040100197</t>
  </si>
  <si>
    <t>01040100198</t>
  </si>
  <si>
    <t>01040100199</t>
  </si>
  <si>
    <t>01040100200</t>
  </si>
  <si>
    <t>01040100201</t>
  </si>
  <si>
    <t>01040100202</t>
  </si>
  <si>
    <t>01040100203</t>
  </si>
  <si>
    <t>01040100204</t>
  </si>
  <si>
    <t>01040100205</t>
  </si>
  <si>
    <t>01040100206</t>
  </si>
  <si>
    <t>01040100207</t>
  </si>
  <si>
    <t>01040100208</t>
  </si>
  <si>
    <t>01040100209</t>
  </si>
  <si>
    <t>01040100210</t>
  </si>
  <si>
    <t>01040100211</t>
  </si>
  <si>
    <t>01040100212</t>
  </si>
  <si>
    <t>01040100213</t>
  </si>
  <si>
    <t>01040100214</t>
  </si>
  <si>
    <t>01040100215</t>
  </si>
  <si>
    <t>01040100956</t>
  </si>
  <si>
    <t>01030100064</t>
  </si>
  <si>
    <t>01030100068</t>
  </si>
  <si>
    <t>浙江中控</t>
  </si>
  <si>
    <t>青岛市胶南飞超减速机股份有限公</t>
  </si>
  <si>
    <t>日照水泵厂</t>
  </si>
  <si>
    <t>烟台耐腐</t>
  </si>
  <si>
    <t>博山水泵</t>
  </si>
  <si>
    <t>淄博潜水泵</t>
  </si>
  <si>
    <t>上海奥利</t>
  </si>
  <si>
    <t>青岛锅炉</t>
  </si>
  <si>
    <t>临沂化工</t>
  </si>
  <si>
    <t>柳州市力</t>
  </si>
  <si>
    <t>南京泰特</t>
  </si>
  <si>
    <t>恒源化工厂</t>
  </si>
  <si>
    <t>肥城金威机械有限公司</t>
  </si>
  <si>
    <r>
      <rPr>
        <sz val="18"/>
        <rFont val="黑体"/>
        <family val="3"/>
        <charset val="134"/>
      </rPr>
      <t>存货</t>
    </r>
    <r>
      <rPr>
        <sz val="18"/>
        <rFont val="Arial Narrow"/>
        <family val="2"/>
      </rPr>
      <t>—</t>
    </r>
    <r>
      <rPr>
        <sz val="18"/>
        <rFont val="黑体"/>
        <family val="3"/>
        <charset val="134"/>
      </rPr>
      <t>产成品评估明细表</t>
    </r>
    <phoneticPr fontId="206" type="noConversion"/>
  </si>
  <si>
    <t>变质</t>
    <phoneticPr fontId="206" type="noConversion"/>
  </si>
  <si>
    <t>无可回收价值</t>
    <phoneticPr fontId="206" type="noConversion"/>
  </si>
  <si>
    <t>资产状态（报废、闲置、淘汰）</t>
    <phoneticPr fontId="206" type="noConversion"/>
  </si>
  <si>
    <t>2019</t>
    <phoneticPr fontId="206" type="noConversion"/>
  </si>
  <si>
    <t>1</t>
    <phoneticPr fontId="206" type="noConversion"/>
  </si>
  <si>
    <t>24</t>
    <phoneticPr fontId="206" type="noConversion"/>
  </si>
  <si>
    <r>
      <rPr>
        <sz val="10"/>
        <rFont val="宋体"/>
        <family val="3"/>
        <charset val="134"/>
      </rPr>
      <t>资产状态（报废、闲置、淘汰）</t>
    </r>
    <phoneticPr fontId="206" type="noConversion"/>
  </si>
  <si>
    <r>
      <rPr>
        <sz val="10"/>
        <rFont val="宋体"/>
        <family val="3"/>
        <charset val="134"/>
      </rPr>
      <t>可回收材料（废钢、废铜、其他）</t>
    </r>
    <phoneticPr fontId="13" type="noConversion"/>
  </si>
  <si>
    <r>
      <rPr>
        <sz val="10"/>
        <rFont val="宋体"/>
        <family val="3"/>
        <charset val="134"/>
      </rPr>
      <t>残余重量总重（吨）</t>
    </r>
    <phoneticPr fontId="206" type="noConversion"/>
  </si>
  <si>
    <r>
      <rPr>
        <sz val="10"/>
        <rFont val="宋体"/>
        <family val="3"/>
        <charset val="134"/>
      </rPr>
      <t>甲醇项目</t>
    </r>
  </si>
  <si>
    <r>
      <rPr>
        <sz val="10"/>
        <rFont val="宋体"/>
        <family val="3"/>
        <charset val="134"/>
      </rPr>
      <t>台</t>
    </r>
  </si>
  <si>
    <r>
      <rPr>
        <sz val="10"/>
        <rFont val="宋体"/>
        <family val="3"/>
        <charset val="134"/>
      </rPr>
      <t>减速机</t>
    </r>
  </si>
  <si>
    <r>
      <rPr>
        <sz val="10"/>
        <rFont val="宋体"/>
        <family val="3"/>
        <charset val="134"/>
      </rPr>
      <t>取样冷却器</t>
    </r>
  </si>
  <si>
    <r>
      <rPr>
        <sz val="10"/>
        <rFont val="宋体"/>
        <family val="3"/>
        <charset val="134"/>
      </rPr>
      <t>水冷器</t>
    </r>
  </si>
  <si>
    <r>
      <rPr>
        <sz val="10"/>
        <rFont val="宋体"/>
        <family val="3"/>
        <charset val="134"/>
      </rPr>
      <t>闪蒸槽</t>
    </r>
  </si>
  <si>
    <r>
      <rPr>
        <sz val="10"/>
        <rFont val="宋体"/>
        <family val="3"/>
        <charset val="134"/>
      </rPr>
      <t>加压精馏塔</t>
    </r>
  </si>
  <si>
    <r>
      <rPr>
        <sz val="10"/>
        <rFont val="宋体"/>
        <family val="3"/>
        <charset val="134"/>
      </rPr>
      <t>冷凝器</t>
    </r>
  </si>
  <si>
    <r>
      <rPr>
        <sz val="10"/>
        <rFont val="宋体"/>
        <family val="3"/>
        <charset val="134"/>
      </rPr>
      <t>加压塔再沸器</t>
    </r>
  </si>
  <si>
    <r>
      <rPr>
        <sz val="10"/>
        <rFont val="宋体"/>
        <family val="3"/>
        <charset val="134"/>
      </rPr>
      <t>常压塔冷凝器</t>
    </r>
  </si>
  <si>
    <r>
      <rPr>
        <sz val="10"/>
        <rFont val="宋体"/>
        <family val="3"/>
        <charset val="134"/>
      </rPr>
      <t>再沸器</t>
    </r>
  </si>
  <si>
    <r>
      <rPr>
        <sz val="10"/>
        <rFont val="宋体"/>
        <family val="3"/>
        <charset val="134"/>
      </rPr>
      <t>吸附器</t>
    </r>
  </si>
  <si>
    <r>
      <rPr>
        <sz val="10"/>
        <rFont val="宋体"/>
        <family val="3"/>
        <charset val="134"/>
      </rPr>
      <t>预热器</t>
    </r>
  </si>
  <si>
    <r>
      <rPr>
        <sz val="10"/>
        <rFont val="宋体"/>
        <family val="3"/>
        <charset val="134"/>
      </rPr>
      <t>回流槽</t>
    </r>
  </si>
  <si>
    <r>
      <rPr>
        <sz val="10"/>
        <rFont val="宋体"/>
        <family val="3"/>
        <charset val="134"/>
      </rPr>
      <t>精馏塔</t>
    </r>
  </si>
  <si>
    <r>
      <rPr>
        <sz val="10"/>
        <rFont val="宋体"/>
        <family val="3"/>
        <charset val="134"/>
      </rPr>
      <t>冷却器</t>
    </r>
  </si>
  <si>
    <r>
      <rPr>
        <sz val="10"/>
        <rFont val="宋体"/>
        <family val="3"/>
        <charset val="134"/>
      </rPr>
      <t>喷水汽化器</t>
    </r>
  </si>
  <si>
    <r>
      <rPr>
        <sz val="10"/>
        <rFont val="宋体"/>
        <family val="3"/>
        <charset val="134"/>
      </rPr>
      <t>脱醚塔内件</t>
    </r>
  </si>
  <si>
    <r>
      <rPr>
        <sz val="10"/>
        <rFont val="宋体"/>
        <family val="3"/>
        <charset val="134"/>
      </rPr>
      <t>精馏塔内件</t>
    </r>
  </si>
  <si>
    <r>
      <rPr>
        <sz val="10"/>
        <rFont val="宋体"/>
        <family val="3"/>
        <charset val="134"/>
      </rPr>
      <t>脱基槽</t>
    </r>
  </si>
  <si>
    <r>
      <rPr>
        <sz val="10"/>
        <rFont val="宋体"/>
        <family val="3"/>
        <charset val="134"/>
      </rPr>
      <t>脱氯槽</t>
    </r>
  </si>
  <si>
    <r>
      <rPr>
        <sz val="10"/>
        <rFont val="宋体"/>
        <family val="3"/>
        <charset val="134"/>
      </rPr>
      <t>脱硫槽</t>
    </r>
  </si>
  <si>
    <r>
      <rPr>
        <sz val="10"/>
        <rFont val="宋体"/>
        <family val="3"/>
        <charset val="134"/>
      </rPr>
      <t>分离器</t>
    </r>
  </si>
  <si>
    <r>
      <rPr>
        <sz val="10"/>
        <rFont val="宋体"/>
        <family val="3"/>
        <charset val="134"/>
      </rPr>
      <t>均压罐</t>
    </r>
  </si>
  <si>
    <r>
      <rPr>
        <sz val="10"/>
        <rFont val="宋体"/>
        <family val="3"/>
        <charset val="134"/>
      </rPr>
      <t>转子</t>
    </r>
  </si>
  <si>
    <r>
      <rPr>
        <sz val="10"/>
        <rFont val="宋体"/>
        <family val="3"/>
        <charset val="134"/>
      </rPr>
      <t>加热器管</t>
    </r>
  </si>
  <si>
    <r>
      <rPr>
        <sz val="10"/>
        <rFont val="宋体"/>
        <family val="3"/>
        <charset val="134"/>
      </rPr>
      <t>套</t>
    </r>
  </si>
  <si>
    <r>
      <rPr>
        <sz val="18"/>
        <rFont val="黑体"/>
        <family val="3"/>
        <charset val="134"/>
      </rPr>
      <t>固定资产</t>
    </r>
    <r>
      <rPr>
        <sz val="18"/>
        <rFont val="Arial Narrow"/>
        <family val="2"/>
      </rPr>
      <t>—</t>
    </r>
    <r>
      <rPr>
        <sz val="18"/>
        <rFont val="黑体"/>
        <family val="3"/>
        <charset val="134"/>
      </rPr>
      <t>机器设备评估明细表</t>
    </r>
    <phoneticPr fontId="206" type="noConversion"/>
  </si>
  <si>
    <r>
      <rPr>
        <sz val="18"/>
        <rFont val="黑体"/>
        <family val="3"/>
        <charset val="134"/>
      </rPr>
      <t>存货</t>
    </r>
    <r>
      <rPr>
        <sz val="18"/>
        <rFont val="Arial Narrow"/>
        <family val="2"/>
      </rPr>
      <t>—</t>
    </r>
    <r>
      <rPr>
        <sz val="18"/>
        <rFont val="黑体"/>
        <family val="3"/>
        <charset val="134"/>
      </rPr>
      <t>原材料评估明细表</t>
    </r>
    <phoneticPr fontId="206" type="noConversion"/>
  </si>
  <si>
    <t>青岛通用机械厂</t>
  </si>
  <si>
    <t>青岛锅炉压力容器厂</t>
  </si>
  <si>
    <t>山东肥城金威机械公司</t>
  </si>
  <si>
    <t>青岛恒源化工</t>
  </si>
  <si>
    <t>柳州富达机械有限公司</t>
  </si>
  <si>
    <t>杨庆华</t>
    <phoneticPr fontId="206" type="noConversion"/>
  </si>
  <si>
    <t>无回收价值</t>
  </si>
  <si>
    <t>新厂</t>
  </si>
  <si>
    <t>报废</t>
  </si>
  <si>
    <t>废不锈钢</t>
  </si>
  <si>
    <t>碳钢</t>
  </si>
  <si>
    <t>铜</t>
  </si>
  <si>
    <t>铝</t>
  </si>
  <si>
    <t>阳煤集团青岛恒源化工有限公司</t>
  </si>
  <si>
    <t>广州重型机械厂</t>
  </si>
  <si>
    <t>湘潭离心机厂</t>
  </si>
  <si>
    <t>恒源公司机电厂</t>
  </si>
  <si>
    <t>烟台市丰顺耐腐蚀泵厂</t>
  </si>
  <si>
    <t>南通通用风机厂</t>
  </si>
  <si>
    <t>益青水泵有限公司</t>
  </si>
  <si>
    <t>南通风机</t>
  </si>
  <si>
    <t>宁波爱发真空技术公司</t>
  </si>
  <si>
    <t>胶南信昌风机有限公司</t>
  </si>
  <si>
    <t>北京起重设备厂</t>
  </si>
  <si>
    <t>1800*9040</t>
  </si>
  <si>
    <t>青岛锅炉压力容器</t>
  </si>
  <si>
    <t>临沂化工机械厂</t>
  </si>
  <si>
    <t>泰安化工机械厂</t>
  </si>
  <si>
    <t>青岛石油机械厂</t>
  </si>
  <si>
    <t>φ600×6×2249</t>
  </si>
  <si>
    <t>恒源化工机电</t>
  </si>
  <si>
    <t>3812*6*4500</t>
  </si>
  <si>
    <t>恒源化工机电厂</t>
  </si>
  <si>
    <t>青岛金利机械厂</t>
  </si>
  <si>
    <t>梧州压力容器厂</t>
  </si>
  <si>
    <t>淄博化工机械厂</t>
  </si>
  <si>
    <t>回收总量</t>
    <phoneticPr fontId="13" type="noConversion"/>
  </si>
  <si>
    <r>
      <rPr>
        <sz val="10"/>
        <rFont val="宋体"/>
        <family val="3"/>
        <charset val="134"/>
      </rPr>
      <t>残余重量总重（吨）</t>
    </r>
    <phoneticPr fontId="13" type="noConversion"/>
  </si>
  <si>
    <t>废钢</t>
  </si>
  <si>
    <t>不锈钢</t>
  </si>
  <si>
    <t>废铜</t>
  </si>
  <si>
    <t>其他材料</t>
  </si>
  <si>
    <t>硅铁</t>
  </si>
  <si>
    <t>报废</t>
    <phoneticPr fontId="206" type="noConversion"/>
  </si>
  <si>
    <t>资产状况（报废、闲置、淘汰）</t>
    <phoneticPr fontId="206" type="noConversion"/>
  </si>
  <si>
    <t>Φ1200×6×8000</t>
  </si>
  <si>
    <t xml:space="preserve">φ1600×6×1600 </t>
  </si>
  <si>
    <t>φ1250×6×1500</t>
  </si>
  <si>
    <t>φ3012×6×3000</t>
  </si>
  <si>
    <t>Φ3000×10×7630</t>
  </si>
  <si>
    <t>ISR50-32-160</t>
  </si>
  <si>
    <t>φ1800×8×2600</t>
  </si>
  <si>
    <t>Φ700×10/12×4452</t>
  </si>
  <si>
    <t>φ800×8×2500</t>
  </si>
  <si>
    <t>φ1000×3500×1300</t>
  </si>
  <si>
    <t>Φ350×8×940</t>
  </si>
  <si>
    <t>40FW-40</t>
  </si>
  <si>
    <t>Y6-31N.O25.2D</t>
  </si>
  <si>
    <t>φ1400×12×2745</t>
  </si>
  <si>
    <t>Φ1800×8×3865</t>
  </si>
  <si>
    <t>PLC</t>
  </si>
  <si>
    <t>N-320-7 
φ1620×10×5106</t>
  </si>
  <si>
    <t>φ1190×13×3400</t>
  </si>
  <si>
    <t>笔记本电脑</t>
  </si>
  <si>
    <t>传真机</t>
  </si>
  <si>
    <t>打印机</t>
  </si>
  <si>
    <t>海信电脑</t>
  </si>
  <si>
    <t>不锈钢电动门</t>
  </si>
  <si>
    <t>海尔空调</t>
  </si>
  <si>
    <t>电脑及打印机</t>
  </si>
  <si>
    <t>电动伸缩门</t>
  </si>
  <si>
    <t>监控器</t>
  </si>
  <si>
    <t>微机</t>
  </si>
  <si>
    <t>联网报警器</t>
  </si>
  <si>
    <t>海信电脑.打印机</t>
  </si>
  <si>
    <t>电脑.打印机</t>
  </si>
  <si>
    <t>计算机</t>
  </si>
  <si>
    <t>海信服务器</t>
  </si>
  <si>
    <t>财务软件</t>
  </si>
  <si>
    <t>文件橱</t>
  </si>
  <si>
    <t>热水器</t>
  </si>
  <si>
    <t>电视机</t>
  </si>
  <si>
    <t>格力空调</t>
  </si>
  <si>
    <t>电视</t>
  </si>
  <si>
    <t>用友财务软件</t>
  </si>
  <si>
    <t>电开水器</t>
  </si>
  <si>
    <t>网络监控系统</t>
  </si>
  <si>
    <t>沁园自动净水机</t>
  </si>
  <si>
    <t>视频监控系统</t>
  </si>
  <si>
    <t>投影仪</t>
  </si>
  <si>
    <t>海尔冰箱</t>
  </si>
  <si>
    <t>联想笔记本电脑</t>
  </si>
  <si>
    <t>联想电脑</t>
  </si>
  <si>
    <t>海尔洗衣机</t>
  </si>
  <si>
    <t>对讲机</t>
  </si>
  <si>
    <t>020200001</t>
  </si>
  <si>
    <t>020200002</t>
  </si>
  <si>
    <t>020200003</t>
  </si>
  <si>
    <t>020200004</t>
  </si>
  <si>
    <t>020200023</t>
  </si>
  <si>
    <t>020200024</t>
  </si>
  <si>
    <t>020200025</t>
  </si>
  <si>
    <t>020200026</t>
  </si>
  <si>
    <t>020200027</t>
  </si>
  <si>
    <t>020200028</t>
  </si>
  <si>
    <t>020200029</t>
  </si>
  <si>
    <t>020200030</t>
  </si>
  <si>
    <t>020200031</t>
  </si>
  <si>
    <t>020200032</t>
  </si>
  <si>
    <t>020200033</t>
  </si>
  <si>
    <t>020200034</t>
  </si>
  <si>
    <t>020200035</t>
  </si>
  <si>
    <t>020200036</t>
  </si>
  <si>
    <t>020200037</t>
  </si>
  <si>
    <t>020200038</t>
  </si>
  <si>
    <t>020200039</t>
  </si>
  <si>
    <t>020200040</t>
  </si>
  <si>
    <t>020200041</t>
  </si>
  <si>
    <t>020200042</t>
  </si>
  <si>
    <t>020200043</t>
  </si>
  <si>
    <t>020200044</t>
  </si>
  <si>
    <t>020200045</t>
  </si>
  <si>
    <t>020200046</t>
  </si>
  <si>
    <t>020200047</t>
  </si>
  <si>
    <t>020200048</t>
  </si>
  <si>
    <t>020200049</t>
  </si>
  <si>
    <t>020200050</t>
  </si>
  <si>
    <t>020200051</t>
  </si>
  <si>
    <t>020200052</t>
  </si>
  <si>
    <t>020200053</t>
  </si>
  <si>
    <t>020200054</t>
  </si>
  <si>
    <t>020200055</t>
  </si>
  <si>
    <t>020200056</t>
  </si>
  <si>
    <t>020200057</t>
  </si>
  <si>
    <t>020200058</t>
  </si>
  <si>
    <t>020200059</t>
  </si>
  <si>
    <t>020200060</t>
  </si>
  <si>
    <t>020200061</t>
  </si>
  <si>
    <t>020200062</t>
  </si>
  <si>
    <t>020200064</t>
  </si>
  <si>
    <t>020200065</t>
  </si>
  <si>
    <t>020100004</t>
  </si>
  <si>
    <t>020200066</t>
  </si>
  <si>
    <t>020100005</t>
  </si>
  <si>
    <t>020100006</t>
  </si>
  <si>
    <t>020200067</t>
  </si>
  <si>
    <t>020200068</t>
  </si>
  <si>
    <t>020200069</t>
  </si>
  <si>
    <t>020200070</t>
  </si>
  <si>
    <t>020100007</t>
  </si>
  <si>
    <t>020200071</t>
  </si>
  <si>
    <t>020200072</t>
  </si>
  <si>
    <t>020200073</t>
  </si>
  <si>
    <t>020200074</t>
  </si>
  <si>
    <t>020100008</t>
  </si>
  <si>
    <t>020100009</t>
  </si>
  <si>
    <t>020100010</t>
  </si>
  <si>
    <t>020200101</t>
  </si>
  <si>
    <t>020200106</t>
  </si>
  <si>
    <t>020200107</t>
  </si>
  <si>
    <t>020200108</t>
  </si>
  <si>
    <t>020200115</t>
  </si>
  <si>
    <t>020200116</t>
  </si>
  <si>
    <t>020200117</t>
  </si>
  <si>
    <t>020200118</t>
  </si>
  <si>
    <t>020200119</t>
  </si>
  <si>
    <t>020200120</t>
  </si>
  <si>
    <t>020200121</t>
  </si>
  <si>
    <t>020200122</t>
  </si>
  <si>
    <t>020200123</t>
  </si>
  <si>
    <t>020200124</t>
  </si>
  <si>
    <t>020200125</t>
  </si>
  <si>
    <t>020200126</t>
  </si>
  <si>
    <t>020200127</t>
  </si>
  <si>
    <t>020200129</t>
  </si>
  <si>
    <t>M830</t>
  </si>
  <si>
    <t>HFR-72LW/27D</t>
  </si>
  <si>
    <t>KFT-4042</t>
  </si>
  <si>
    <t>hp1000</t>
  </si>
  <si>
    <t>KX-FP153CN</t>
  </si>
  <si>
    <t>蓝箭系列</t>
  </si>
  <si>
    <t>LDMK-B</t>
  </si>
  <si>
    <t>KFR-23GW/Z5</t>
  </si>
  <si>
    <t>联想、三星打印机</t>
  </si>
  <si>
    <t>SVR-24PRT</t>
  </si>
  <si>
    <t>联想奔月</t>
  </si>
  <si>
    <t>FB-H</t>
  </si>
  <si>
    <t>红箭系列</t>
  </si>
  <si>
    <t>联想、HP1000</t>
  </si>
  <si>
    <t>商ES5140B</t>
  </si>
  <si>
    <t>三星</t>
  </si>
  <si>
    <t>HP1000</t>
  </si>
  <si>
    <t>用友T3</t>
  </si>
  <si>
    <t>启天M6200</t>
  </si>
  <si>
    <t>启天6200</t>
  </si>
  <si>
    <t>海尔</t>
  </si>
  <si>
    <t>KER-32GW/</t>
  </si>
  <si>
    <t>TLM32V88</t>
  </si>
  <si>
    <t>T3标准版</t>
  </si>
  <si>
    <t>格力KFR-5</t>
  </si>
  <si>
    <t>15KW</t>
  </si>
  <si>
    <t>iphone5</t>
  </si>
  <si>
    <t>BCD-206STPA</t>
  </si>
  <si>
    <t>XPB65-1186AM</t>
  </si>
  <si>
    <r>
      <rPr>
        <sz val="18"/>
        <rFont val="黑体"/>
        <family val="3"/>
        <charset val="134"/>
      </rPr>
      <t>在建工程</t>
    </r>
    <r>
      <rPr>
        <sz val="18"/>
        <rFont val="Arial Narrow"/>
        <family val="2"/>
      </rPr>
      <t>—</t>
    </r>
    <r>
      <rPr>
        <sz val="18"/>
        <rFont val="黑体"/>
        <family val="3"/>
        <charset val="134"/>
      </rPr>
      <t>设备安装工程评估明细表</t>
    </r>
    <phoneticPr fontId="206" type="noConversion"/>
  </si>
  <si>
    <r>
      <rPr>
        <sz val="10"/>
        <rFont val="宋体"/>
        <family val="3"/>
        <charset val="134"/>
      </rPr>
      <t>生产厂家</t>
    </r>
    <phoneticPr fontId="206" type="noConversion"/>
  </si>
  <si>
    <r>
      <rPr>
        <sz val="10"/>
        <rFont val="宋体"/>
        <family val="3"/>
        <charset val="134"/>
      </rPr>
      <t>设备购置日期</t>
    </r>
    <phoneticPr fontId="206" type="noConversion"/>
  </si>
  <si>
    <r>
      <rPr>
        <sz val="10"/>
        <rFont val="宋体"/>
        <family val="3"/>
        <charset val="134"/>
      </rPr>
      <t>资产状态（报废、闲置、淘汰）</t>
    </r>
    <phoneticPr fontId="206" type="noConversion"/>
  </si>
  <si>
    <r>
      <rPr>
        <sz val="10"/>
        <rFont val="宋体"/>
        <family val="3"/>
        <charset val="134"/>
      </rPr>
      <t>回收总量</t>
    </r>
    <phoneticPr fontId="13" type="noConversion"/>
  </si>
  <si>
    <r>
      <rPr>
        <sz val="10"/>
        <rFont val="宋体"/>
        <family val="3"/>
        <charset val="134"/>
      </rPr>
      <t>残余重量总重（吨）</t>
    </r>
    <phoneticPr fontId="13" type="noConversion"/>
  </si>
  <si>
    <r>
      <rPr>
        <sz val="10"/>
        <rFont val="宋体"/>
        <family val="3"/>
        <charset val="134"/>
      </rPr>
      <t>尾气酸循环泵</t>
    </r>
  </si>
  <si>
    <r>
      <rPr>
        <sz val="10"/>
        <rFont val="宋体"/>
        <family val="3"/>
        <charset val="134"/>
      </rPr>
      <t>烟台耐腐蚀泵厂</t>
    </r>
  </si>
  <si>
    <r>
      <rPr>
        <sz val="10"/>
        <rFont val="宋体"/>
        <family val="3"/>
        <charset val="134"/>
      </rPr>
      <t>浓硝车间</t>
    </r>
  </si>
  <si>
    <r>
      <rPr>
        <sz val="10"/>
        <rFont val="宋体"/>
        <family val="3"/>
        <charset val="134"/>
      </rPr>
      <t>报废</t>
    </r>
    <phoneticPr fontId="206" type="noConversion"/>
  </si>
  <si>
    <r>
      <rPr>
        <sz val="10"/>
        <rFont val="宋体"/>
        <family val="3"/>
        <charset val="134"/>
      </rPr>
      <t>吸收泵</t>
    </r>
  </si>
  <si>
    <r>
      <rPr>
        <sz val="10"/>
        <rFont val="宋体"/>
        <family val="3"/>
        <charset val="134"/>
      </rPr>
      <t>报废</t>
    </r>
    <phoneticPr fontId="206" type="noConversion"/>
  </si>
  <si>
    <r>
      <rPr>
        <sz val="10"/>
        <rFont val="宋体"/>
        <family val="3"/>
        <charset val="134"/>
      </rPr>
      <t>沈阳</t>
    </r>
  </si>
  <si>
    <r>
      <rPr>
        <sz val="10"/>
        <rFont val="宋体"/>
        <family val="3"/>
        <charset val="134"/>
      </rPr>
      <t>蒸发泵</t>
    </r>
  </si>
  <si>
    <r>
      <rPr>
        <sz val="10"/>
        <rFont val="宋体"/>
        <family val="3"/>
        <charset val="134"/>
      </rPr>
      <t>烟台耐酸腐蚀泵厂</t>
    </r>
  </si>
  <si>
    <r>
      <rPr>
        <sz val="10"/>
        <rFont val="宋体"/>
        <family val="3"/>
        <charset val="134"/>
      </rPr>
      <t>稀镁泵</t>
    </r>
  </si>
  <si>
    <r>
      <rPr>
        <sz val="10"/>
        <rFont val="宋体"/>
        <family val="3"/>
        <charset val="134"/>
      </rPr>
      <t>荣城耐腐蚀泵厂</t>
    </r>
  </si>
  <si>
    <r>
      <rPr>
        <sz val="10"/>
        <rFont val="宋体"/>
        <family val="3"/>
        <charset val="134"/>
      </rPr>
      <t>荣城耐腐蚀厂</t>
    </r>
  </si>
  <si>
    <r>
      <rPr>
        <sz val="10"/>
        <rFont val="宋体"/>
        <family val="3"/>
        <charset val="134"/>
      </rPr>
      <t>浓缩塔</t>
    </r>
  </si>
  <si>
    <r>
      <t>TJ-1100</t>
    </r>
    <r>
      <rPr>
        <sz val="10"/>
        <rFont val="宋体"/>
        <family val="3"/>
        <charset val="134"/>
      </rPr>
      <t>型</t>
    </r>
    <r>
      <rPr>
        <sz val="10"/>
        <rFont val="Arial Narrow"/>
        <family val="2"/>
      </rPr>
      <t>&amp;1000*14380</t>
    </r>
  </si>
  <si>
    <r>
      <rPr>
        <sz val="10"/>
        <rFont val="宋体"/>
        <family val="3"/>
        <charset val="134"/>
      </rPr>
      <t>烟台耐腐蚀厂</t>
    </r>
  </si>
  <si>
    <r>
      <rPr>
        <sz val="10"/>
        <rFont val="宋体"/>
        <family val="3"/>
        <charset val="134"/>
      </rPr>
      <t>硝酸镁加热器</t>
    </r>
  </si>
  <si>
    <r>
      <t>&amp;1600</t>
    </r>
    <r>
      <rPr>
        <sz val="10"/>
        <rFont val="宋体"/>
        <family val="3"/>
        <charset val="134"/>
      </rPr>
      <t>传热面积</t>
    </r>
    <r>
      <rPr>
        <sz val="10"/>
        <rFont val="Arial Narrow"/>
        <family val="2"/>
      </rPr>
      <t>A=19M2</t>
    </r>
  </si>
  <si>
    <r>
      <rPr>
        <sz val="10"/>
        <rFont val="宋体"/>
        <family val="3"/>
        <charset val="134"/>
      </rPr>
      <t>青岛通用机械厂</t>
    </r>
  </si>
  <si>
    <r>
      <rPr>
        <sz val="10"/>
        <rFont val="宋体"/>
        <family val="3"/>
        <charset val="134"/>
      </rPr>
      <t>膜式蒸发器</t>
    </r>
  </si>
  <si>
    <r>
      <rPr>
        <sz val="10"/>
        <rFont val="宋体"/>
        <family val="3"/>
        <charset val="134"/>
      </rPr>
      <t>浓硝漂泊塔</t>
    </r>
  </si>
  <si>
    <r>
      <rPr>
        <sz val="10"/>
        <rFont val="宋体"/>
        <family val="3"/>
        <charset val="134"/>
      </rPr>
      <t>无锡桃林化工容器厂</t>
    </r>
  </si>
  <si>
    <r>
      <rPr>
        <sz val="10"/>
        <rFont val="宋体"/>
        <family val="3"/>
        <charset val="134"/>
      </rPr>
      <t>间冷器</t>
    </r>
  </si>
  <si>
    <r>
      <rPr>
        <sz val="10"/>
        <rFont val="宋体"/>
        <family val="3"/>
        <charset val="134"/>
      </rPr>
      <t>青岛锅炉压力容器厂</t>
    </r>
  </si>
  <si>
    <r>
      <rPr>
        <sz val="10"/>
        <rFont val="宋体"/>
        <family val="3"/>
        <charset val="134"/>
      </rPr>
      <t>辽宁冷热设备制造公司</t>
    </r>
  </si>
  <si>
    <r>
      <rPr>
        <sz val="10"/>
        <rFont val="宋体"/>
        <family val="3"/>
        <charset val="134"/>
      </rPr>
      <t>硝酸贮运槽</t>
    </r>
  </si>
  <si>
    <r>
      <rPr>
        <sz val="10"/>
        <rFont val="宋体"/>
        <family val="3"/>
        <charset val="134"/>
      </rPr>
      <t>事故罐</t>
    </r>
  </si>
  <si>
    <r>
      <rPr>
        <sz val="10"/>
        <rFont val="宋体"/>
        <family val="3"/>
        <charset val="134"/>
      </rPr>
      <t>硝酸冷凝器</t>
    </r>
  </si>
  <si>
    <r>
      <t>Φ100×2000×168</t>
    </r>
    <r>
      <rPr>
        <sz val="10"/>
        <rFont val="宋体"/>
        <family val="3"/>
        <charset val="134"/>
      </rPr>
      <t>（根）</t>
    </r>
  </si>
  <si>
    <r>
      <rPr>
        <sz val="10"/>
        <rFont val="宋体"/>
        <family val="3"/>
        <charset val="134"/>
      </rPr>
      <t>溶碱槽</t>
    </r>
  </si>
  <si>
    <r>
      <rPr>
        <sz val="10"/>
        <rFont val="宋体"/>
        <family val="3"/>
        <charset val="134"/>
      </rPr>
      <t>镁沉降槽</t>
    </r>
  </si>
  <si>
    <r>
      <rPr>
        <sz val="10"/>
        <rFont val="宋体"/>
        <family val="3"/>
        <charset val="134"/>
      </rPr>
      <t>恒源机电厂</t>
    </r>
  </si>
  <si>
    <r>
      <rPr>
        <sz val="10"/>
        <rFont val="宋体"/>
        <family val="3"/>
        <charset val="134"/>
      </rPr>
      <t>浓镁贮槽</t>
    </r>
  </si>
  <si>
    <r>
      <rPr>
        <sz val="10"/>
        <rFont val="宋体"/>
        <family val="3"/>
        <charset val="134"/>
      </rPr>
      <t>冷凝液贮槽</t>
    </r>
  </si>
  <si>
    <r>
      <rPr>
        <sz val="10"/>
        <rFont val="宋体"/>
        <family val="3"/>
        <charset val="134"/>
      </rPr>
      <t>尾气酸循环槽</t>
    </r>
  </si>
  <si>
    <r>
      <rPr>
        <sz val="10"/>
        <rFont val="宋体"/>
        <family val="3"/>
        <charset val="134"/>
      </rPr>
      <t>蒸汽膨胀罐</t>
    </r>
  </si>
  <si>
    <r>
      <rPr>
        <sz val="10"/>
        <rFont val="宋体"/>
        <family val="3"/>
        <charset val="134"/>
      </rPr>
      <t>浓硝铝罐</t>
    </r>
  </si>
  <si>
    <r>
      <rPr>
        <sz val="10"/>
        <rFont val="宋体"/>
        <family val="3"/>
        <charset val="134"/>
      </rPr>
      <t>湖北</t>
    </r>
    <r>
      <rPr>
        <sz val="10"/>
        <rFont val="Arial Narrow"/>
        <family val="2"/>
      </rPr>
      <t>525</t>
    </r>
    <r>
      <rPr>
        <sz val="10"/>
        <rFont val="宋体"/>
        <family val="3"/>
        <charset val="134"/>
      </rPr>
      <t>厂</t>
    </r>
  </si>
  <si>
    <r>
      <rPr>
        <sz val="10"/>
        <rFont val="宋体"/>
        <family val="3"/>
        <charset val="134"/>
      </rPr>
      <t>恒源化工</t>
    </r>
  </si>
  <si>
    <r>
      <rPr>
        <sz val="10"/>
        <rFont val="宋体"/>
        <family val="3"/>
        <charset val="134"/>
      </rPr>
      <t>稀硝酸贮罐</t>
    </r>
  </si>
  <si>
    <r>
      <rPr>
        <sz val="10"/>
        <rFont val="宋体"/>
        <family val="3"/>
        <charset val="134"/>
      </rPr>
      <t>酸雾吸收罐</t>
    </r>
  </si>
  <si>
    <r>
      <rPr>
        <sz val="10"/>
        <rFont val="宋体"/>
        <family val="3"/>
        <charset val="134"/>
      </rPr>
      <t>冷凝冷却器</t>
    </r>
  </si>
  <si>
    <r>
      <rPr>
        <sz val="10"/>
        <rFont val="宋体"/>
        <family val="3"/>
        <charset val="134"/>
      </rPr>
      <t>机电厂</t>
    </r>
  </si>
  <si>
    <r>
      <rPr>
        <sz val="10"/>
        <rFont val="宋体"/>
        <family val="3"/>
        <charset val="134"/>
      </rPr>
      <t>精馏器</t>
    </r>
  </si>
  <si>
    <r>
      <rPr>
        <sz val="10"/>
        <rFont val="宋体"/>
        <family val="3"/>
        <charset val="134"/>
      </rPr>
      <t>循环泵</t>
    </r>
  </si>
  <si>
    <r>
      <rPr>
        <sz val="10"/>
        <rFont val="宋体"/>
        <family val="3"/>
        <charset val="134"/>
      </rPr>
      <t>山东同泰水泵厂</t>
    </r>
  </si>
  <si>
    <r>
      <rPr>
        <sz val="10"/>
        <rFont val="宋体"/>
        <family val="3"/>
        <charset val="134"/>
      </rPr>
      <t>厢式压滤机</t>
    </r>
  </si>
  <si>
    <r>
      <rPr>
        <sz val="10"/>
        <rFont val="宋体"/>
        <family val="3"/>
        <charset val="134"/>
      </rPr>
      <t>重排液输送泵</t>
    </r>
  </si>
  <si>
    <r>
      <rPr>
        <sz val="10"/>
        <rFont val="宋体"/>
        <family val="3"/>
        <charset val="134"/>
      </rPr>
      <t>江苏泰兴化工泵阀厂</t>
    </r>
  </si>
  <si>
    <r>
      <rPr>
        <sz val="10"/>
        <rFont val="宋体"/>
        <family val="3"/>
        <charset val="134"/>
      </rPr>
      <t>产品离心机</t>
    </r>
  </si>
  <si>
    <r>
      <rPr>
        <sz val="10"/>
        <rFont val="宋体"/>
        <family val="3"/>
        <charset val="134"/>
      </rPr>
      <t>广州重型机械厂</t>
    </r>
  </si>
  <si>
    <r>
      <rPr>
        <sz val="10"/>
        <rFont val="宋体"/>
        <family val="3"/>
        <charset val="134"/>
      </rPr>
      <t>冷冻液循环泵</t>
    </r>
  </si>
  <si>
    <r>
      <rPr>
        <sz val="10"/>
        <rFont val="宋体"/>
        <family val="3"/>
        <charset val="134"/>
      </rPr>
      <t>天津耐酸泵总厂</t>
    </r>
  </si>
  <si>
    <r>
      <rPr>
        <sz val="10"/>
        <rFont val="宋体"/>
        <family val="3"/>
        <charset val="134"/>
      </rPr>
      <t>卸盐酸泵</t>
    </r>
  </si>
  <si>
    <r>
      <rPr>
        <sz val="10"/>
        <rFont val="宋体"/>
        <family val="3"/>
        <charset val="134"/>
      </rPr>
      <t>烟台恒邦泵业公司</t>
    </r>
  </si>
  <si>
    <r>
      <rPr>
        <sz val="10"/>
        <rFont val="宋体"/>
        <family val="3"/>
        <charset val="134"/>
      </rPr>
      <t>重排循环泵</t>
    </r>
  </si>
  <si>
    <r>
      <rPr>
        <sz val="10"/>
        <rFont val="宋体"/>
        <family val="3"/>
        <charset val="134"/>
      </rPr>
      <t>甲醛还原液</t>
    </r>
  </si>
  <si>
    <r>
      <rPr>
        <sz val="10"/>
        <rFont val="宋体"/>
        <family val="3"/>
        <charset val="134"/>
      </rPr>
      <t>邻硝贮槽</t>
    </r>
  </si>
  <si>
    <r>
      <rPr>
        <sz val="10"/>
        <rFont val="宋体"/>
        <family val="3"/>
        <charset val="134"/>
      </rPr>
      <t>青岛恒源化工</t>
    </r>
  </si>
  <si>
    <r>
      <rPr>
        <sz val="10"/>
        <rFont val="宋体"/>
        <family val="3"/>
        <charset val="134"/>
      </rPr>
      <t>邻硝计量槽</t>
    </r>
  </si>
  <si>
    <r>
      <rPr>
        <sz val="10"/>
        <rFont val="宋体"/>
        <family val="3"/>
        <charset val="134"/>
      </rPr>
      <t>碱液高位槽</t>
    </r>
  </si>
  <si>
    <r>
      <rPr>
        <sz val="10"/>
        <rFont val="宋体"/>
        <family val="3"/>
        <charset val="134"/>
      </rPr>
      <t>甲醛高位槽</t>
    </r>
  </si>
  <si>
    <r>
      <rPr>
        <sz val="10"/>
        <rFont val="宋体"/>
        <family val="3"/>
        <charset val="134"/>
      </rPr>
      <t>碱液计量槽</t>
    </r>
  </si>
  <si>
    <r>
      <rPr>
        <sz val="10"/>
        <rFont val="宋体"/>
        <family val="3"/>
        <charset val="134"/>
      </rPr>
      <t>甲醛计量槽</t>
    </r>
  </si>
  <si>
    <r>
      <rPr>
        <sz val="10"/>
        <rFont val="宋体"/>
        <family val="3"/>
        <charset val="134"/>
      </rPr>
      <t>山东旭洋</t>
    </r>
  </si>
  <si>
    <r>
      <rPr>
        <sz val="10"/>
        <rFont val="宋体"/>
        <family val="3"/>
        <charset val="134"/>
      </rPr>
      <t>甲醛卸车缓冲罐</t>
    </r>
  </si>
  <si>
    <r>
      <rPr>
        <sz val="10"/>
        <rFont val="宋体"/>
        <family val="3"/>
        <charset val="134"/>
      </rPr>
      <t>无机层贮坛</t>
    </r>
  </si>
  <si>
    <r>
      <rPr>
        <sz val="10"/>
        <rFont val="宋体"/>
        <family val="3"/>
        <charset val="134"/>
      </rPr>
      <t>锌粉还原釜</t>
    </r>
  </si>
  <si>
    <r>
      <rPr>
        <sz val="10"/>
        <rFont val="宋体"/>
        <family val="3"/>
        <charset val="134"/>
      </rPr>
      <t>湖北东方化学工业公司</t>
    </r>
  </si>
  <si>
    <r>
      <rPr>
        <sz val="10"/>
        <rFont val="宋体"/>
        <family val="3"/>
        <charset val="134"/>
      </rPr>
      <t>化碱槽</t>
    </r>
  </si>
  <si>
    <r>
      <rPr>
        <sz val="10"/>
        <rFont val="宋体"/>
        <family val="3"/>
        <charset val="134"/>
      </rPr>
      <t>硫酸中和釜</t>
    </r>
  </si>
  <si>
    <r>
      <rPr>
        <sz val="10"/>
        <rFont val="宋体"/>
        <family val="3"/>
        <charset val="134"/>
      </rPr>
      <t>硫酸高位槽</t>
    </r>
  </si>
  <si>
    <r>
      <rPr>
        <sz val="10"/>
        <rFont val="宋体"/>
        <family val="3"/>
        <charset val="134"/>
      </rPr>
      <t>硫酸计量槽</t>
    </r>
  </si>
  <si>
    <r>
      <rPr>
        <sz val="10"/>
        <rFont val="宋体"/>
        <family val="3"/>
        <charset val="134"/>
      </rPr>
      <t>硫酸锌水计量槽</t>
    </r>
  </si>
  <si>
    <r>
      <rPr>
        <sz val="10"/>
        <rFont val="宋体"/>
        <family val="3"/>
        <charset val="134"/>
      </rPr>
      <t>硫酸钡液贮坛</t>
    </r>
  </si>
  <si>
    <r>
      <rPr>
        <sz val="10"/>
        <rFont val="宋体"/>
        <family val="3"/>
        <charset val="134"/>
      </rPr>
      <t>重排加料釜</t>
    </r>
  </si>
  <si>
    <r>
      <rPr>
        <sz val="10"/>
        <rFont val="宋体"/>
        <family val="3"/>
        <charset val="134"/>
      </rPr>
      <t>盐酸贮坛</t>
    </r>
  </si>
  <si>
    <r>
      <rPr>
        <sz val="10"/>
        <rFont val="宋体"/>
        <family val="3"/>
        <charset val="134"/>
      </rPr>
      <t>二次盐酸贮坛</t>
    </r>
  </si>
  <si>
    <r>
      <rPr>
        <sz val="10"/>
        <rFont val="宋体"/>
        <family val="3"/>
        <charset val="134"/>
      </rPr>
      <t>盐酸计量槽</t>
    </r>
  </si>
  <si>
    <r>
      <rPr>
        <sz val="10"/>
        <rFont val="宋体"/>
        <family val="3"/>
        <charset val="134"/>
      </rPr>
      <t>溶解釜</t>
    </r>
  </si>
  <si>
    <r>
      <rPr>
        <sz val="10"/>
        <rFont val="宋体"/>
        <family val="3"/>
        <charset val="134"/>
      </rPr>
      <t>母液槽</t>
    </r>
  </si>
  <si>
    <r>
      <rPr>
        <sz val="10"/>
        <rFont val="宋体"/>
        <family val="3"/>
        <charset val="134"/>
      </rPr>
      <t>恒源化工机电厂</t>
    </r>
  </si>
  <si>
    <r>
      <rPr>
        <sz val="10"/>
        <rFont val="宋体"/>
        <family val="3"/>
        <charset val="134"/>
      </rPr>
      <t>结晶坛</t>
    </r>
  </si>
  <si>
    <r>
      <rPr>
        <sz val="10"/>
        <rFont val="宋体"/>
        <family val="3"/>
        <charset val="134"/>
      </rPr>
      <t>循环槽</t>
    </r>
  </si>
  <si>
    <r>
      <rPr>
        <sz val="10"/>
        <rFont val="宋体"/>
        <family val="3"/>
        <charset val="134"/>
      </rPr>
      <t>重排釜</t>
    </r>
  </si>
  <si>
    <r>
      <rPr>
        <sz val="10"/>
        <rFont val="宋体"/>
        <family val="3"/>
        <charset val="134"/>
      </rPr>
      <t>重排液贮坛</t>
    </r>
  </si>
  <si>
    <r>
      <rPr>
        <sz val="10"/>
        <rFont val="宋体"/>
        <family val="3"/>
        <charset val="134"/>
      </rPr>
      <t>冷冻液贮坛</t>
    </r>
  </si>
  <si>
    <r>
      <rPr>
        <sz val="10"/>
        <rFont val="宋体"/>
        <family val="3"/>
        <charset val="134"/>
      </rPr>
      <t>氨冷器</t>
    </r>
  </si>
  <si>
    <r>
      <rPr>
        <sz val="10"/>
        <rFont val="宋体"/>
        <family val="3"/>
        <charset val="134"/>
      </rPr>
      <t>玻璃钢槽</t>
    </r>
  </si>
  <si>
    <r>
      <rPr>
        <sz val="10"/>
        <rFont val="宋体"/>
        <family val="3"/>
        <charset val="134"/>
      </rPr>
      <t>混酸高位槽</t>
    </r>
  </si>
  <si>
    <r>
      <rPr>
        <sz val="10"/>
        <rFont val="宋体"/>
        <family val="3"/>
        <charset val="134"/>
      </rPr>
      <t>硫酸计量坛</t>
    </r>
  </si>
  <si>
    <r>
      <rPr>
        <sz val="10"/>
        <rFont val="宋体"/>
        <family val="3"/>
        <charset val="134"/>
      </rPr>
      <t>精密管式过滤器</t>
    </r>
  </si>
  <si>
    <r>
      <rPr>
        <sz val="10"/>
        <rFont val="宋体"/>
        <family val="3"/>
        <charset val="134"/>
      </rPr>
      <t>喂料机</t>
    </r>
  </si>
  <si>
    <r>
      <rPr>
        <sz val="10"/>
        <rFont val="宋体"/>
        <family val="3"/>
        <charset val="134"/>
      </rPr>
      <t>锥形干燥机</t>
    </r>
  </si>
  <si>
    <r>
      <rPr>
        <sz val="10"/>
        <rFont val="宋体"/>
        <family val="3"/>
        <charset val="134"/>
      </rPr>
      <t>真空泵</t>
    </r>
  </si>
  <si>
    <r>
      <rPr>
        <sz val="10"/>
        <rFont val="宋体"/>
        <family val="3"/>
        <charset val="134"/>
      </rPr>
      <t>淄博真空设备厂有限公司</t>
    </r>
  </si>
  <si>
    <r>
      <rPr>
        <sz val="10"/>
        <rFont val="宋体"/>
        <family val="3"/>
        <charset val="134"/>
      </rPr>
      <t>自吸泵</t>
    </r>
  </si>
  <si>
    <r>
      <rPr>
        <sz val="10"/>
        <rFont val="宋体"/>
        <family val="3"/>
        <charset val="134"/>
      </rPr>
      <t>地下母液坛</t>
    </r>
  </si>
  <si>
    <r>
      <rPr>
        <sz val="10"/>
        <rFont val="宋体"/>
        <family val="3"/>
        <charset val="134"/>
      </rPr>
      <t>长江动力集团</t>
    </r>
  </si>
  <si>
    <r>
      <rPr>
        <sz val="10"/>
        <rFont val="宋体"/>
        <family val="3"/>
        <charset val="134"/>
      </rPr>
      <t>进料泵</t>
    </r>
  </si>
  <si>
    <r>
      <rPr>
        <sz val="10"/>
        <rFont val="宋体"/>
        <family val="3"/>
        <charset val="134"/>
      </rPr>
      <t>冷凝水泵</t>
    </r>
  </si>
  <si>
    <r>
      <rPr>
        <sz val="10"/>
        <rFont val="宋体"/>
        <family val="3"/>
        <charset val="134"/>
      </rPr>
      <t>益青水泵有限公司</t>
    </r>
  </si>
  <si>
    <r>
      <rPr>
        <sz val="10"/>
        <rFont val="宋体"/>
        <family val="3"/>
        <charset val="134"/>
      </rPr>
      <t>热水泵</t>
    </r>
  </si>
  <si>
    <r>
      <rPr>
        <sz val="10"/>
        <rFont val="宋体"/>
        <family val="3"/>
        <charset val="134"/>
      </rPr>
      <t>烟台盛泉泵业有限公司</t>
    </r>
  </si>
  <si>
    <r>
      <rPr>
        <sz val="10"/>
        <rFont val="宋体"/>
        <family val="3"/>
        <charset val="134"/>
      </rPr>
      <t>冷凝液坛</t>
    </r>
  </si>
  <si>
    <r>
      <rPr>
        <sz val="10"/>
        <rFont val="宋体"/>
        <family val="3"/>
        <charset val="134"/>
      </rPr>
      <t>真空包</t>
    </r>
  </si>
  <si>
    <r>
      <rPr>
        <sz val="10"/>
        <rFont val="宋体"/>
        <family val="3"/>
        <charset val="134"/>
      </rPr>
      <t>釜液罐</t>
    </r>
  </si>
  <si>
    <r>
      <rPr>
        <sz val="10"/>
        <rFont val="宋体"/>
        <family val="3"/>
        <charset val="134"/>
      </rPr>
      <t>真空罐</t>
    </r>
  </si>
  <si>
    <r>
      <rPr>
        <sz val="10"/>
        <rFont val="宋体"/>
        <family val="3"/>
        <charset val="134"/>
      </rPr>
      <t>热水罐</t>
    </r>
  </si>
  <si>
    <r>
      <rPr>
        <sz val="10"/>
        <rFont val="宋体"/>
        <family val="3"/>
        <charset val="134"/>
      </rPr>
      <t>苯胺罐</t>
    </r>
  </si>
  <si>
    <r>
      <rPr>
        <sz val="10"/>
        <rFont val="宋体"/>
        <family val="3"/>
        <charset val="134"/>
      </rPr>
      <t>换热器</t>
    </r>
  </si>
  <si>
    <r>
      <rPr>
        <sz val="10"/>
        <rFont val="宋体"/>
        <family val="3"/>
        <charset val="134"/>
      </rPr>
      <t>山东肥城金威机械公司</t>
    </r>
  </si>
  <si>
    <r>
      <rPr>
        <sz val="10"/>
        <rFont val="宋体"/>
        <family val="3"/>
        <charset val="134"/>
      </rPr>
      <t>硫铵进料缓冲罐</t>
    </r>
  </si>
  <si>
    <r>
      <rPr>
        <sz val="10"/>
        <rFont val="宋体"/>
        <family val="3"/>
        <charset val="134"/>
      </rPr>
      <t>膨胀罐</t>
    </r>
  </si>
  <si>
    <r>
      <rPr>
        <sz val="10"/>
        <rFont val="宋体"/>
        <family val="3"/>
        <charset val="134"/>
      </rPr>
      <t>青岛石油机械厂</t>
    </r>
  </si>
  <si>
    <r>
      <rPr>
        <sz val="10"/>
        <rFont val="宋体"/>
        <family val="3"/>
        <charset val="134"/>
      </rPr>
      <t>次氯酸钠计量坛</t>
    </r>
  </si>
  <si>
    <r>
      <rPr>
        <sz val="10"/>
        <rFont val="宋体"/>
        <family val="3"/>
        <charset val="134"/>
      </rPr>
      <t>产品出料器</t>
    </r>
  </si>
  <si>
    <r>
      <rPr>
        <sz val="10"/>
        <rFont val="宋体"/>
        <family val="3"/>
        <charset val="134"/>
      </rPr>
      <t>燃油热风炉主机</t>
    </r>
  </si>
  <si>
    <r>
      <rPr>
        <sz val="10"/>
        <rFont val="宋体"/>
        <family val="3"/>
        <charset val="134"/>
      </rPr>
      <t>加垫贮坛</t>
    </r>
  </si>
  <si>
    <r>
      <rPr>
        <sz val="10"/>
        <rFont val="宋体"/>
        <family val="3"/>
        <charset val="134"/>
      </rPr>
      <t>离心机</t>
    </r>
  </si>
  <si>
    <r>
      <rPr>
        <sz val="10"/>
        <rFont val="宋体"/>
        <family val="3"/>
        <charset val="134"/>
      </rPr>
      <t>广州重型机器厂</t>
    </r>
  </si>
  <si>
    <r>
      <rPr>
        <sz val="10"/>
        <rFont val="宋体"/>
        <family val="3"/>
        <charset val="134"/>
      </rPr>
      <t>去色釜</t>
    </r>
  </si>
  <si>
    <r>
      <rPr>
        <sz val="10"/>
        <rFont val="宋体"/>
        <family val="3"/>
        <charset val="134"/>
      </rPr>
      <t>结晶机</t>
    </r>
  </si>
  <si>
    <r>
      <rPr>
        <sz val="10"/>
        <rFont val="宋体"/>
        <family val="3"/>
        <charset val="134"/>
      </rPr>
      <t>恒源公司机电厂</t>
    </r>
  </si>
  <si>
    <r>
      <rPr>
        <sz val="10"/>
        <rFont val="宋体"/>
        <family val="3"/>
        <charset val="134"/>
      </rPr>
      <t>锌粉喂料机</t>
    </r>
  </si>
  <si>
    <r>
      <rPr>
        <sz val="10"/>
        <rFont val="宋体"/>
        <family val="3"/>
        <charset val="134"/>
      </rPr>
      <t>锌渣喂料机</t>
    </r>
  </si>
  <si>
    <r>
      <rPr>
        <sz val="10"/>
        <rFont val="宋体"/>
        <family val="3"/>
        <charset val="134"/>
      </rPr>
      <t>过滤器</t>
    </r>
  </si>
  <si>
    <r>
      <rPr>
        <sz val="10"/>
        <rFont val="宋体"/>
        <family val="3"/>
        <charset val="134"/>
      </rPr>
      <t>苯泵</t>
    </r>
  </si>
  <si>
    <r>
      <rPr>
        <sz val="10"/>
        <rFont val="宋体"/>
        <family val="3"/>
        <charset val="134"/>
      </rPr>
      <t>引风机</t>
    </r>
  </si>
  <si>
    <r>
      <rPr>
        <sz val="10"/>
        <rFont val="宋体"/>
        <family val="3"/>
        <charset val="134"/>
      </rPr>
      <t>沈阳风机有限公司</t>
    </r>
  </si>
  <si>
    <r>
      <rPr>
        <sz val="10"/>
        <rFont val="宋体"/>
        <family val="3"/>
        <charset val="134"/>
      </rPr>
      <t>活性炭过滤器</t>
    </r>
  </si>
  <si>
    <r>
      <rPr>
        <sz val="10"/>
        <rFont val="宋体"/>
        <family val="3"/>
        <charset val="134"/>
      </rPr>
      <t>过黑器</t>
    </r>
  </si>
  <si>
    <r>
      <rPr>
        <sz val="10"/>
        <rFont val="宋体"/>
        <family val="3"/>
        <charset val="134"/>
      </rPr>
      <t>回流罐</t>
    </r>
  </si>
  <si>
    <r>
      <rPr>
        <sz val="10"/>
        <rFont val="宋体"/>
        <family val="3"/>
        <charset val="134"/>
      </rPr>
      <t>滤液泵</t>
    </r>
  </si>
  <si>
    <r>
      <rPr>
        <sz val="10"/>
        <rFont val="宋体"/>
        <family val="3"/>
        <charset val="134"/>
      </rPr>
      <t>氨过滤器</t>
    </r>
  </si>
  <si>
    <r>
      <rPr>
        <sz val="10"/>
        <rFont val="宋体"/>
        <family val="3"/>
        <charset val="134"/>
      </rPr>
      <t>四氟换热器</t>
    </r>
  </si>
  <si>
    <r>
      <rPr>
        <sz val="10"/>
        <rFont val="宋体"/>
        <family val="3"/>
        <charset val="134"/>
      </rPr>
      <t>绞龙</t>
    </r>
  </si>
  <si>
    <r>
      <rPr>
        <sz val="10"/>
        <rFont val="宋体"/>
        <family val="3"/>
        <charset val="134"/>
      </rPr>
      <t>浓美泵</t>
    </r>
  </si>
  <si>
    <r>
      <rPr>
        <sz val="10"/>
        <rFont val="宋体"/>
        <family val="3"/>
        <charset val="134"/>
      </rPr>
      <t>烟台恒邦集团有限公司泵业分公司</t>
    </r>
  </si>
  <si>
    <r>
      <rPr>
        <sz val="10"/>
        <rFont val="宋体"/>
        <family val="3"/>
        <charset val="134"/>
      </rPr>
      <t>抽烟喷射泵</t>
    </r>
  </si>
  <si>
    <r>
      <rPr>
        <sz val="10"/>
        <rFont val="宋体"/>
        <family val="3"/>
        <charset val="134"/>
      </rPr>
      <t>酸泵</t>
    </r>
  </si>
  <si>
    <r>
      <rPr>
        <sz val="10"/>
        <rFont val="宋体"/>
        <family val="3"/>
        <charset val="134"/>
      </rPr>
      <t>冷凝液泵</t>
    </r>
  </si>
  <si>
    <r>
      <rPr>
        <sz val="10"/>
        <rFont val="宋体"/>
        <family val="3"/>
        <charset val="134"/>
      </rPr>
      <t>尾气酸泵</t>
    </r>
  </si>
  <si>
    <r>
      <rPr>
        <sz val="10"/>
        <rFont val="宋体"/>
        <family val="3"/>
        <charset val="134"/>
      </rPr>
      <t>蒸发水泵</t>
    </r>
  </si>
  <si>
    <r>
      <rPr>
        <sz val="10"/>
        <rFont val="宋体"/>
        <family val="3"/>
        <charset val="134"/>
      </rPr>
      <t>吸收塔循环泵</t>
    </r>
  </si>
  <si>
    <r>
      <rPr>
        <sz val="10"/>
        <rFont val="宋体"/>
        <family val="3"/>
        <charset val="134"/>
      </rPr>
      <t>稀酸泵</t>
    </r>
  </si>
  <si>
    <r>
      <rPr>
        <sz val="10"/>
        <rFont val="宋体"/>
        <family val="3"/>
        <charset val="134"/>
      </rPr>
      <t>成品酸泵</t>
    </r>
  </si>
  <si>
    <r>
      <t>CA</t>
    </r>
    <r>
      <rPr>
        <sz val="10"/>
        <rFont val="宋体"/>
        <family val="3"/>
        <charset val="134"/>
      </rPr>
      <t>钢自吸泵</t>
    </r>
  </si>
  <si>
    <r>
      <t>DCS</t>
    </r>
    <r>
      <rPr>
        <sz val="10"/>
        <rFont val="宋体"/>
        <family val="3"/>
        <charset val="134"/>
      </rPr>
      <t>系统</t>
    </r>
  </si>
  <si>
    <r>
      <rPr>
        <sz val="10"/>
        <rFont val="宋体"/>
        <family val="3"/>
        <charset val="134"/>
      </rPr>
      <t>杭州和利时自动化有限公司</t>
    </r>
  </si>
  <si>
    <r>
      <rPr>
        <sz val="10"/>
        <rFont val="宋体"/>
        <family val="3"/>
        <charset val="134"/>
      </rPr>
      <t>低压固定封闭开关设备</t>
    </r>
  </si>
  <si>
    <r>
      <rPr>
        <sz val="10"/>
        <rFont val="宋体"/>
        <family val="3"/>
        <charset val="134"/>
      </rPr>
      <t>远东电器集团有限公司</t>
    </r>
  </si>
  <si>
    <r>
      <rPr>
        <sz val="10"/>
        <rFont val="宋体"/>
        <family val="3"/>
        <charset val="134"/>
      </rPr>
      <t>低压开关柜</t>
    </r>
  </si>
  <si>
    <r>
      <rPr>
        <sz val="10"/>
        <rFont val="宋体"/>
        <family val="3"/>
        <charset val="134"/>
      </rPr>
      <t>电容器补偿装置</t>
    </r>
  </si>
  <si>
    <r>
      <rPr>
        <sz val="10"/>
        <rFont val="宋体"/>
        <family val="3"/>
        <charset val="134"/>
      </rPr>
      <t>济南迪杰电子有限公司</t>
    </r>
  </si>
  <si>
    <r>
      <rPr>
        <sz val="10"/>
        <rFont val="宋体"/>
        <family val="3"/>
        <charset val="134"/>
      </rPr>
      <t>酸度计</t>
    </r>
  </si>
  <si>
    <r>
      <rPr>
        <sz val="10"/>
        <rFont val="宋体"/>
        <family val="3"/>
        <charset val="134"/>
      </rPr>
      <t>上海康仪仪器有限公司</t>
    </r>
  </si>
  <si>
    <r>
      <rPr>
        <sz val="10"/>
        <rFont val="宋体"/>
        <family val="3"/>
        <charset val="134"/>
      </rPr>
      <t>不锈钢吸收泵</t>
    </r>
  </si>
  <si>
    <r>
      <rPr>
        <sz val="10"/>
        <rFont val="宋体"/>
        <family val="3"/>
        <charset val="134"/>
      </rPr>
      <t>变压器柜</t>
    </r>
  </si>
  <si>
    <r>
      <rPr>
        <sz val="10"/>
        <rFont val="宋体"/>
        <family val="3"/>
        <charset val="134"/>
      </rPr>
      <t>进线柜</t>
    </r>
  </si>
  <si>
    <r>
      <t>PT</t>
    </r>
    <r>
      <rPr>
        <sz val="10"/>
        <rFont val="宋体"/>
        <family val="3"/>
        <charset val="134"/>
      </rPr>
      <t>柜</t>
    </r>
  </si>
  <si>
    <r>
      <rPr>
        <sz val="10"/>
        <rFont val="宋体"/>
        <family val="3"/>
        <charset val="134"/>
      </rPr>
      <t>出线柜</t>
    </r>
  </si>
  <si>
    <r>
      <rPr>
        <sz val="10"/>
        <rFont val="宋体"/>
        <family val="3"/>
        <charset val="134"/>
      </rPr>
      <t>直流屏柜</t>
    </r>
  </si>
  <si>
    <r>
      <rPr>
        <sz val="10"/>
        <rFont val="宋体"/>
        <family val="3"/>
        <charset val="134"/>
      </rPr>
      <t>高压开关柜</t>
    </r>
  </si>
  <si>
    <r>
      <rPr>
        <sz val="10"/>
        <rFont val="宋体"/>
        <family val="3"/>
        <charset val="134"/>
      </rPr>
      <t>变速箱</t>
    </r>
  </si>
  <si>
    <r>
      <rPr>
        <sz val="10"/>
        <rFont val="宋体"/>
        <family val="3"/>
        <charset val="134"/>
      </rPr>
      <t>冷干机</t>
    </r>
  </si>
  <si>
    <r>
      <rPr>
        <sz val="10"/>
        <rFont val="宋体"/>
        <family val="3"/>
        <charset val="134"/>
      </rPr>
      <t>青岛华钻机电工程有限公司</t>
    </r>
  </si>
  <si>
    <r>
      <rPr>
        <sz val="10"/>
        <rFont val="宋体"/>
        <family val="3"/>
        <charset val="134"/>
      </rPr>
      <t>螺杆压缩机</t>
    </r>
  </si>
  <si>
    <r>
      <rPr>
        <sz val="10"/>
        <rFont val="宋体"/>
        <family val="3"/>
        <charset val="134"/>
      </rPr>
      <t>计量泵</t>
    </r>
  </si>
  <si>
    <r>
      <rPr>
        <sz val="10"/>
        <rFont val="宋体"/>
        <family val="3"/>
        <charset val="134"/>
      </rPr>
      <t>青岛纽司莱泵业有限公司</t>
    </r>
  </si>
  <si>
    <r>
      <rPr>
        <sz val="10"/>
        <rFont val="宋体"/>
        <family val="3"/>
        <charset val="134"/>
      </rPr>
      <t>烟台盛泉泵业公司</t>
    </r>
  </si>
  <si>
    <r>
      <rPr>
        <sz val="10"/>
        <rFont val="宋体"/>
        <family val="3"/>
        <charset val="134"/>
      </rPr>
      <t>直流屏</t>
    </r>
  </si>
  <si>
    <r>
      <rPr>
        <sz val="10"/>
        <rFont val="宋体"/>
        <family val="3"/>
        <charset val="134"/>
      </rPr>
      <t>石家庄威远高压开关制造有限公司</t>
    </r>
  </si>
  <si>
    <r>
      <rPr>
        <sz val="10"/>
        <rFont val="宋体"/>
        <family val="3"/>
        <charset val="134"/>
      </rPr>
      <t>陆用流体装卸臂</t>
    </r>
  </si>
  <si>
    <r>
      <rPr>
        <sz val="10"/>
        <rFont val="宋体"/>
        <family val="3"/>
        <charset val="134"/>
      </rPr>
      <t>连云港华泰石油化工机械有限公司</t>
    </r>
  </si>
  <si>
    <r>
      <rPr>
        <sz val="10"/>
        <rFont val="宋体"/>
        <family val="3"/>
        <charset val="134"/>
      </rPr>
      <t>多极潜水泵</t>
    </r>
  </si>
  <si>
    <r>
      <rPr>
        <sz val="10"/>
        <rFont val="宋体"/>
        <family val="3"/>
        <charset val="134"/>
      </rPr>
      <t>山东颜山泵业有限公司</t>
    </r>
  </si>
  <si>
    <r>
      <rPr>
        <sz val="10"/>
        <rFont val="宋体"/>
        <family val="3"/>
        <charset val="134"/>
      </rPr>
      <t>过热器</t>
    </r>
  </si>
  <si>
    <r>
      <rPr>
        <sz val="10"/>
        <rFont val="宋体"/>
        <family val="3"/>
        <charset val="134"/>
      </rPr>
      <t>沈阳陆正重工集团有限公司</t>
    </r>
  </si>
  <si>
    <r>
      <rPr>
        <sz val="10"/>
        <rFont val="宋体"/>
        <family val="3"/>
        <charset val="134"/>
      </rPr>
      <t>防爆风机</t>
    </r>
  </si>
  <si>
    <r>
      <rPr>
        <sz val="10"/>
        <rFont val="宋体"/>
        <family val="3"/>
        <charset val="134"/>
      </rPr>
      <t>青岛旺海风机有限公司</t>
    </r>
  </si>
  <si>
    <r>
      <rPr>
        <sz val="10"/>
        <rFont val="宋体"/>
        <family val="3"/>
        <charset val="134"/>
      </rPr>
      <t>离心泵</t>
    </r>
  </si>
  <si>
    <r>
      <rPr>
        <sz val="10"/>
        <rFont val="宋体"/>
        <family val="3"/>
        <charset val="134"/>
      </rPr>
      <t>溶盐炉</t>
    </r>
  </si>
  <si>
    <r>
      <rPr>
        <sz val="10"/>
        <rFont val="宋体"/>
        <family val="3"/>
        <charset val="134"/>
      </rPr>
      <t>常州新源</t>
    </r>
  </si>
  <si>
    <r>
      <rPr>
        <sz val="10"/>
        <rFont val="宋体"/>
        <family val="3"/>
        <charset val="134"/>
      </rPr>
      <t>造粒车间</t>
    </r>
  </si>
  <si>
    <r>
      <rPr>
        <sz val="10"/>
        <rFont val="宋体"/>
        <family val="3"/>
        <charset val="134"/>
      </rPr>
      <t>鼓风机</t>
    </r>
  </si>
  <si>
    <r>
      <rPr>
        <sz val="10"/>
        <rFont val="宋体"/>
        <family val="3"/>
        <charset val="134"/>
      </rPr>
      <t>常州武进武南变速机械有限公司</t>
    </r>
  </si>
  <si>
    <r>
      <rPr>
        <sz val="10"/>
        <rFont val="宋体"/>
        <family val="3"/>
        <charset val="134"/>
      </rPr>
      <t>锅炉螺旋排渣机</t>
    </r>
  </si>
  <si>
    <r>
      <rPr>
        <sz val="10"/>
        <rFont val="宋体"/>
        <family val="3"/>
        <charset val="134"/>
      </rPr>
      <t>常州康源</t>
    </r>
  </si>
  <si>
    <r>
      <rPr>
        <sz val="10"/>
        <rFont val="宋体"/>
        <family val="3"/>
        <charset val="134"/>
      </rPr>
      <t>高温溶盐泵</t>
    </r>
  </si>
  <si>
    <r>
      <rPr>
        <sz val="10"/>
        <rFont val="宋体"/>
        <family val="3"/>
        <charset val="134"/>
      </rPr>
      <t>烟台耐腐</t>
    </r>
  </si>
  <si>
    <r>
      <rPr>
        <sz val="10"/>
        <rFont val="宋体"/>
        <family val="3"/>
        <charset val="134"/>
      </rPr>
      <t>低温溶盐泵</t>
    </r>
  </si>
  <si>
    <r>
      <rPr>
        <sz val="10"/>
        <rFont val="宋体"/>
        <family val="3"/>
        <charset val="134"/>
      </rPr>
      <t>料泵</t>
    </r>
  </si>
  <si>
    <r>
      <rPr>
        <sz val="10"/>
        <rFont val="宋体"/>
        <family val="3"/>
        <charset val="134"/>
      </rPr>
      <t>靖江飞跃</t>
    </r>
  </si>
  <si>
    <r>
      <rPr>
        <sz val="10"/>
        <rFont val="宋体"/>
        <family val="3"/>
        <charset val="134"/>
      </rPr>
      <t>电梯</t>
    </r>
  </si>
  <si>
    <r>
      <rPr>
        <sz val="10"/>
        <rFont val="宋体"/>
        <family val="3"/>
        <charset val="134"/>
      </rPr>
      <t>潍坊齐鲁</t>
    </r>
  </si>
  <si>
    <r>
      <rPr>
        <sz val="10"/>
        <rFont val="宋体"/>
        <family val="3"/>
        <charset val="134"/>
      </rPr>
      <t>融化罐</t>
    </r>
  </si>
  <si>
    <r>
      <rPr>
        <sz val="10"/>
        <rFont val="宋体"/>
        <family val="3"/>
        <charset val="134"/>
      </rPr>
      <t>青岛通用</t>
    </r>
  </si>
  <si>
    <r>
      <rPr>
        <sz val="10"/>
        <rFont val="宋体"/>
        <family val="3"/>
        <charset val="134"/>
      </rPr>
      <t>包装机</t>
    </r>
  </si>
  <si>
    <r>
      <rPr>
        <sz val="10"/>
        <rFont val="宋体"/>
        <family val="3"/>
        <charset val="134"/>
      </rPr>
      <t>青岛全瑞</t>
    </r>
  </si>
  <si>
    <r>
      <rPr>
        <sz val="10"/>
        <rFont val="宋体"/>
        <family val="3"/>
        <charset val="134"/>
      </rPr>
      <t>皮带输送机</t>
    </r>
  </si>
  <si>
    <r>
      <rPr>
        <sz val="10"/>
        <rFont val="宋体"/>
        <family val="3"/>
        <charset val="134"/>
      </rPr>
      <t>缝纫机</t>
    </r>
  </si>
  <si>
    <r>
      <rPr>
        <sz val="10"/>
        <rFont val="宋体"/>
        <family val="3"/>
        <charset val="134"/>
      </rPr>
      <t>上海飞人</t>
    </r>
  </si>
  <si>
    <r>
      <rPr>
        <sz val="10"/>
        <rFont val="宋体"/>
        <family val="3"/>
        <charset val="134"/>
      </rPr>
      <t>斗提机</t>
    </r>
  </si>
  <si>
    <r>
      <rPr>
        <sz val="10"/>
        <rFont val="宋体"/>
        <family val="3"/>
        <charset val="134"/>
      </rPr>
      <t>淄博水泥</t>
    </r>
  </si>
  <si>
    <r>
      <rPr>
        <sz val="10"/>
        <rFont val="宋体"/>
        <family val="3"/>
        <charset val="134"/>
      </rPr>
      <t>回转冷却器</t>
    </r>
  </si>
  <si>
    <r>
      <rPr>
        <sz val="10"/>
        <rFont val="宋体"/>
        <family val="3"/>
        <charset val="134"/>
      </rPr>
      <t>螺旋加料器</t>
    </r>
  </si>
  <si>
    <r>
      <rPr>
        <sz val="10"/>
        <rFont val="宋体"/>
        <family val="3"/>
        <charset val="134"/>
      </rPr>
      <t>振动给料机</t>
    </r>
  </si>
  <si>
    <r>
      <rPr>
        <sz val="10"/>
        <rFont val="宋体"/>
        <family val="3"/>
        <charset val="134"/>
      </rPr>
      <t>海安振动</t>
    </r>
  </si>
  <si>
    <r>
      <rPr>
        <sz val="10"/>
        <rFont val="宋体"/>
        <family val="3"/>
        <charset val="134"/>
      </rPr>
      <t>通风机</t>
    </r>
  </si>
  <si>
    <r>
      <rPr>
        <sz val="10"/>
        <rFont val="宋体"/>
        <family val="3"/>
        <charset val="134"/>
      </rPr>
      <t>胶南信阳</t>
    </r>
  </si>
  <si>
    <r>
      <t>1#</t>
    </r>
    <r>
      <rPr>
        <sz val="10"/>
        <rFont val="宋体"/>
        <family val="3"/>
        <charset val="134"/>
      </rPr>
      <t>轴流风机</t>
    </r>
  </si>
  <si>
    <r>
      <t>2#</t>
    </r>
    <r>
      <rPr>
        <sz val="10"/>
        <rFont val="宋体"/>
        <family val="3"/>
        <charset val="134"/>
      </rPr>
      <t>流风机</t>
    </r>
  </si>
  <si>
    <r>
      <rPr>
        <sz val="10"/>
        <rFont val="宋体"/>
        <family val="3"/>
        <charset val="134"/>
      </rPr>
      <t>放料泵</t>
    </r>
  </si>
  <si>
    <r>
      <rPr>
        <sz val="10"/>
        <rFont val="宋体"/>
        <family val="3"/>
        <charset val="134"/>
      </rPr>
      <t>江苏迎浪</t>
    </r>
  </si>
  <si>
    <r>
      <rPr>
        <sz val="10"/>
        <rFont val="宋体"/>
        <family val="3"/>
        <charset val="134"/>
      </rPr>
      <t>污水泵</t>
    </r>
  </si>
  <si>
    <r>
      <t>1#</t>
    </r>
    <r>
      <rPr>
        <sz val="10"/>
        <rFont val="宋体"/>
        <family val="3"/>
        <charset val="134"/>
      </rPr>
      <t>井潜水泵</t>
    </r>
  </si>
  <si>
    <r>
      <rPr>
        <sz val="10"/>
        <rFont val="宋体"/>
        <family val="3"/>
        <charset val="134"/>
      </rPr>
      <t>淄博潜水</t>
    </r>
  </si>
  <si>
    <r>
      <t>2#</t>
    </r>
    <r>
      <rPr>
        <sz val="10"/>
        <rFont val="宋体"/>
        <family val="3"/>
        <charset val="134"/>
      </rPr>
      <t>井潜水泵</t>
    </r>
  </si>
  <si>
    <r>
      <rPr>
        <sz val="10"/>
        <rFont val="宋体"/>
        <family val="3"/>
        <charset val="134"/>
      </rPr>
      <t>喷头分散装置</t>
    </r>
  </si>
  <si>
    <r>
      <rPr>
        <sz val="10"/>
        <rFont val="宋体"/>
        <family val="3"/>
        <charset val="134"/>
      </rPr>
      <t>天津大学</t>
    </r>
  </si>
  <si>
    <r>
      <rPr>
        <sz val="10"/>
        <rFont val="宋体"/>
        <family val="3"/>
        <charset val="134"/>
      </rPr>
      <t>淄博饮料</t>
    </r>
  </si>
  <si>
    <r>
      <rPr>
        <sz val="10"/>
        <rFont val="宋体"/>
        <family val="3"/>
        <charset val="134"/>
      </rPr>
      <t>造粒塔</t>
    </r>
  </si>
  <si>
    <r>
      <rPr>
        <sz val="10"/>
        <rFont val="宋体"/>
        <family val="3"/>
        <charset val="134"/>
      </rPr>
      <t>高位槽</t>
    </r>
  </si>
  <si>
    <r>
      <rPr>
        <sz val="10"/>
        <rFont val="宋体"/>
        <family val="3"/>
        <charset val="134"/>
      </rPr>
      <t>泵罐</t>
    </r>
  </si>
  <si>
    <r>
      <rPr>
        <sz val="10"/>
        <rFont val="宋体"/>
        <family val="3"/>
        <charset val="134"/>
      </rPr>
      <t>产品藏料</t>
    </r>
  </si>
  <si>
    <r>
      <rPr>
        <sz val="10"/>
        <rFont val="宋体"/>
        <family val="3"/>
        <charset val="134"/>
      </rPr>
      <t>自制</t>
    </r>
  </si>
  <si>
    <r>
      <rPr>
        <sz val="10"/>
        <rFont val="宋体"/>
        <family val="3"/>
        <charset val="134"/>
      </rPr>
      <t>放疗储槽</t>
    </r>
  </si>
  <si>
    <r>
      <rPr>
        <sz val="10"/>
        <rFont val="宋体"/>
        <family val="3"/>
        <charset val="134"/>
      </rPr>
      <t>溶盐储罐</t>
    </r>
  </si>
  <si>
    <r>
      <rPr>
        <sz val="10"/>
        <rFont val="宋体"/>
        <family val="3"/>
        <charset val="134"/>
      </rPr>
      <t>喷头电炉</t>
    </r>
  </si>
  <si>
    <r>
      <rPr>
        <sz val="10"/>
        <rFont val="宋体"/>
        <family val="3"/>
        <charset val="134"/>
      </rPr>
      <t>天津泽庆</t>
    </r>
  </si>
  <si>
    <r>
      <rPr>
        <sz val="10"/>
        <rFont val="宋体"/>
        <family val="3"/>
        <charset val="134"/>
      </rPr>
      <t>排渣电炉</t>
    </r>
  </si>
  <si>
    <r>
      <rPr>
        <sz val="10"/>
        <rFont val="宋体"/>
        <family val="3"/>
        <charset val="134"/>
      </rPr>
      <t>组合箱式变压器</t>
    </r>
  </si>
  <si>
    <r>
      <rPr>
        <sz val="10"/>
        <rFont val="宋体"/>
        <family val="3"/>
        <charset val="134"/>
      </rPr>
      <t>远东电器</t>
    </r>
  </si>
  <si>
    <r>
      <rPr>
        <sz val="10"/>
        <rFont val="宋体"/>
        <family val="3"/>
        <charset val="134"/>
      </rPr>
      <t>电磁调速电机</t>
    </r>
  </si>
  <si>
    <r>
      <rPr>
        <sz val="10"/>
        <rFont val="宋体"/>
        <family val="3"/>
        <charset val="134"/>
      </rPr>
      <t>浙江调速</t>
    </r>
  </si>
  <si>
    <r>
      <rPr>
        <sz val="10"/>
        <rFont val="宋体"/>
        <family val="3"/>
        <charset val="134"/>
      </rPr>
      <t>上煤电机</t>
    </r>
  </si>
  <si>
    <r>
      <rPr>
        <sz val="10"/>
        <rFont val="宋体"/>
        <family val="3"/>
        <charset val="134"/>
      </rPr>
      <t>出渣电机</t>
    </r>
  </si>
  <si>
    <r>
      <rPr>
        <sz val="10"/>
        <rFont val="宋体"/>
        <family val="3"/>
        <charset val="134"/>
      </rPr>
      <t>鼓风电机</t>
    </r>
  </si>
  <si>
    <r>
      <rPr>
        <sz val="10"/>
        <rFont val="宋体"/>
        <family val="3"/>
        <charset val="134"/>
      </rPr>
      <t>江苏中大</t>
    </r>
  </si>
  <si>
    <r>
      <rPr>
        <sz val="10"/>
        <rFont val="宋体"/>
        <family val="3"/>
        <charset val="134"/>
      </rPr>
      <t>引风电机</t>
    </r>
  </si>
  <si>
    <r>
      <rPr>
        <sz val="10"/>
        <rFont val="宋体"/>
        <family val="3"/>
        <charset val="134"/>
      </rPr>
      <t>太仓市电</t>
    </r>
  </si>
  <si>
    <r>
      <rPr>
        <sz val="10"/>
        <rFont val="宋体"/>
        <family val="3"/>
        <charset val="134"/>
      </rPr>
      <t>高温泵电机</t>
    </r>
  </si>
  <si>
    <r>
      <rPr>
        <sz val="10"/>
        <rFont val="宋体"/>
        <family val="3"/>
        <charset val="134"/>
      </rPr>
      <t>山东华力</t>
    </r>
  </si>
  <si>
    <r>
      <rPr>
        <sz val="10"/>
        <rFont val="宋体"/>
        <family val="3"/>
        <charset val="134"/>
      </rPr>
      <t>低温泵电机</t>
    </r>
  </si>
  <si>
    <r>
      <rPr>
        <sz val="10"/>
        <rFont val="宋体"/>
        <family val="3"/>
        <charset val="134"/>
      </rPr>
      <t>料泵电机</t>
    </r>
  </si>
  <si>
    <r>
      <rPr>
        <sz val="10"/>
        <rFont val="宋体"/>
        <family val="3"/>
        <charset val="134"/>
      </rPr>
      <t>电梯电机</t>
    </r>
  </si>
  <si>
    <r>
      <rPr>
        <sz val="10"/>
        <rFont val="宋体"/>
        <family val="3"/>
        <charset val="134"/>
      </rPr>
      <t>天津市佳</t>
    </r>
  </si>
  <si>
    <r>
      <rPr>
        <sz val="10"/>
        <rFont val="宋体"/>
        <family val="3"/>
        <charset val="134"/>
      </rPr>
      <t>电梯门电机</t>
    </r>
  </si>
  <si>
    <r>
      <rPr>
        <sz val="10"/>
        <rFont val="宋体"/>
        <family val="3"/>
        <charset val="134"/>
      </rPr>
      <t>中外合资</t>
    </r>
  </si>
  <si>
    <r>
      <rPr>
        <sz val="10"/>
        <rFont val="宋体"/>
        <family val="3"/>
        <charset val="134"/>
      </rPr>
      <t>皮带机电机</t>
    </r>
  </si>
  <si>
    <r>
      <rPr>
        <sz val="10"/>
        <rFont val="宋体"/>
        <family val="3"/>
        <charset val="134"/>
      </rPr>
      <t>江苏徽特</t>
    </r>
  </si>
  <si>
    <r>
      <rPr>
        <sz val="10"/>
        <rFont val="宋体"/>
        <family val="3"/>
        <charset val="134"/>
      </rPr>
      <t>缝纫机电机</t>
    </r>
  </si>
  <si>
    <r>
      <rPr>
        <sz val="10"/>
        <rFont val="宋体"/>
        <family val="3"/>
        <charset val="134"/>
      </rPr>
      <t>青岛天泰</t>
    </r>
  </si>
  <si>
    <r>
      <rPr>
        <sz val="10"/>
        <rFont val="宋体"/>
        <family val="3"/>
        <charset val="134"/>
      </rPr>
      <t>斗提机电机</t>
    </r>
  </si>
  <si>
    <r>
      <rPr>
        <sz val="10"/>
        <rFont val="宋体"/>
        <family val="3"/>
        <charset val="134"/>
      </rPr>
      <t>回转冷却器电机</t>
    </r>
  </si>
  <si>
    <r>
      <rPr>
        <sz val="10"/>
        <rFont val="宋体"/>
        <family val="3"/>
        <charset val="134"/>
      </rPr>
      <t>熔化罐电机</t>
    </r>
  </si>
  <si>
    <r>
      <rPr>
        <sz val="10"/>
        <rFont val="宋体"/>
        <family val="3"/>
        <charset val="134"/>
      </rPr>
      <t>泸新电机厂</t>
    </r>
  </si>
  <si>
    <r>
      <rPr>
        <sz val="10"/>
        <rFont val="宋体"/>
        <family val="3"/>
        <charset val="134"/>
      </rPr>
      <t>螺旋回料器电机</t>
    </r>
  </si>
  <si>
    <r>
      <rPr>
        <sz val="10"/>
        <rFont val="宋体"/>
        <family val="3"/>
        <charset val="134"/>
      </rPr>
      <t>淄川长海</t>
    </r>
  </si>
  <si>
    <r>
      <rPr>
        <sz val="10"/>
        <rFont val="宋体"/>
        <family val="3"/>
        <charset val="134"/>
      </rPr>
      <t>通风机电机</t>
    </r>
  </si>
  <si>
    <r>
      <rPr>
        <sz val="10"/>
        <rFont val="宋体"/>
        <family val="3"/>
        <charset val="134"/>
      </rPr>
      <t>青岛红旗</t>
    </r>
  </si>
  <si>
    <r>
      <t>1#</t>
    </r>
    <r>
      <rPr>
        <sz val="10"/>
        <rFont val="宋体"/>
        <family val="3"/>
        <charset val="134"/>
      </rPr>
      <t>轴流风机电机</t>
    </r>
  </si>
  <si>
    <r>
      <t>2#</t>
    </r>
    <r>
      <rPr>
        <sz val="10"/>
        <rFont val="宋体"/>
        <family val="3"/>
        <charset val="134"/>
      </rPr>
      <t>轴流风机电机</t>
    </r>
  </si>
  <si>
    <r>
      <rPr>
        <sz val="10"/>
        <rFont val="宋体"/>
        <family val="3"/>
        <charset val="134"/>
      </rPr>
      <t>放料泵电机</t>
    </r>
  </si>
  <si>
    <r>
      <rPr>
        <sz val="10"/>
        <rFont val="宋体"/>
        <family val="3"/>
        <charset val="134"/>
      </rPr>
      <t>先锋电机厂</t>
    </r>
  </si>
  <si>
    <r>
      <rPr>
        <sz val="10"/>
        <rFont val="宋体"/>
        <family val="3"/>
        <charset val="134"/>
      </rPr>
      <t>高温泵</t>
    </r>
    <r>
      <rPr>
        <sz val="10"/>
        <rFont val="Arial Narrow"/>
        <family val="2"/>
      </rPr>
      <t>B</t>
    </r>
    <r>
      <rPr>
        <sz val="10"/>
        <rFont val="宋体"/>
        <family val="3"/>
        <charset val="134"/>
      </rPr>
      <t>电机</t>
    </r>
  </si>
  <si>
    <r>
      <rPr>
        <sz val="10"/>
        <rFont val="宋体"/>
        <family val="3"/>
        <charset val="134"/>
      </rPr>
      <t>山东红卫</t>
    </r>
  </si>
  <si>
    <r>
      <rPr>
        <sz val="10"/>
        <rFont val="宋体"/>
        <family val="3"/>
        <charset val="134"/>
      </rPr>
      <t>低温泵</t>
    </r>
    <r>
      <rPr>
        <sz val="10"/>
        <rFont val="Arial Narrow"/>
        <family val="2"/>
      </rPr>
      <t>B</t>
    </r>
    <r>
      <rPr>
        <sz val="10"/>
        <rFont val="宋体"/>
        <family val="3"/>
        <charset val="134"/>
      </rPr>
      <t>电机</t>
    </r>
  </si>
  <si>
    <r>
      <rPr>
        <sz val="10"/>
        <rFont val="宋体"/>
        <family val="3"/>
        <charset val="134"/>
      </rPr>
      <t>衡水电机</t>
    </r>
  </si>
  <si>
    <r>
      <rPr>
        <sz val="10"/>
        <rFont val="宋体"/>
        <family val="3"/>
        <charset val="134"/>
      </rPr>
      <t>料泵</t>
    </r>
    <r>
      <rPr>
        <sz val="10"/>
        <rFont val="Arial Narrow"/>
        <family val="2"/>
      </rPr>
      <t>B</t>
    </r>
    <r>
      <rPr>
        <sz val="10"/>
        <rFont val="宋体"/>
        <family val="3"/>
        <charset val="134"/>
      </rPr>
      <t>电机</t>
    </r>
  </si>
  <si>
    <r>
      <rPr>
        <sz val="10"/>
        <rFont val="宋体"/>
        <family val="3"/>
        <charset val="134"/>
      </rPr>
      <t>临清市大</t>
    </r>
  </si>
  <si>
    <r>
      <rPr>
        <sz val="10"/>
        <rFont val="宋体"/>
        <family val="3"/>
        <charset val="134"/>
      </rPr>
      <t>间苯二胺车间</t>
    </r>
  </si>
  <si>
    <r>
      <rPr>
        <sz val="10"/>
        <rFont val="宋体"/>
        <family val="3"/>
        <charset val="134"/>
      </rPr>
      <t>甲醇卸车泵</t>
    </r>
  </si>
  <si>
    <r>
      <rPr>
        <sz val="10"/>
        <rFont val="宋体"/>
        <family val="3"/>
        <charset val="134"/>
      </rPr>
      <t>管道泵</t>
    </r>
  </si>
  <si>
    <r>
      <rPr>
        <sz val="10"/>
        <rFont val="宋体"/>
        <family val="3"/>
        <charset val="134"/>
      </rPr>
      <t>热水槽</t>
    </r>
  </si>
  <si>
    <r>
      <rPr>
        <sz val="10"/>
        <rFont val="宋体"/>
        <family val="3"/>
        <charset val="134"/>
      </rPr>
      <t>水洗塔</t>
    </r>
  </si>
  <si>
    <r>
      <rPr>
        <sz val="10"/>
        <rFont val="宋体"/>
        <family val="3"/>
        <charset val="134"/>
      </rPr>
      <t>烟囱</t>
    </r>
  </si>
  <si>
    <r>
      <rPr>
        <sz val="10"/>
        <rFont val="宋体"/>
        <family val="3"/>
        <charset val="134"/>
      </rPr>
      <t>液碱槽</t>
    </r>
  </si>
  <si>
    <r>
      <rPr>
        <sz val="10"/>
        <rFont val="宋体"/>
        <family val="3"/>
        <charset val="134"/>
      </rPr>
      <t>废碱液槽</t>
    </r>
  </si>
  <si>
    <r>
      <rPr>
        <sz val="10"/>
        <rFont val="宋体"/>
        <family val="3"/>
        <charset val="134"/>
      </rPr>
      <t>负压水槽</t>
    </r>
  </si>
  <si>
    <r>
      <rPr>
        <sz val="10"/>
        <rFont val="宋体"/>
        <family val="3"/>
        <charset val="134"/>
      </rPr>
      <t>活化釜</t>
    </r>
  </si>
  <si>
    <r>
      <rPr>
        <sz val="10"/>
        <rFont val="宋体"/>
        <family val="3"/>
        <charset val="134"/>
      </rPr>
      <t>恒源厂迁来</t>
    </r>
  </si>
  <si>
    <r>
      <rPr>
        <sz val="10"/>
        <rFont val="宋体"/>
        <family val="3"/>
        <charset val="134"/>
      </rPr>
      <t>配电屏</t>
    </r>
  </si>
  <si>
    <r>
      <rPr>
        <sz val="10"/>
        <rFont val="宋体"/>
        <family val="3"/>
        <charset val="134"/>
      </rPr>
      <t>远东电气</t>
    </r>
  </si>
  <si>
    <r>
      <rPr>
        <sz val="10"/>
        <rFont val="宋体"/>
        <family val="3"/>
        <charset val="134"/>
      </rPr>
      <t>驱动器</t>
    </r>
  </si>
  <si>
    <r>
      <rPr>
        <sz val="10"/>
        <rFont val="宋体"/>
        <family val="3"/>
        <charset val="134"/>
      </rPr>
      <t>一级还原釜盘管</t>
    </r>
  </si>
  <si>
    <r>
      <rPr>
        <sz val="10"/>
        <rFont val="宋体"/>
        <family val="3"/>
        <charset val="134"/>
      </rPr>
      <t>姜堰永泰压力容器有限公司</t>
    </r>
  </si>
  <si>
    <r>
      <rPr>
        <sz val="10"/>
        <rFont val="宋体"/>
        <family val="3"/>
        <charset val="134"/>
      </rPr>
      <t>精馏塔再沸器</t>
    </r>
  </si>
  <si>
    <r>
      <rPr>
        <sz val="10"/>
        <rFont val="宋体"/>
        <family val="3"/>
        <charset val="134"/>
      </rPr>
      <t>软件系统</t>
    </r>
  </si>
  <si>
    <r>
      <rPr>
        <sz val="10"/>
        <rFont val="宋体"/>
        <family val="3"/>
        <charset val="134"/>
      </rPr>
      <t>浙江中控技术股份有限公司</t>
    </r>
  </si>
  <si>
    <r>
      <rPr>
        <sz val="10"/>
        <rFont val="宋体"/>
        <family val="3"/>
        <charset val="134"/>
      </rPr>
      <t>江苏江大</t>
    </r>
  </si>
  <si>
    <r>
      <rPr>
        <sz val="10"/>
        <rFont val="宋体"/>
        <family val="3"/>
        <charset val="134"/>
      </rPr>
      <t>废酸泵</t>
    </r>
  </si>
  <si>
    <r>
      <rPr>
        <sz val="10"/>
        <rFont val="宋体"/>
        <family val="3"/>
        <charset val="134"/>
      </rPr>
      <t>电脑</t>
    </r>
  </si>
  <si>
    <r>
      <rPr>
        <sz val="10"/>
        <rFont val="宋体"/>
        <family val="3"/>
        <charset val="134"/>
      </rPr>
      <t>青岛金新星</t>
    </r>
  </si>
  <si>
    <r>
      <rPr>
        <sz val="10"/>
        <rFont val="宋体"/>
        <family val="3"/>
        <charset val="134"/>
      </rPr>
      <t>空调</t>
    </r>
  </si>
  <si>
    <r>
      <t>2</t>
    </r>
    <r>
      <rPr>
        <sz val="10"/>
        <rFont val="宋体"/>
        <family val="3"/>
        <charset val="134"/>
      </rPr>
      <t>匹</t>
    </r>
  </si>
  <si>
    <r>
      <rPr>
        <sz val="10"/>
        <rFont val="宋体"/>
        <family val="3"/>
        <charset val="134"/>
      </rPr>
      <t>青岛润鸿</t>
    </r>
  </si>
  <si>
    <r>
      <t>3</t>
    </r>
    <r>
      <rPr>
        <sz val="10"/>
        <rFont val="宋体"/>
        <family val="3"/>
        <charset val="134"/>
      </rPr>
      <t>匹</t>
    </r>
  </si>
  <si>
    <r>
      <rPr>
        <sz val="10"/>
        <rFont val="宋体"/>
        <family val="3"/>
        <charset val="134"/>
      </rPr>
      <t>青岛鸿润</t>
    </r>
  </si>
  <si>
    <r>
      <rPr>
        <sz val="10"/>
        <rFont val="宋体"/>
        <family val="3"/>
        <charset val="134"/>
      </rPr>
      <t>气象色谱</t>
    </r>
  </si>
  <si>
    <r>
      <rPr>
        <sz val="10"/>
        <rFont val="宋体"/>
        <family val="3"/>
        <charset val="134"/>
      </rPr>
      <t>上海科创</t>
    </r>
  </si>
  <si>
    <r>
      <rPr>
        <sz val="10"/>
        <rFont val="宋体"/>
        <family val="3"/>
        <charset val="134"/>
      </rPr>
      <t>杭州和利时</t>
    </r>
  </si>
  <si>
    <r>
      <rPr>
        <sz val="10"/>
        <rFont val="宋体"/>
        <family val="3"/>
        <charset val="134"/>
      </rPr>
      <t>尾气喷射泵</t>
    </r>
  </si>
  <si>
    <r>
      <rPr>
        <sz val="10"/>
        <rFont val="宋体"/>
        <family val="3"/>
        <charset val="134"/>
      </rPr>
      <t>青岛鸿润兴电器有限公司</t>
    </r>
  </si>
  <si>
    <r>
      <rPr>
        <sz val="10"/>
        <rFont val="宋体"/>
        <family val="3"/>
        <charset val="134"/>
      </rPr>
      <t>油泵</t>
    </r>
  </si>
  <si>
    <r>
      <rPr>
        <sz val="10"/>
        <rFont val="宋体"/>
        <family val="3"/>
        <charset val="134"/>
      </rPr>
      <t>泊头市兴东高温油泵制造有限公司</t>
    </r>
  </si>
  <si>
    <r>
      <rPr>
        <sz val="10"/>
        <rFont val="宋体"/>
        <family val="3"/>
        <charset val="134"/>
      </rPr>
      <t>常州市武进武南变速机械有限公司</t>
    </r>
  </si>
  <si>
    <r>
      <rPr>
        <sz val="10"/>
        <rFont val="宋体"/>
        <family val="3"/>
        <charset val="134"/>
      </rPr>
      <t>玻璃钢冷塔</t>
    </r>
  </si>
  <si>
    <r>
      <rPr>
        <sz val="10"/>
        <rFont val="宋体"/>
        <family val="3"/>
        <charset val="134"/>
      </rPr>
      <t>安丘市北方冷却塔有限公司</t>
    </r>
  </si>
  <si>
    <r>
      <rPr>
        <sz val="10"/>
        <rFont val="宋体"/>
        <family val="3"/>
        <charset val="134"/>
      </rPr>
      <t>常州星河减速机有限公司</t>
    </r>
  </si>
  <si>
    <r>
      <rPr>
        <sz val="10"/>
        <rFont val="宋体"/>
        <family val="3"/>
        <charset val="134"/>
      </rPr>
      <t>氨氮分析仪</t>
    </r>
  </si>
  <si>
    <r>
      <rPr>
        <sz val="10"/>
        <rFont val="宋体"/>
        <family val="3"/>
        <charset val="134"/>
      </rPr>
      <t>厦门隆力德</t>
    </r>
  </si>
  <si>
    <r>
      <t>CDD</t>
    </r>
    <r>
      <rPr>
        <sz val="10"/>
        <rFont val="宋体"/>
        <family val="3"/>
        <charset val="134"/>
      </rPr>
      <t>分析仪</t>
    </r>
  </si>
  <si>
    <r>
      <t>PH</t>
    </r>
    <r>
      <rPr>
        <sz val="10"/>
        <rFont val="宋体"/>
        <family val="3"/>
        <charset val="134"/>
      </rPr>
      <t>计</t>
    </r>
  </si>
  <si>
    <r>
      <rPr>
        <sz val="10"/>
        <rFont val="宋体"/>
        <family val="3"/>
        <charset val="134"/>
      </rPr>
      <t>上海康仪</t>
    </r>
  </si>
  <si>
    <r>
      <rPr>
        <sz val="10"/>
        <rFont val="宋体"/>
        <family val="3"/>
        <charset val="134"/>
      </rPr>
      <t>吸排油烟机</t>
    </r>
  </si>
  <si>
    <r>
      <rPr>
        <sz val="10"/>
        <rFont val="宋体"/>
        <family val="3"/>
        <charset val="134"/>
      </rPr>
      <t>整体橱柜</t>
    </r>
  </si>
  <si>
    <r>
      <rPr>
        <sz val="10"/>
        <rFont val="宋体"/>
        <family val="3"/>
        <charset val="134"/>
      </rPr>
      <t>潜水泵</t>
    </r>
  </si>
  <si>
    <r>
      <rPr>
        <sz val="10"/>
        <rFont val="宋体"/>
        <family val="3"/>
        <charset val="134"/>
      </rPr>
      <t>山东日照水泵厂</t>
    </r>
  </si>
  <si>
    <r>
      <rPr>
        <sz val="10"/>
        <rFont val="宋体"/>
        <family val="3"/>
        <charset val="134"/>
      </rPr>
      <t>汽化塔再沸器</t>
    </r>
  </si>
  <si>
    <r>
      <rPr>
        <sz val="10"/>
        <rFont val="宋体"/>
        <family val="3"/>
        <charset val="134"/>
      </rPr>
      <t>汽化塔</t>
    </r>
  </si>
  <si>
    <r>
      <rPr>
        <sz val="10"/>
        <rFont val="宋体"/>
        <family val="3"/>
        <charset val="134"/>
      </rPr>
      <t>转化炉</t>
    </r>
  </si>
  <si>
    <r>
      <rPr>
        <sz val="10"/>
        <rFont val="宋体"/>
        <family val="3"/>
        <charset val="134"/>
      </rPr>
      <t>沈阳陆正冷热设备公司</t>
    </r>
  </si>
  <si>
    <r>
      <rPr>
        <sz val="10"/>
        <rFont val="宋体"/>
        <family val="3"/>
        <charset val="134"/>
      </rPr>
      <t>循环液储槽</t>
    </r>
  </si>
  <si>
    <r>
      <rPr>
        <sz val="10"/>
        <rFont val="宋体"/>
        <family val="3"/>
        <charset val="134"/>
      </rPr>
      <t>产品汽缓冲罐</t>
    </r>
  </si>
  <si>
    <r>
      <rPr>
        <sz val="10"/>
        <rFont val="宋体"/>
        <family val="3"/>
        <charset val="134"/>
      </rPr>
      <t>潍坊生建锅炉压力容器</t>
    </r>
  </si>
  <si>
    <r>
      <rPr>
        <sz val="10"/>
        <rFont val="宋体"/>
        <family val="3"/>
        <charset val="134"/>
      </rPr>
      <t>原料缓冲罐</t>
    </r>
  </si>
  <si>
    <r>
      <rPr>
        <sz val="10"/>
        <rFont val="宋体"/>
        <family val="3"/>
        <charset val="134"/>
      </rPr>
      <t>￥</t>
    </r>
    <r>
      <rPr>
        <sz val="10"/>
        <rFont val="Arial Narrow"/>
        <family val="2"/>
      </rPr>
      <t>1000*14/20*5625</t>
    </r>
  </si>
  <si>
    <r>
      <rPr>
        <sz val="10"/>
        <rFont val="宋体"/>
        <family val="3"/>
        <charset val="134"/>
      </rPr>
      <t>膨胀槽</t>
    </r>
  </si>
  <si>
    <r>
      <rPr>
        <sz val="10"/>
        <rFont val="宋体"/>
        <family val="3"/>
        <charset val="134"/>
      </rPr>
      <t>导热油加热器</t>
    </r>
  </si>
  <si>
    <r>
      <rPr>
        <sz val="10"/>
        <rFont val="宋体"/>
        <family val="3"/>
        <charset val="134"/>
      </rPr>
      <t>甲醇中间罐</t>
    </r>
  </si>
  <si>
    <r>
      <rPr>
        <sz val="10"/>
        <rFont val="宋体"/>
        <family val="3"/>
        <charset val="134"/>
      </rPr>
      <t>青岛恒源</t>
    </r>
  </si>
  <si>
    <r>
      <rPr>
        <sz val="10"/>
        <rFont val="宋体"/>
        <family val="3"/>
        <charset val="134"/>
      </rPr>
      <t>脱盐水中间罐</t>
    </r>
  </si>
  <si>
    <r>
      <rPr>
        <sz val="10"/>
        <rFont val="宋体"/>
        <family val="3"/>
        <charset val="134"/>
      </rPr>
      <t>转化气缓冲罐</t>
    </r>
  </si>
  <si>
    <r>
      <rPr>
        <sz val="10"/>
        <rFont val="宋体"/>
        <family val="3"/>
        <charset val="134"/>
      </rPr>
      <t>潍坊生建锅炉压力容器厂</t>
    </r>
  </si>
  <si>
    <r>
      <rPr>
        <sz val="10"/>
        <rFont val="宋体"/>
        <family val="3"/>
        <charset val="134"/>
      </rPr>
      <t>注油槽</t>
    </r>
  </si>
  <si>
    <r>
      <rPr>
        <sz val="10"/>
        <rFont val="宋体"/>
        <family val="3"/>
        <charset val="134"/>
      </rPr>
      <t>甲醇储罐</t>
    </r>
  </si>
  <si>
    <r>
      <rPr>
        <sz val="10"/>
        <rFont val="宋体"/>
        <family val="3"/>
        <charset val="134"/>
      </rPr>
      <t>水泵</t>
    </r>
  </si>
  <si>
    <r>
      <rPr>
        <sz val="10"/>
        <rFont val="宋体"/>
        <family val="3"/>
        <charset val="134"/>
      </rPr>
      <t>沈阳陆正重工机械有限公司</t>
    </r>
  </si>
  <si>
    <r>
      <rPr>
        <sz val="10"/>
        <rFont val="宋体"/>
        <family val="3"/>
        <charset val="134"/>
      </rPr>
      <t>变压器</t>
    </r>
  </si>
  <si>
    <r>
      <rPr>
        <sz val="10"/>
        <rFont val="宋体"/>
        <family val="3"/>
        <charset val="134"/>
      </rPr>
      <t>连云港变压器</t>
    </r>
  </si>
  <si>
    <r>
      <rPr>
        <sz val="10"/>
        <rFont val="宋体"/>
        <family val="3"/>
        <charset val="134"/>
      </rPr>
      <t>稀硝车间</t>
    </r>
  </si>
  <si>
    <r>
      <rPr>
        <sz val="10"/>
        <rFont val="宋体"/>
        <family val="3"/>
        <charset val="134"/>
      </rPr>
      <t>连云港变</t>
    </r>
  </si>
  <si>
    <r>
      <rPr>
        <sz val="10"/>
        <rFont val="宋体"/>
        <family val="3"/>
        <charset val="134"/>
      </rPr>
      <t>进线开关柜</t>
    </r>
  </si>
  <si>
    <r>
      <rPr>
        <sz val="10"/>
        <rFont val="宋体"/>
        <family val="3"/>
        <charset val="134"/>
      </rPr>
      <t>青岛远东</t>
    </r>
  </si>
  <si>
    <r>
      <rPr>
        <sz val="10"/>
        <rFont val="宋体"/>
        <family val="3"/>
        <charset val="134"/>
      </rPr>
      <t>计量柜</t>
    </r>
  </si>
  <si>
    <r>
      <rPr>
        <sz val="10"/>
        <rFont val="宋体"/>
        <family val="3"/>
        <charset val="134"/>
      </rPr>
      <t>电动机控制柜</t>
    </r>
  </si>
  <si>
    <r>
      <rPr>
        <sz val="10"/>
        <rFont val="宋体"/>
        <family val="3"/>
        <charset val="134"/>
      </rPr>
      <t>电动柜</t>
    </r>
  </si>
  <si>
    <r>
      <rPr>
        <sz val="10"/>
        <rFont val="宋体"/>
        <family val="3"/>
        <charset val="134"/>
      </rPr>
      <t>电压互感器</t>
    </r>
  </si>
  <si>
    <r>
      <rPr>
        <sz val="10"/>
        <rFont val="宋体"/>
        <family val="3"/>
        <charset val="134"/>
      </rPr>
      <t>高压电容柜</t>
    </r>
  </si>
  <si>
    <r>
      <rPr>
        <sz val="10"/>
        <rFont val="宋体"/>
        <family val="3"/>
        <charset val="134"/>
      </rPr>
      <t>电容器控制柜</t>
    </r>
  </si>
  <si>
    <r>
      <rPr>
        <sz val="10"/>
        <rFont val="宋体"/>
        <family val="3"/>
        <charset val="134"/>
      </rPr>
      <t>交流低压配电屏</t>
    </r>
  </si>
  <si>
    <r>
      <rPr>
        <sz val="10"/>
        <rFont val="宋体"/>
        <family val="3"/>
        <charset val="134"/>
      </rPr>
      <t>青岛电器</t>
    </r>
  </si>
  <si>
    <r>
      <rPr>
        <sz val="10"/>
        <rFont val="宋体"/>
        <family val="3"/>
        <charset val="134"/>
      </rPr>
      <t>配电柜</t>
    </r>
  </si>
  <si>
    <r>
      <rPr>
        <sz val="10"/>
        <rFont val="宋体"/>
        <family val="3"/>
        <charset val="134"/>
      </rPr>
      <t>青岛宇航</t>
    </r>
  </si>
  <si>
    <r>
      <rPr>
        <sz val="10"/>
        <rFont val="宋体"/>
        <family val="3"/>
        <charset val="134"/>
      </rPr>
      <t>稀硝仪表</t>
    </r>
  </si>
  <si>
    <r>
      <rPr>
        <sz val="10"/>
        <rFont val="宋体"/>
        <family val="3"/>
        <charset val="134"/>
      </rPr>
      <t>美国</t>
    </r>
  </si>
  <si>
    <r>
      <t>DCS</t>
    </r>
    <r>
      <rPr>
        <sz val="10"/>
        <rFont val="宋体"/>
        <family val="3"/>
        <charset val="134"/>
      </rPr>
      <t>控制柜</t>
    </r>
  </si>
  <si>
    <r>
      <t>PLC</t>
    </r>
    <r>
      <rPr>
        <sz val="10"/>
        <rFont val="宋体"/>
        <family val="3"/>
        <charset val="134"/>
      </rPr>
      <t>控制柜</t>
    </r>
  </si>
  <si>
    <r>
      <rPr>
        <sz val="10"/>
        <rFont val="宋体"/>
        <family val="3"/>
        <charset val="134"/>
      </rPr>
      <t>低压配电柜</t>
    </r>
  </si>
  <si>
    <r>
      <rPr>
        <sz val="10"/>
        <rFont val="宋体"/>
        <family val="3"/>
        <charset val="134"/>
      </rPr>
      <t>青岛华通</t>
    </r>
  </si>
  <si>
    <r>
      <rPr>
        <sz val="10"/>
        <rFont val="宋体"/>
        <family val="3"/>
        <charset val="134"/>
      </rPr>
      <t>压缩机</t>
    </r>
  </si>
  <si>
    <r>
      <rPr>
        <sz val="10"/>
        <rFont val="宋体"/>
        <family val="3"/>
        <charset val="134"/>
      </rPr>
      <t>美国爱立</t>
    </r>
  </si>
  <si>
    <r>
      <rPr>
        <sz val="10"/>
        <rFont val="宋体"/>
        <family val="3"/>
        <charset val="134"/>
      </rPr>
      <t>膨胀机</t>
    </r>
  </si>
  <si>
    <r>
      <rPr>
        <sz val="10"/>
        <rFont val="宋体"/>
        <family val="3"/>
        <charset val="134"/>
      </rPr>
      <t>汽轮机</t>
    </r>
  </si>
  <si>
    <r>
      <rPr>
        <sz val="10"/>
        <rFont val="宋体"/>
        <family val="3"/>
        <charset val="134"/>
      </rPr>
      <t>锦西化工</t>
    </r>
  </si>
  <si>
    <r>
      <rPr>
        <sz val="10"/>
        <rFont val="宋体"/>
        <family val="3"/>
        <charset val="134"/>
      </rPr>
      <t>润滑油泵</t>
    </r>
  </si>
  <si>
    <r>
      <rPr>
        <sz val="10"/>
        <rFont val="宋体"/>
        <family val="3"/>
        <charset val="134"/>
      </rPr>
      <t>天津工业</t>
    </r>
  </si>
  <si>
    <r>
      <rPr>
        <sz val="10"/>
        <rFont val="宋体"/>
        <family val="3"/>
        <charset val="134"/>
      </rPr>
      <t>冷凝泵</t>
    </r>
  </si>
  <si>
    <r>
      <rPr>
        <sz val="10"/>
        <rFont val="宋体"/>
        <family val="3"/>
        <charset val="134"/>
      </rPr>
      <t>浙江水泵</t>
    </r>
  </si>
  <si>
    <r>
      <rPr>
        <sz val="10"/>
        <rFont val="宋体"/>
        <family val="3"/>
        <charset val="134"/>
      </rPr>
      <t>送酸泵</t>
    </r>
  </si>
  <si>
    <r>
      <rPr>
        <sz val="10"/>
        <rFont val="宋体"/>
        <family val="3"/>
        <charset val="134"/>
      </rPr>
      <t>天津耐酸</t>
    </r>
  </si>
  <si>
    <r>
      <rPr>
        <sz val="10"/>
        <rFont val="宋体"/>
        <family val="3"/>
        <charset val="134"/>
      </rPr>
      <t>弱酸泵</t>
    </r>
  </si>
  <si>
    <r>
      <rPr>
        <sz val="10"/>
        <rFont val="宋体"/>
        <family val="3"/>
        <charset val="134"/>
      </rPr>
      <t>回流酸泵</t>
    </r>
  </si>
  <si>
    <r>
      <rPr>
        <sz val="10"/>
        <rFont val="宋体"/>
        <family val="3"/>
        <charset val="134"/>
      </rPr>
      <t>循环水泵</t>
    </r>
  </si>
  <si>
    <r>
      <rPr>
        <sz val="10"/>
        <rFont val="宋体"/>
        <family val="3"/>
        <charset val="134"/>
      </rPr>
      <t>山东日照</t>
    </r>
  </si>
  <si>
    <r>
      <rPr>
        <sz val="10"/>
        <rFont val="宋体"/>
        <family val="3"/>
        <charset val="134"/>
      </rPr>
      <t>宁波爱发</t>
    </r>
  </si>
  <si>
    <r>
      <rPr>
        <sz val="10"/>
        <rFont val="宋体"/>
        <family val="3"/>
        <charset val="134"/>
      </rPr>
      <t>溶液泵</t>
    </r>
  </si>
  <si>
    <r>
      <rPr>
        <sz val="10"/>
        <rFont val="宋体"/>
        <family val="3"/>
        <charset val="134"/>
      </rPr>
      <t>喷淋泵</t>
    </r>
  </si>
  <si>
    <r>
      <rPr>
        <sz val="10"/>
        <rFont val="宋体"/>
        <family val="3"/>
        <charset val="134"/>
      </rPr>
      <t>冷剂泵</t>
    </r>
  </si>
  <si>
    <r>
      <rPr>
        <sz val="10"/>
        <rFont val="宋体"/>
        <family val="3"/>
        <charset val="134"/>
      </rPr>
      <t>锅炉供水泵</t>
    </r>
  </si>
  <si>
    <r>
      <rPr>
        <sz val="10"/>
        <rFont val="宋体"/>
        <family val="3"/>
        <charset val="134"/>
      </rPr>
      <t>液氨泵</t>
    </r>
  </si>
  <si>
    <r>
      <rPr>
        <sz val="10"/>
        <rFont val="宋体"/>
        <family val="3"/>
        <charset val="134"/>
      </rPr>
      <t>旅顺安全</t>
    </r>
  </si>
  <si>
    <r>
      <rPr>
        <sz val="10"/>
        <rFont val="宋体"/>
        <family val="3"/>
        <charset val="134"/>
      </rPr>
      <t>桥式起重机</t>
    </r>
  </si>
  <si>
    <r>
      <rPr>
        <sz val="10"/>
        <rFont val="宋体"/>
        <family val="3"/>
        <charset val="134"/>
      </rPr>
      <t>供水泵</t>
    </r>
  </si>
  <si>
    <r>
      <rPr>
        <sz val="10"/>
        <rFont val="宋体"/>
        <family val="3"/>
        <charset val="134"/>
      </rPr>
      <t>日照水泵厂</t>
    </r>
  </si>
  <si>
    <r>
      <rPr>
        <sz val="10"/>
        <rFont val="宋体"/>
        <family val="3"/>
        <charset val="134"/>
      </rPr>
      <t>滤油机</t>
    </r>
  </si>
  <si>
    <r>
      <rPr>
        <sz val="10"/>
        <rFont val="宋体"/>
        <family val="3"/>
        <charset val="134"/>
      </rPr>
      <t>浙江乐清</t>
    </r>
  </si>
  <si>
    <r>
      <rPr>
        <sz val="10"/>
        <rFont val="宋体"/>
        <family val="3"/>
        <charset val="134"/>
      </rPr>
      <t>山东博山</t>
    </r>
  </si>
  <si>
    <r>
      <rPr>
        <sz val="10"/>
        <rFont val="宋体"/>
        <family val="3"/>
        <charset val="134"/>
      </rPr>
      <t>泰兴化工</t>
    </r>
  </si>
  <si>
    <r>
      <rPr>
        <sz val="10"/>
        <rFont val="宋体"/>
        <family val="3"/>
        <charset val="134"/>
      </rPr>
      <t>吸收塔</t>
    </r>
  </si>
  <si>
    <r>
      <rPr>
        <sz val="10"/>
        <rFont val="宋体"/>
        <family val="3"/>
        <charset val="134"/>
      </rPr>
      <t>废热交换器</t>
    </r>
  </si>
  <si>
    <r>
      <rPr>
        <sz val="10"/>
        <rFont val="宋体"/>
        <family val="3"/>
        <charset val="134"/>
      </rPr>
      <t>南京儿化机</t>
    </r>
  </si>
  <si>
    <r>
      <rPr>
        <sz val="10"/>
        <rFont val="宋体"/>
        <family val="3"/>
        <charset val="134"/>
      </rPr>
      <t>废锅汽包</t>
    </r>
  </si>
  <si>
    <r>
      <rPr>
        <sz val="10"/>
        <rFont val="宋体"/>
        <family val="3"/>
        <charset val="134"/>
      </rPr>
      <t>南京二化机</t>
    </r>
  </si>
  <si>
    <r>
      <rPr>
        <sz val="10"/>
        <rFont val="宋体"/>
        <family val="3"/>
        <charset val="134"/>
      </rPr>
      <t>漂泊塔</t>
    </r>
  </si>
  <si>
    <r>
      <rPr>
        <sz val="10"/>
        <rFont val="宋体"/>
        <family val="3"/>
        <charset val="134"/>
      </rPr>
      <t>铂过滤器</t>
    </r>
  </si>
  <si>
    <r>
      <rPr>
        <sz val="10"/>
        <rFont val="宋体"/>
        <family val="3"/>
        <charset val="134"/>
      </rPr>
      <t>尾气预热器</t>
    </r>
  </si>
  <si>
    <r>
      <rPr>
        <sz val="10"/>
        <rFont val="宋体"/>
        <family val="3"/>
        <charset val="134"/>
      </rPr>
      <t>肥城金塔</t>
    </r>
  </si>
  <si>
    <r>
      <rPr>
        <sz val="10"/>
        <rFont val="宋体"/>
        <family val="3"/>
        <charset val="134"/>
      </rPr>
      <t>回流酸冷却器</t>
    </r>
  </si>
  <si>
    <r>
      <rPr>
        <sz val="10"/>
        <rFont val="宋体"/>
        <family val="3"/>
        <charset val="134"/>
      </rPr>
      <t>冷却冷凝器</t>
    </r>
  </si>
  <si>
    <r>
      <rPr>
        <sz val="10"/>
        <rFont val="宋体"/>
        <family val="3"/>
        <charset val="134"/>
      </rPr>
      <t>气氨过滤器</t>
    </r>
  </si>
  <si>
    <r>
      <rPr>
        <sz val="10"/>
        <rFont val="宋体"/>
        <family val="3"/>
        <charset val="134"/>
      </rPr>
      <t>液氨蒸发器</t>
    </r>
  </si>
  <si>
    <r>
      <rPr>
        <sz val="10"/>
        <rFont val="宋体"/>
        <family val="3"/>
        <charset val="134"/>
      </rPr>
      <t>空气缓冲罐</t>
    </r>
  </si>
  <si>
    <r>
      <rPr>
        <sz val="10"/>
        <rFont val="宋体"/>
        <family val="3"/>
        <charset val="134"/>
      </rPr>
      <t>压缩空气过滤器</t>
    </r>
  </si>
  <si>
    <r>
      <rPr>
        <sz val="10"/>
        <rFont val="宋体"/>
        <family val="3"/>
        <charset val="134"/>
      </rPr>
      <t>漂泊空气冷却器</t>
    </r>
  </si>
  <si>
    <r>
      <rPr>
        <sz val="10"/>
        <rFont val="宋体"/>
        <family val="3"/>
        <charset val="134"/>
      </rPr>
      <t>冷酸分离器</t>
    </r>
  </si>
  <si>
    <r>
      <rPr>
        <sz val="10"/>
        <rFont val="宋体"/>
        <family val="3"/>
        <charset val="134"/>
      </rPr>
      <t>氨空混合器</t>
    </r>
  </si>
  <si>
    <r>
      <rPr>
        <sz val="10"/>
        <rFont val="宋体"/>
        <family val="3"/>
        <charset val="134"/>
      </rPr>
      <t>除雾器</t>
    </r>
  </si>
  <si>
    <r>
      <rPr>
        <sz val="10"/>
        <rFont val="宋体"/>
        <family val="3"/>
        <charset val="134"/>
      </rPr>
      <t>空气过滤器</t>
    </r>
  </si>
  <si>
    <r>
      <rPr>
        <sz val="10"/>
        <rFont val="宋体"/>
        <family val="3"/>
        <charset val="134"/>
      </rPr>
      <t>中间冷却器</t>
    </r>
  </si>
  <si>
    <r>
      <rPr>
        <sz val="10"/>
        <rFont val="宋体"/>
        <family val="3"/>
        <charset val="134"/>
      </rPr>
      <t>两射气抽气器</t>
    </r>
  </si>
  <si>
    <r>
      <rPr>
        <sz val="10"/>
        <rFont val="宋体"/>
        <family val="3"/>
        <charset val="134"/>
      </rPr>
      <t>锦西化机厂</t>
    </r>
  </si>
  <si>
    <r>
      <rPr>
        <sz val="10"/>
        <rFont val="宋体"/>
        <family val="3"/>
        <charset val="134"/>
      </rPr>
      <t>气封冷凝器</t>
    </r>
  </si>
  <si>
    <r>
      <rPr>
        <sz val="10"/>
        <rFont val="宋体"/>
        <family val="3"/>
        <charset val="134"/>
      </rPr>
      <t>表面冷凝器</t>
    </r>
  </si>
  <si>
    <r>
      <rPr>
        <sz val="10"/>
        <rFont val="宋体"/>
        <family val="3"/>
        <charset val="134"/>
      </rPr>
      <t>锦西化工厂</t>
    </r>
  </si>
  <si>
    <r>
      <rPr>
        <sz val="10"/>
        <rFont val="宋体"/>
        <family val="3"/>
        <charset val="134"/>
      </rPr>
      <t>润滑油高位槽</t>
    </r>
  </si>
  <si>
    <r>
      <rPr>
        <sz val="10"/>
        <rFont val="宋体"/>
        <family val="3"/>
        <charset val="134"/>
      </rPr>
      <t>润滑油箱</t>
    </r>
  </si>
  <si>
    <r>
      <rPr>
        <sz val="10"/>
        <rFont val="宋体"/>
        <family val="3"/>
        <charset val="134"/>
      </rPr>
      <t>油过滤器</t>
    </r>
  </si>
  <si>
    <r>
      <rPr>
        <sz val="10"/>
        <rFont val="宋体"/>
        <family val="3"/>
        <charset val="134"/>
      </rPr>
      <t>七</t>
    </r>
    <r>
      <rPr>
        <sz val="10"/>
        <rFont val="Arial Narrow"/>
        <family val="2"/>
      </rPr>
      <t>0</t>
    </r>
    <r>
      <rPr>
        <sz val="10"/>
        <rFont val="宋体"/>
        <family val="3"/>
        <charset val="134"/>
      </rPr>
      <t>七研究</t>
    </r>
  </si>
  <si>
    <r>
      <rPr>
        <sz val="10"/>
        <rFont val="宋体"/>
        <family val="3"/>
        <charset val="134"/>
      </rPr>
      <t>油冷却器</t>
    </r>
  </si>
  <si>
    <r>
      <rPr>
        <sz val="10"/>
        <rFont val="宋体"/>
        <family val="3"/>
        <charset val="134"/>
      </rPr>
      <t>干燥塔</t>
    </r>
  </si>
  <si>
    <r>
      <rPr>
        <sz val="10"/>
        <rFont val="宋体"/>
        <family val="3"/>
        <charset val="134"/>
      </rPr>
      <t>柳州富达机械有限公司</t>
    </r>
  </si>
  <si>
    <r>
      <rPr>
        <sz val="10"/>
        <rFont val="宋体"/>
        <family val="3"/>
        <charset val="134"/>
      </rPr>
      <t>济南华能</t>
    </r>
  </si>
  <si>
    <r>
      <rPr>
        <sz val="10"/>
        <rFont val="宋体"/>
        <family val="3"/>
        <charset val="134"/>
      </rPr>
      <t>稀硝酸储槽</t>
    </r>
  </si>
  <si>
    <r>
      <rPr>
        <sz val="10"/>
        <rFont val="宋体"/>
        <family val="3"/>
        <charset val="134"/>
      </rPr>
      <t>蒙阴建筑</t>
    </r>
  </si>
  <si>
    <r>
      <rPr>
        <sz val="10"/>
        <rFont val="宋体"/>
        <family val="3"/>
        <charset val="134"/>
      </rPr>
      <t>稀硝酸储罐</t>
    </r>
  </si>
  <si>
    <r>
      <rPr>
        <sz val="10"/>
        <rFont val="宋体"/>
        <family val="3"/>
        <charset val="134"/>
      </rPr>
      <t>液氨大罐</t>
    </r>
  </si>
  <si>
    <r>
      <rPr>
        <sz val="10"/>
        <rFont val="宋体"/>
        <family val="3"/>
        <charset val="134"/>
      </rPr>
      <t>临沂化工</t>
    </r>
  </si>
  <si>
    <r>
      <rPr>
        <sz val="10"/>
        <rFont val="宋体"/>
        <family val="3"/>
        <charset val="134"/>
      </rPr>
      <t>金州机器</t>
    </r>
  </si>
  <si>
    <r>
      <rPr>
        <sz val="10"/>
        <rFont val="宋体"/>
        <family val="3"/>
        <charset val="134"/>
      </rPr>
      <t>气氨缓冲罐</t>
    </r>
  </si>
  <si>
    <r>
      <rPr>
        <sz val="10"/>
        <rFont val="宋体"/>
        <family val="3"/>
        <charset val="134"/>
      </rPr>
      <t>精密分离器</t>
    </r>
  </si>
  <si>
    <r>
      <rPr>
        <sz val="10"/>
        <rFont val="宋体"/>
        <family val="3"/>
        <charset val="134"/>
      </rPr>
      <t>一级气氨过滤器</t>
    </r>
  </si>
  <si>
    <r>
      <rPr>
        <sz val="10"/>
        <rFont val="宋体"/>
        <family val="3"/>
        <charset val="134"/>
      </rPr>
      <t>青岛锅炉</t>
    </r>
  </si>
  <si>
    <r>
      <rPr>
        <sz val="10"/>
        <rFont val="宋体"/>
        <family val="3"/>
        <charset val="134"/>
      </rPr>
      <t>锅炉供水箱</t>
    </r>
  </si>
  <si>
    <r>
      <rPr>
        <sz val="10"/>
        <rFont val="宋体"/>
        <family val="3"/>
        <charset val="134"/>
      </rPr>
      <t>工艺水槽</t>
    </r>
  </si>
  <si>
    <r>
      <rPr>
        <sz val="10"/>
        <rFont val="宋体"/>
        <family val="3"/>
        <charset val="134"/>
      </rPr>
      <t>冷水槽</t>
    </r>
  </si>
  <si>
    <r>
      <rPr>
        <sz val="10"/>
        <rFont val="宋体"/>
        <family val="3"/>
        <charset val="134"/>
      </rPr>
      <t>冷水机组</t>
    </r>
  </si>
  <si>
    <r>
      <rPr>
        <sz val="10"/>
        <rFont val="宋体"/>
        <family val="3"/>
        <charset val="134"/>
      </rPr>
      <t>烟台莊圆</t>
    </r>
  </si>
  <si>
    <r>
      <rPr>
        <sz val="10"/>
        <rFont val="宋体"/>
        <family val="3"/>
        <charset val="134"/>
      </rPr>
      <t>蒸汽分离器</t>
    </r>
  </si>
  <si>
    <r>
      <rPr>
        <sz val="10"/>
        <rFont val="宋体"/>
        <family val="3"/>
        <charset val="134"/>
      </rPr>
      <t>井水缓冲槽</t>
    </r>
  </si>
  <si>
    <r>
      <rPr>
        <sz val="10"/>
        <rFont val="宋体"/>
        <family val="3"/>
        <charset val="134"/>
      </rPr>
      <t>喷射水槽</t>
    </r>
  </si>
  <si>
    <r>
      <rPr>
        <sz val="10"/>
        <rFont val="宋体"/>
        <family val="3"/>
        <charset val="134"/>
      </rPr>
      <t>油沉降罐</t>
    </r>
  </si>
  <si>
    <r>
      <rPr>
        <sz val="10"/>
        <rFont val="宋体"/>
        <family val="3"/>
        <charset val="134"/>
      </rPr>
      <t>施放气缓冲罐</t>
    </r>
  </si>
  <si>
    <r>
      <rPr>
        <sz val="10"/>
        <rFont val="宋体"/>
        <family val="3"/>
        <charset val="134"/>
      </rPr>
      <t>仪表空气冷却器</t>
    </r>
  </si>
  <si>
    <r>
      <rPr>
        <sz val="10"/>
        <rFont val="宋体"/>
        <family val="3"/>
        <charset val="134"/>
      </rPr>
      <t>水封槽</t>
    </r>
  </si>
  <si>
    <r>
      <rPr>
        <sz val="10"/>
        <rFont val="宋体"/>
        <family val="3"/>
        <charset val="134"/>
      </rPr>
      <t>青岛压力</t>
    </r>
  </si>
  <si>
    <r>
      <rPr>
        <sz val="10"/>
        <rFont val="宋体"/>
        <family val="3"/>
        <charset val="134"/>
      </rPr>
      <t>氨加热器</t>
    </r>
  </si>
  <si>
    <r>
      <rPr>
        <sz val="10"/>
        <rFont val="宋体"/>
        <family val="3"/>
        <charset val="134"/>
      </rPr>
      <t>美国杜邦设备公司</t>
    </r>
  </si>
  <si>
    <r>
      <rPr>
        <sz val="10"/>
        <rFont val="宋体"/>
        <family val="3"/>
        <charset val="134"/>
      </rPr>
      <t>氨精密分离器</t>
    </r>
  </si>
  <si>
    <r>
      <rPr>
        <sz val="10"/>
        <rFont val="宋体"/>
        <family val="3"/>
        <charset val="134"/>
      </rPr>
      <t>调速器</t>
    </r>
  </si>
  <si>
    <r>
      <rPr>
        <sz val="10"/>
        <rFont val="宋体"/>
        <family val="3"/>
        <charset val="134"/>
      </rPr>
      <t>备用电器</t>
    </r>
  </si>
  <si>
    <r>
      <rPr>
        <sz val="10"/>
        <rFont val="宋体"/>
        <family val="3"/>
        <charset val="134"/>
      </rPr>
      <t>稳压电源</t>
    </r>
  </si>
  <si>
    <r>
      <rPr>
        <sz val="10"/>
        <rFont val="宋体"/>
        <family val="3"/>
        <charset val="134"/>
      </rPr>
      <t>耐腐蚀泵</t>
    </r>
  </si>
  <si>
    <r>
      <t>OPC</t>
    </r>
    <r>
      <rPr>
        <sz val="10"/>
        <rFont val="宋体"/>
        <family val="3"/>
        <charset val="134"/>
      </rPr>
      <t>软件</t>
    </r>
  </si>
  <si>
    <r>
      <rPr>
        <sz val="10"/>
        <rFont val="宋体"/>
        <family val="3"/>
        <charset val="134"/>
      </rPr>
      <t>北京杰控科技公司</t>
    </r>
  </si>
  <si>
    <r>
      <rPr>
        <sz val="10"/>
        <rFont val="宋体"/>
        <family val="3"/>
        <charset val="134"/>
      </rPr>
      <t>氨蒸发器</t>
    </r>
  </si>
  <si>
    <r>
      <rPr>
        <sz val="10"/>
        <rFont val="宋体"/>
        <family val="3"/>
        <charset val="134"/>
      </rPr>
      <t>泰安东大化工设备制造公司</t>
    </r>
  </si>
  <si>
    <r>
      <rPr>
        <sz val="10"/>
        <rFont val="宋体"/>
        <family val="3"/>
        <charset val="134"/>
      </rPr>
      <t>屏蔽电泵</t>
    </r>
  </si>
  <si>
    <r>
      <rPr>
        <sz val="10"/>
        <rFont val="宋体"/>
        <family val="3"/>
        <charset val="134"/>
      </rPr>
      <t>大连国立安全阀公司</t>
    </r>
  </si>
  <si>
    <r>
      <rPr>
        <sz val="10"/>
        <rFont val="宋体"/>
        <family val="3"/>
        <charset val="134"/>
      </rPr>
      <t>大连国立</t>
    </r>
  </si>
  <si>
    <r>
      <rPr>
        <sz val="10"/>
        <rFont val="宋体"/>
        <family val="3"/>
        <charset val="134"/>
      </rPr>
      <t>山东博泵科技股份公司</t>
    </r>
  </si>
  <si>
    <r>
      <rPr>
        <sz val="10"/>
        <rFont val="宋体"/>
        <family val="3"/>
        <charset val="134"/>
      </rPr>
      <t>中信机电</t>
    </r>
  </si>
  <si>
    <r>
      <rPr>
        <sz val="10"/>
        <rFont val="宋体"/>
        <family val="3"/>
        <charset val="134"/>
      </rPr>
      <t>反应器</t>
    </r>
  </si>
  <si>
    <r>
      <rPr>
        <sz val="10"/>
        <rFont val="宋体"/>
        <family val="3"/>
        <charset val="134"/>
      </rPr>
      <t>石家庄正元塔器设备有限公司</t>
    </r>
  </si>
  <si>
    <r>
      <rPr>
        <sz val="10"/>
        <rFont val="宋体"/>
        <family val="3"/>
        <charset val="134"/>
      </rPr>
      <t>氨尾气混合器</t>
    </r>
  </si>
  <si>
    <r>
      <rPr>
        <sz val="10"/>
        <rFont val="宋体"/>
        <family val="3"/>
        <charset val="134"/>
      </rPr>
      <t>稀硝尾气治理装置</t>
    </r>
  </si>
  <si>
    <r>
      <rPr>
        <sz val="10"/>
        <rFont val="宋体"/>
        <family val="3"/>
        <charset val="134"/>
      </rPr>
      <t>不锈钢泵</t>
    </r>
  </si>
  <si>
    <r>
      <rPr>
        <sz val="10"/>
        <rFont val="宋体"/>
        <family val="3"/>
        <charset val="134"/>
      </rPr>
      <t>山东豪迈机械制造有限公司</t>
    </r>
  </si>
  <si>
    <r>
      <rPr>
        <sz val="10"/>
        <rFont val="宋体"/>
        <family val="3"/>
        <charset val="134"/>
      </rPr>
      <t>废热锅炉</t>
    </r>
  </si>
  <si>
    <r>
      <rPr>
        <sz val="10"/>
        <rFont val="宋体"/>
        <family val="3"/>
        <charset val="134"/>
      </rPr>
      <t>氟蒸发器</t>
    </r>
  </si>
  <si>
    <r>
      <rPr>
        <sz val="10"/>
        <rFont val="宋体"/>
        <family val="3"/>
        <charset val="134"/>
      </rPr>
      <t>空气净化设备</t>
    </r>
  </si>
  <si>
    <r>
      <rPr>
        <sz val="10"/>
        <rFont val="宋体"/>
        <family val="3"/>
        <charset val="134"/>
      </rPr>
      <t>天津市洁风空气净化工程公司</t>
    </r>
  </si>
  <si>
    <r>
      <rPr>
        <sz val="10"/>
        <rFont val="宋体"/>
        <family val="3"/>
        <charset val="134"/>
      </rPr>
      <t>精馏塔一冷</t>
    </r>
  </si>
  <si>
    <r>
      <rPr>
        <sz val="10"/>
        <rFont val="宋体"/>
        <family val="3"/>
        <charset val="134"/>
      </rPr>
      <t>甲醇合成塔</t>
    </r>
  </si>
  <si>
    <r>
      <t>320KVA</t>
    </r>
    <r>
      <rPr>
        <sz val="10"/>
        <rFont val="宋体"/>
        <family val="3"/>
        <charset val="134"/>
      </rPr>
      <t>电容柜</t>
    </r>
  </si>
  <si>
    <r>
      <rPr>
        <sz val="10"/>
        <rFont val="宋体"/>
        <family val="3"/>
        <charset val="134"/>
      </rPr>
      <t>罗茨电机</t>
    </r>
  </si>
  <si>
    <r>
      <rPr>
        <sz val="10"/>
        <rFont val="宋体"/>
        <family val="3"/>
        <charset val="134"/>
      </rPr>
      <t>甲醇循环机</t>
    </r>
  </si>
  <si>
    <r>
      <rPr>
        <sz val="10"/>
        <rFont val="宋体"/>
        <family val="3"/>
        <charset val="134"/>
      </rPr>
      <t>甲醇压缩机</t>
    </r>
  </si>
  <si>
    <r>
      <t>400KW10KV</t>
    </r>
    <r>
      <rPr>
        <sz val="10"/>
        <rFont val="宋体"/>
        <family val="3"/>
        <charset val="134"/>
      </rPr>
      <t>电机</t>
    </r>
  </si>
  <si>
    <r>
      <rPr>
        <sz val="10"/>
        <rFont val="宋体"/>
        <family val="3"/>
        <charset val="134"/>
      </rPr>
      <t>减：在建设备安装工程减值准备</t>
    </r>
    <phoneticPr fontId="206" type="noConversion"/>
  </si>
  <si>
    <t>海信</t>
  </si>
  <si>
    <t>联想</t>
  </si>
  <si>
    <t>惠普</t>
  </si>
  <si>
    <t>用友</t>
  </si>
  <si>
    <t>格力</t>
  </si>
  <si>
    <t>无可回收价值</t>
    <phoneticPr fontId="206" type="noConversion"/>
  </si>
  <si>
    <t>杜沛淼、许建爱</t>
    <phoneticPr fontId="206" type="noConversion"/>
  </si>
  <si>
    <t>巨芳</t>
    <phoneticPr fontId="206" type="noConversion"/>
  </si>
  <si>
    <t>杜沛淼、路艳</t>
    <phoneticPr fontId="206" type="noConversion"/>
  </si>
  <si>
    <t>叶轮给粉机</t>
    <phoneticPr fontId="206" type="noConversion"/>
  </si>
  <si>
    <t>工程物资评估明细表</t>
    <phoneticPr fontId="206" type="noConversion"/>
  </si>
  <si>
    <t>镀锌</t>
  </si>
  <si>
    <r>
      <rPr>
        <sz val="10"/>
        <rFont val="宋体"/>
        <family val="3"/>
        <charset val="134"/>
      </rPr>
      <t>资产状态（报废、报废、淘汰）</t>
    </r>
  </si>
  <si>
    <r>
      <rPr>
        <sz val="10"/>
        <rFont val="宋体"/>
        <family val="3"/>
        <charset val="134"/>
      </rPr>
      <t>残余重量总重（</t>
    </r>
    <r>
      <rPr>
        <sz val="10"/>
        <rFont val="Arial Narrow"/>
        <family val="2"/>
      </rPr>
      <t>kg</t>
    </r>
    <r>
      <rPr>
        <sz val="10"/>
        <rFont val="宋体"/>
        <family val="3"/>
        <charset val="134"/>
      </rPr>
      <t>）</t>
    </r>
    <phoneticPr fontId="206" type="noConversion"/>
  </si>
  <si>
    <r>
      <rPr>
        <sz val="10"/>
        <rFont val="宋体"/>
        <family val="3"/>
        <charset val="134"/>
      </rPr>
      <t>碳纤维盘根</t>
    </r>
  </si>
  <si>
    <r>
      <t>1#</t>
    </r>
    <r>
      <rPr>
        <sz val="10"/>
        <rFont val="宋体"/>
        <family val="3"/>
        <charset val="134"/>
      </rPr>
      <t>库</t>
    </r>
  </si>
  <si>
    <r>
      <rPr>
        <sz val="10"/>
        <rFont val="宋体"/>
        <family val="3"/>
        <charset val="134"/>
      </rPr>
      <t>变质</t>
    </r>
  </si>
  <si>
    <r>
      <rPr>
        <sz val="10"/>
        <rFont val="宋体"/>
        <family val="3"/>
        <charset val="134"/>
      </rPr>
      <t>干粉灭火器</t>
    </r>
  </si>
  <si>
    <r>
      <rPr>
        <sz val="10"/>
        <rFont val="宋体"/>
        <family val="3"/>
        <charset val="134"/>
      </rPr>
      <t>室内消防栓</t>
    </r>
  </si>
  <si>
    <r>
      <rPr>
        <sz val="10"/>
        <rFont val="宋体"/>
        <family val="3"/>
        <charset val="134"/>
      </rPr>
      <t>消防带</t>
    </r>
  </si>
  <si>
    <r>
      <rPr>
        <sz val="10"/>
        <rFont val="宋体"/>
        <family val="3"/>
        <charset val="134"/>
      </rPr>
      <t>条</t>
    </r>
  </si>
  <si>
    <r>
      <rPr>
        <sz val="10"/>
        <rFont val="宋体"/>
        <family val="3"/>
        <charset val="134"/>
      </rPr>
      <t>消防锨</t>
    </r>
  </si>
  <si>
    <r>
      <rPr>
        <sz val="10"/>
        <rFont val="宋体"/>
        <family val="3"/>
        <charset val="134"/>
      </rPr>
      <t>把</t>
    </r>
  </si>
  <si>
    <r>
      <rPr>
        <sz val="10"/>
        <rFont val="宋体"/>
        <family val="3"/>
        <charset val="134"/>
      </rPr>
      <t>结合器</t>
    </r>
  </si>
  <si>
    <r>
      <rPr>
        <sz val="10"/>
        <rFont val="宋体"/>
        <family val="3"/>
        <charset val="134"/>
      </rPr>
      <t>水枪</t>
    </r>
  </si>
  <si>
    <r>
      <rPr>
        <sz val="10"/>
        <rFont val="宋体"/>
        <family val="3"/>
        <charset val="134"/>
      </rPr>
      <t>个</t>
    </r>
  </si>
  <si>
    <r>
      <rPr>
        <sz val="10"/>
        <rFont val="宋体"/>
        <family val="3"/>
        <charset val="134"/>
      </rPr>
      <t>消防筒</t>
    </r>
  </si>
  <si>
    <r>
      <rPr>
        <sz val="10"/>
        <rFont val="宋体"/>
        <family val="3"/>
        <charset val="134"/>
      </rPr>
      <t>三角带</t>
    </r>
  </si>
  <si>
    <r>
      <rPr>
        <sz val="10"/>
        <rFont val="宋体"/>
        <family val="3"/>
        <charset val="134"/>
      </rPr>
      <t>油毡纸</t>
    </r>
  </si>
  <si>
    <r>
      <rPr>
        <sz val="10"/>
        <rFont val="宋体"/>
        <family val="3"/>
        <charset val="134"/>
      </rPr>
      <t>捆</t>
    </r>
  </si>
  <si>
    <r>
      <rPr>
        <sz val="10"/>
        <rFont val="宋体"/>
        <family val="3"/>
        <charset val="134"/>
      </rPr>
      <t>焊条</t>
    </r>
  </si>
  <si>
    <r>
      <rPr>
        <sz val="10"/>
        <rFont val="宋体"/>
        <family val="3"/>
        <charset val="134"/>
      </rPr>
      <t>石棉布</t>
    </r>
  </si>
  <si>
    <r>
      <rPr>
        <sz val="10"/>
        <rFont val="宋体"/>
        <family val="3"/>
        <charset val="134"/>
      </rPr>
      <t>四氟板</t>
    </r>
  </si>
  <si>
    <r>
      <rPr>
        <sz val="10"/>
        <rFont val="宋体"/>
        <family val="3"/>
        <charset val="134"/>
      </rPr>
      <t>探伤剂</t>
    </r>
  </si>
  <si>
    <r>
      <rPr>
        <sz val="10"/>
        <rFont val="宋体"/>
        <family val="3"/>
        <charset val="134"/>
      </rPr>
      <t>玻璃板液位计</t>
    </r>
  </si>
  <si>
    <r>
      <rPr>
        <sz val="10"/>
        <rFont val="宋体"/>
        <family val="3"/>
        <charset val="134"/>
      </rPr>
      <t>块</t>
    </r>
  </si>
  <si>
    <r>
      <rPr>
        <sz val="10"/>
        <rFont val="宋体"/>
        <family val="3"/>
        <charset val="134"/>
      </rPr>
      <t>石英视镜</t>
    </r>
  </si>
  <si>
    <r>
      <rPr>
        <sz val="10"/>
        <rFont val="宋体"/>
        <family val="3"/>
        <charset val="134"/>
      </rPr>
      <t>圆柱石英视镜</t>
    </r>
  </si>
  <si>
    <r>
      <rPr>
        <sz val="10"/>
        <rFont val="宋体"/>
        <family val="3"/>
        <charset val="134"/>
      </rPr>
      <t>轴承</t>
    </r>
  </si>
  <si>
    <r>
      <rPr>
        <sz val="10"/>
        <rFont val="宋体"/>
        <family val="3"/>
        <charset val="134"/>
      </rPr>
      <t>报废</t>
    </r>
  </si>
  <si>
    <r>
      <rPr>
        <sz val="10"/>
        <rFont val="宋体"/>
        <family val="3"/>
        <charset val="134"/>
      </rPr>
      <t>螺栓</t>
    </r>
  </si>
  <si>
    <r>
      <rPr>
        <sz val="10"/>
        <rFont val="宋体"/>
        <family val="3"/>
        <charset val="134"/>
      </rPr>
      <t>花兰螺栓</t>
    </r>
  </si>
  <si>
    <r>
      <rPr>
        <sz val="10"/>
        <rFont val="宋体"/>
        <family val="3"/>
        <charset val="134"/>
      </rPr>
      <t>螺帽</t>
    </r>
  </si>
  <si>
    <r>
      <rPr>
        <sz val="10"/>
        <rFont val="宋体"/>
        <family val="3"/>
        <charset val="134"/>
      </rPr>
      <t>不锈钢螺栓</t>
    </r>
  </si>
  <si>
    <r>
      <rPr>
        <sz val="10"/>
        <rFont val="宋体"/>
        <family val="3"/>
        <charset val="134"/>
      </rPr>
      <t>不锈钢双头</t>
    </r>
  </si>
  <si>
    <r>
      <rPr>
        <sz val="10"/>
        <rFont val="宋体"/>
        <family val="3"/>
        <charset val="134"/>
      </rPr>
      <t>泵轴</t>
    </r>
  </si>
  <si>
    <r>
      <rPr>
        <sz val="10"/>
        <rFont val="宋体"/>
        <family val="3"/>
        <charset val="134"/>
      </rPr>
      <t>件</t>
    </r>
  </si>
  <si>
    <r>
      <t>2#</t>
    </r>
    <r>
      <rPr>
        <sz val="10"/>
        <rFont val="宋体"/>
        <family val="3"/>
        <charset val="134"/>
      </rPr>
      <t>库</t>
    </r>
  </si>
  <si>
    <r>
      <rPr>
        <sz val="10"/>
        <rFont val="宋体"/>
        <family val="3"/>
        <charset val="134"/>
      </rPr>
      <t>轴套</t>
    </r>
  </si>
  <si>
    <r>
      <rPr>
        <sz val="10"/>
        <rFont val="宋体"/>
        <family val="3"/>
        <charset val="134"/>
      </rPr>
      <t>轴帽</t>
    </r>
  </si>
  <si>
    <r>
      <rPr>
        <sz val="10"/>
        <rFont val="宋体"/>
        <family val="3"/>
        <charset val="134"/>
      </rPr>
      <t>叶轮</t>
    </r>
  </si>
  <si>
    <r>
      <rPr>
        <sz val="10"/>
        <rFont val="宋体"/>
        <family val="3"/>
        <charset val="134"/>
      </rPr>
      <t>泵壳</t>
    </r>
  </si>
  <si>
    <r>
      <rPr>
        <sz val="10"/>
        <rFont val="宋体"/>
        <family val="3"/>
        <charset val="134"/>
      </rPr>
      <t>中间支架</t>
    </r>
  </si>
  <si>
    <r>
      <rPr>
        <sz val="10"/>
        <rFont val="宋体"/>
        <family val="3"/>
        <charset val="134"/>
      </rPr>
      <t>轴承压盖</t>
    </r>
  </si>
  <si>
    <r>
      <rPr>
        <sz val="10"/>
        <rFont val="宋体"/>
        <family val="3"/>
        <charset val="134"/>
      </rPr>
      <t>轴承箱</t>
    </r>
  </si>
  <si>
    <r>
      <rPr>
        <sz val="10"/>
        <rFont val="宋体"/>
        <family val="3"/>
        <charset val="134"/>
      </rPr>
      <t>石墨轴承</t>
    </r>
  </si>
  <si>
    <r>
      <rPr>
        <sz val="10"/>
        <rFont val="宋体"/>
        <family val="3"/>
        <charset val="134"/>
      </rPr>
      <t>付</t>
    </r>
  </si>
  <si>
    <r>
      <rPr>
        <sz val="10"/>
        <rFont val="宋体"/>
        <family val="3"/>
        <charset val="134"/>
      </rPr>
      <t>止退盘</t>
    </r>
  </si>
  <si>
    <r>
      <rPr>
        <sz val="10"/>
        <rFont val="宋体"/>
        <family val="3"/>
        <charset val="134"/>
      </rPr>
      <t>石墨轴套</t>
    </r>
  </si>
  <si>
    <r>
      <rPr>
        <sz val="10"/>
        <rFont val="宋体"/>
        <family val="3"/>
        <charset val="134"/>
      </rPr>
      <t>防爆板</t>
    </r>
  </si>
  <si>
    <r>
      <rPr>
        <sz val="10"/>
        <rFont val="宋体"/>
        <family val="3"/>
        <charset val="134"/>
      </rPr>
      <t>主轴瓦</t>
    </r>
  </si>
  <si>
    <r>
      <rPr>
        <sz val="10"/>
        <rFont val="宋体"/>
        <family val="3"/>
        <charset val="134"/>
      </rPr>
      <t>后尾油管</t>
    </r>
  </si>
  <si>
    <r>
      <rPr>
        <sz val="10"/>
        <rFont val="宋体"/>
        <family val="3"/>
        <charset val="134"/>
      </rPr>
      <t>高压水枪</t>
    </r>
  </si>
  <si>
    <r>
      <rPr>
        <sz val="10"/>
        <rFont val="宋体"/>
        <family val="3"/>
        <charset val="134"/>
      </rPr>
      <t>电动机风罩</t>
    </r>
  </si>
  <si>
    <r>
      <rPr>
        <sz val="10"/>
        <rFont val="宋体"/>
        <family val="3"/>
        <charset val="134"/>
      </rPr>
      <t>减速机轴</t>
    </r>
  </si>
  <si>
    <r>
      <rPr>
        <sz val="10"/>
        <rFont val="宋体"/>
        <family val="3"/>
        <charset val="134"/>
      </rPr>
      <t>转子油泵</t>
    </r>
  </si>
  <si>
    <r>
      <rPr>
        <sz val="10"/>
        <rFont val="宋体"/>
        <family val="3"/>
        <charset val="134"/>
      </rPr>
      <t>汽封</t>
    </r>
  </si>
  <si>
    <r>
      <rPr>
        <sz val="10"/>
        <rFont val="宋体"/>
        <family val="3"/>
        <charset val="134"/>
      </rPr>
      <t>机封</t>
    </r>
  </si>
  <si>
    <r>
      <rPr>
        <sz val="10"/>
        <rFont val="宋体"/>
        <family val="3"/>
        <charset val="134"/>
      </rPr>
      <t>联轴器</t>
    </r>
  </si>
  <si>
    <r>
      <rPr>
        <sz val="10"/>
        <rFont val="宋体"/>
        <family val="3"/>
        <charset val="134"/>
      </rPr>
      <t>底座</t>
    </r>
  </si>
  <si>
    <r>
      <rPr>
        <sz val="10"/>
        <rFont val="宋体"/>
        <family val="3"/>
        <charset val="134"/>
      </rPr>
      <t>轴</t>
    </r>
  </si>
  <si>
    <r>
      <rPr>
        <sz val="10"/>
        <rFont val="宋体"/>
        <family val="3"/>
        <charset val="134"/>
      </rPr>
      <t>帽</t>
    </r>
  </si>
  <si>
    <r>
      <rPr>
        <sz val="10"/>
        <rFont val="宋体"/>
        <family val="3"/>
        <charset val="134"/>
      </rPr>
      <t>泵盖</t>
    </r>
  </si>
  <si>
    <r>
      <rPr>
        <sz val="10"/>
        <rFont val="宋体"/>
        <family val="3"/>
        <charset val="134"/>
      </rPr>
      <t>挡油环</t>
    </r>
  </si>
  <si>
    <r>
      <rPr>
        <sz val="10"/>
        <rFont val="宋体"/>
        <family val="3"/>
        <charset val="134"/>
      </rPr>
      <t>端盖</t>
    </r>
  </si>
  <si>
    <r>
      <rPr>
        <sz val="10"/>
        <rFont val="宋体"/>
        <family val="3"/>
        <charset val="134"/>
      </rPr>
      <t>悬架</t>
    </r>
  </si>
  <si>
    <r>
      <rPr>
        <sz val="10"/>
        <rFont val="宋体"/>
        <family val="3"/>
        <charset val="134"/>
      </rPr>
      <t>压盖</t>
    </r>
  </si>
  <si>
    <r>
      <rPr>
        <sz val="10"/>
        <rFont val="宋体"/>
        <family val="3"/>
        <charset val="134"/>
      </rPr>
      <t>锣母</t>
    </r>
  </si>
  <si>
    <r>
      <rPr>
        <sz val="10"/>
        <rFont val="宋体"/>
        <family val="3"/>
        <charset val="134"/>
      </rPr>
      <t>支架</t>
    </r>
  </si>
  <si>
    <r>
      <rPr>
        <sz val="10"/>
        <rFont val="宋体"/>
        <family val="3"/>
        <charset val="134"/>
      </rPr>
      <t>平衡套</t>
    </r>
  </si>
  <si>
    <r>
      <rPr>
        <sz val="10"/>
        <rFont val="宋体"/>
        <family val="3"/>
        <charset val="134"/>
      </rPr>
      <t>密封环</t>
    </r>
  </si>
  <si>
    <r>
      <rPr>
        <sz val="10"/>
        <rFont val="宋体"/>
        <family val="3"/>
        <charset val="134"/>
      </rPr>
      <t>平衡环</t>
    </r>
  </si>
  <si>
    <r>
      <rPr>
        <sz val="10"/>
        <rFont val="宋体"/>
        <family val="3"/>
        <charset val="134"/>
      </rPr>
      <t>锁帽</t>
    </r>
  </si>
  <si>
    <r>
      <rPr>
        <sz val="10"/>
        <rFont val="宋体"/>
        <family val="3"/>
        <charset val="134"/>
      </rPr>
      <t>挡圈</t>
    </r>
  </si>
  <si>
    <r>
      <rPr>
        <sz val="10"/>
        <rFont val="宋体"/>
        <family val="3"/>
        <charset val="134"/>
      </rPr>
      <t>轴泵压盖</t>
    </r>
  </si>
  <si>
    <r>
      <rPr>
        <sz val="10"/>
        <rFont val="宋体"/>
        <family val="3"/>
        <charset val="134"/>
      </rPr>
      <t>防尘罩</t>
    </r>
  </si>
  <si>
    <r>
      <rPr>
        <sz val="10"/>
        <rFont val="宋体"/>
        <family val="3"/>
        <charset val="134"/>
      </rPr>
      <t>密封垫</t>
    </r>
  </si>
  <si>
    <r>
      <rPr>
        <sz val="10"/>
        <rFont val="宋体"/>
        <family val="3"/>
        <charset val="134"/>
      </rPr>
      <t>内磁转子</t>
    </r>
  </si>
  <si>
    <r>
      <rPr>
        <sz val="10"/>
        <rFont val="宋体"/>
        <family val="3"/>
        <charset val="134"/>
      </rPr>
      <t>叶轮螺母</t>
    </r>
  </si>
  <si>
    <r>
      <rPr>
        <sz val="10"/>
        <rFont val="宋体"/>
        <family val="3"/>
        <charset val="134"/>
      </rPr>
      <t>连杆大头衬套</t>
    </r>
  </si>
  <si>
    <r>
      <rPr>
        <sz val="10"/>
        <rFont val="宋体"/>
        <family val="3"/>
        <charset val="134"/>
      </rPr>
      <t>连杆小头衬套</t>
    </r>
  </si>
  <si>
    <r>
      <rPr>
        <sz val="10"/>
        <rFont val="宋体"/>
        <family val="3"/>
        <charset val="134"/>
      </rPr>
      <t>十字头销</t>
    </r>
  </si>
  <si>
    <r>
      <rPr>
        <sz val="10"/>
        <rFont val="宋体"/>
        <family val="3"/>
        <charset val="134"/>
      </rPr>
      <t>进液阀组</t>
    </r>
  </si>
  <si>
    <r>
      <rPr>
        <sz val="10"/>
        <rFont val="宋体"/>
        <family val="3"/>
        <charset val="134"/>
      </rPr>
      <t>十字头体</t>
    </r>
  </si>
  <si>
    <r>
      <rPr>
        <sz val="10"/>
        <rFont val="宋体"/>
        <family val="3"/>
        <charset val="134"/>
      </rPr>
      <t>偏心块套</t>
    </r>
  </si>
  <si>
    <r>
      <rPr>
        <sz val="10"/>
        <rFont val="宋体"/>
        <family val="3"/>
        <charset val="134"/>
      </rPr>
      <t>单向轴承</t>
    </r>
  </si>
  <si>
    <r>
      <rPr>
        <sz val="10"/>
        <rFont val="宋体"/>
        <family val="3"/>
        <charset val="134"/>
      </rPr>
      <t>偏心块甲</t>
    </r>
  </si>
  <si>
    <r>
      <rPr>
        <sz val="10"/>
        <rFont val="宋体"/>
        <family val="3"/>
        <charset val="134"/>
      </rPr>
      <t>柱塞</t>
    </r>
  </si>
  <si>
    <r>
      <rPr>
        <sz val="10"/>
        <rFont val="宋体"/>
        <family val="3"/>
        <charset val="134"/>
      </rPr>
      <t>排液阀组</t>
    </r>
  </si>
  <si>
    <r>
      <rPr>
        <sz val="10"/>
        <rFont val="宋体"/>
        <family val="3"/>
        <charset val="134"/>
      </rPr>
      <t>涡轮</t>
    </r>
  </si>
  <si>
    <r>
      <rPr>
        <sz val="10"/>
        <rFont val="宋体"/>
        <family val="3"/>
        <charset val="134"/>
      </rPr>
      <t>汽阀总成</t>
    </r>
  </si>
  <si>
    <r>
      <rPr>
        <sz val="10"/>
        <rFont val="宋体"/>
        <family val="3"/>
        <charset val="134"/>
      </rPr>
      <t>活塞</t>
    </r>
  </si>
  <si>
    <r>
      <rPr>
        <sz val="10"/>
        <rFont val="宋体"/>
        <family val="3"/>
        <charset val="134"/>
      </rPr>
      <t>气阀杆</t>
    </r>
  </si>
  <si>
    <r>
      <rPr>
        <sz val="10"/>
        <rFont val="宋体"/>
        <family val="3"/>
        <charset val="134"/>
      </rPr>
      <t>填料筒</t>
    </r>
  </si>
  <si>
    <r>
      <rPr>
        <sz val="10"/>
        <rFont val="宋体"/>
        <family val="3"/>
        <charset val="134"/>
      </rPr>
      <t>填料压盖</t>
    </r>
  </si>
  <si>
    <r>
      <rPr>
        <sz val="10"/>
        <rFont val="宋体"/>
        <family val="3"/>
        <charset val="134"/>
      </rPr>
      <t>油位计</t>
    </r>
  </si>
  <si>
    <r>
      <rPr>
        <sz val="10"/>
        <rFont val="宋体"/>
        <family val="3"/>
        <charset val="134"/>
      </rPr>
      <t>悬架体</t>
    </r>
  </si>
  <si>
    <r>
      <rPr>
        <sz val="10"/>
        <rFont val="宋体"/>
        <family val="3"/>
        <charset val="134"/>
      </rPr>
      <t>滑动轴承套</t>
    </r>
  </si>
  <si>
    <r>
      <rPr>
        <sz val="10"/>
        <rFont val="宋体"/>
        <family val="3"/>
        <charset val="134"/>
      </rPr>
      <t>隔离套</t>
    </r>
  </si>
  <si>
    <r>
      <rPr>
        <sz val="10"/>
        <rFont val="宋体"/>
        <family val="3"/>
        <charset val="134"/>
      </rPr>
      <t>滑动轴承</t>
    </r>
  </si>
  <si>
    <r>
      <rPr>
        <sz val="10"/>
        <rFont val="宋体"/>
        <family val="3"/>
        <charset val="134"/>
      </rPr>
      <t>端面轴承套</t>
    </r>
  </si>
  <si>
    <r>
      <rPr>
        <sz val="10"/>
        <rFont val="宋体"/>
        <family val="3"/>
        <charset val="134"/>
      </rPr>
      <t>端面轴承</t>
    </r>
  </si>
  <si>
    <r>
      <rPr>
        <sz val="10"/>
        <rFont val="宋体"/>
        <family val="3"/>
        <charset val="134"/>
      </rPr>
      <t>螺母</t>
    </r>
  </si>
  <si>
    <r>
      <rPr>
        <sz val="10"/>
        <rFont val="宋体"/>
        <family val="3"/>
        <charset val="134"/>
      </rPr>
      <t>隔离套总成</t>
    </r>
  </si>
  <si>
    <r>
      <rPr>
        <sz val="10"/>
        <rFont val="宋体"/>
        <family val="3"/>
        <charset val="134"/>
      </rPr>
      <t>主轴</t>
    </r>
  </si>
  <si>
    <r>
      <rPr>
        <sz val="10"/>
        <rFont val="宋体"/>
        <family val="3"/>
        <charset val="134"/>
      </rPr>
      <t>口环</t>
    </r>
  </si>
  <si>
    <r>
      <rPr>
        <sz val="10"/>
        <rFont val="宋体"/>
        <family val="3"/>
        <charset val="134"/>
      </rPr>
      <t>防尘盘</t>
    </r>
  </si>
  <si>
    <r>
      <rPr>
        <sz val="10"/>
        <rFont val="宋体"/>
        <family val="3"/>
        <charset val="134"/>
      </rPr>
      <t>悬架</t>
    </r>
    <r>
      <rPr>
        <sz val="10"/>
        <rFont val="Arial Narrow"/>
        <family val="2"/>
      </rPr>
      <t xml:space="preserve"> </t>
    </r>
  </si>
  <si>
    <r>
      <rPr>
        <sz val="10"/>
        <rFont val="宋体"/>
        <family val="3"/>
        <charset val="134"/>
      </rPr>
      <t>齿锤</t>
    </r>
  </si>
  <si>
    <r>
      <rPr>
        <sz val="10"/>
        <rFont val="宋体"/>
        <family val="3"/>
        <charset val="134"/>
      </rPr>
      <t>圆锤</t>
    </r>
  </si>
  <si>
    <r>
      <rPr>
        <sz val="10"/>
        <rFont val="宋体"/>
        <family val="3"/>
        <charset val="134"/>
      </rPr>
      <t>托辊</t>
    </r>
  </si>
  <si>
    <r>
      <rPr>
        <sz val="10"/>
        <rFont val="宋体"/>
        <family val="3"/>
        <charset val="134"/>
      </rPr>
      <t>链条</t>
    </r>
  </si>
  <si>
    <r>
      <rPr>
        <sz val="10"/>
        <rFont val="宋体"/>
        <family val="3"/>
        <charset val="134"/>
      </rPr>
      <t>膜片</t>
    </r>
  </si>
  <si>
    <r>
      <rPr>
        <sz val="10"/>
        <rFont val="宋体"/>
        <family val="3"/>
        <charset val="134"/>
      </rPr>
      <t>电阻加热器</t>
    </r>
  </si>
  <si>
    <r>
      <rPr>
        <sz val="10"/>
        <rFont val="宋体"/>
        <family val="3"/>
        <charset val="134"/>
      </rPr>
      <t>下托辊边耳</t>
    </r>
  </si>
  <si>
    <r>
      <rPr>
        <sz val="10"/>
        <rFont val="宋体"/>
        <family val="3"/>
        <charset val="134"/>
      </rPr>
      <t>油泵总成</t>
    </r>
  </si>
  <si>
    <r>
      <rPr>
        <sz val="10"/>
        <rFont val="宋体"/>
        <family val="3"/>
        <charset val="134"/>
      </rPr>
      <t>联轴器膜片</t>
    </r>
  </si>
  <si>
    <r>
      <rPr>
        <sz val="10"/>
        <rFont val="宋体"/>
        <family val="3"/>
        <charset val="134"/>
      </rPr>
      <t>给水泵油站滤网</t>
    </r>
  </si>
  <si>
    <r>
      <rPr>
        <sz val="10"/>
        <rFont val="宋体"/>
        <family val="3"/>
        <charset val="134"/>
      </rPr>
      <t>一级过热器管夹</t>
    </r>
  </si>
  <si>
    <r>
      <rPr>
        <sz val="10"/>
        <rFont val="宋体"/>
        <family val="3"/>
        <charset val="134"/>
      </rPr>
      <t>省煤器防腐盖板</t>
    </r>
  </si>
  <si>
    <r>
      <rPr>
        <sz val="10"/>
        <rFont val="宋体"/>
        <family val="3"/>
        <charset val="134"/>
      </rPr>
      <t>压板</t>
    </r>
  </si>
  <si>
    <r>
      <rPr>
        <sz val="10"/>
        <rFont val="宋体"/>
        <family val="3"/>
        <charset val="134"/>
      </rPr>
      <t>下级空预器防磨套筒</t>
    </r>
  </si>
  <si>
    <r>
      <rPr>
        <sz val="10"/>
        <rFont val="宋体"/>
        <family val="3"/>
        <charset val="134"/>
      </rPr>
      <t>垫片</t>
    </r>
  </si>
  <si>
    <r>
      <rPr>
        <sz val="10"/>
        <rFont val="宋体"/>
        <family val="3"/>
        <charset val="134"/>
      </rPr>
      <t>轴封</t>
    </r>
  </si>
  <si>
    <r>
      <rPr>
        <sz val="10"/>
        <rFont val="宋体"/>
        <family val="3"/>
        <charset val="134"/>
      </rPr>
      <t>联轴器销</t>
    </r>
  </si>
  <si>
    <r>
      <rPr>
        <sz val="10"/>
        <rFont val="宋体"/>
        <family val="3"/>
        <charset val="134"/>
      </rPr>
      <t>针齿套</t>
    </r>
  </si>
  <si>
    <r>
      <rPr>
        <sz val="10"/>
        <rFont val="宋体"/>
        <family val="3"/>
        <charset val="134"/>
      </rPr>
      <t>针齿销</t>
    </r>
  </si>
  <si>
    <r>
      <rPr>
        <sz val="10"/>
        <rFont val="宋体"/>
        <family val="3"/>
        <charset val="134"/>
      </rPr>
      <t>出口短节</t>
    </r>
  </si>
  <si>
    <r>
      <rPr>
        <sz val="10"/>
        <rFont val="宋体"/>
        <family val="3"/>
        <charset val="134"/>
      </rPr>
      <t>入口短节</t>
    </r>
  </si>
  <si>
    <r>
      <rPr>
        <sz val="10"/>
        <rFont val="宋体"/>
        <family val="3"/>
        <charset val="134"/>
      </rPr>
      <t>联轴器柱销</t>
    </r>
  </si>
  <si>
    <r>
      <rPr>
        <sz val="10"/>
        <rFont val="宋体"/>
        <family val="3"/>
        <charset val="134"/>
      </rPr>
      <t>搅拌器磁力总成</t>
    </r>
  </si>
  <si>
    <r>
      <rPr>
        <sz val="10"/>
        <rFont val="宋体"/>
        <family val="3"/>
        <charset val="134"/>
      </rPr>
      <t>油滤芯</t>
    </r>
  </si>
  <si>
    <r>
      <rPr>
        <sz val="10"/>
        <rFont val="宋体"/>
        <family val="3"/>
        <charset val="134"/>
      </rPr>
      <t>空滤芯</t>
    </r>
  </si>
  <si>
    <r>
      <rPr>
        <sz val="10"/>
        <rFont val="宋体"/>
        <family val="3"/>
        <charset val="134"/>
      </rPr>
      <t>密封盒</t>
    </r>
  </si>
  <si>
    <r>
      <t>×</t>
    </r>
    <r>
      <rPr>
        <sz val="10"/>
        <rFont val="宋体"/>
        <family val="3"/>
        <charset val="134"/>
      </rPr>
      <t>轴套</t>
    </r>
  </si>
  <si>
    <r>
      <rPr>
        <sz val="10"/>
        <rFont val="宋体"/>
        <family val="3"/>
        <charset val="134"/>
      </rPr>
      <t>静环</t>
    </r>
  </si>
  <si>
    <r>
      <rPr>
        <sz val="10"/>
        <rFont val="宋体"/>
        <family val="3"/>
        <charset val="134"/>
      </rPr>
      <t>机械密封</t>
    </r>
  </si>
  <si>
    <r>
      <rPr>
        <sz val="10"/>
        <rFont val="宋体"/>
        <family val="3"/>
        <charset val="134"/>
      </rPr>
      <t>弹簧双吊</t>
    </r>
  </si>
  <si>
    <r>
      <rPr>
        <sz val="10"/>
        <rFont val="宋体"/>
        <family val="3"/>
        <charset val="134"/>
      </rPr>
      <t>膨胀机前轴承体</t>
    </r>
  </si>
  <si>
    <r>
      <rPr>
        <sz val="10"/>
        <rFont val="宋体"/>
        <family val="3"/>
        <charset val="134"/>
      </rPr>
      <t>膨胀机后轴承体</t>
    </r>
  </si>
  <si>
    <r>
      <rPr>
        <sz val="10"/>
        <rFont val="宋体"/>
        <family val="3"/>
        <charset val="134"/>
      </rPr>
      <t>前轴封油封</t>
    </r>
    <r>
      <rPr>
        <sz val="10"/>
        <rFont val="Arial Narrow"/>
        <family val="2"/>
      </rPr>
      <t>1</t>
    </r>
  </si>
  <si>
    <r>
      <rPr>
        <sz val="10"/>
        <rFont val="宋体"/>
        <family val="3"/>
        <charset val="134"/>
      </rPr>
      <t>前轴封油封</t>
    </r>
    <r>
      <rPr>
        <sz val="10"/>
        <rFont val="Arial Narrow"/>
        <family val="2"/>
      </rPr>
      <t>2</t>
    </r>
  </si>
  <si>
    <r>
      <rPr>
        <sz val="10"/>
        <rFont val="宋体"/>
        <family val="3"/>
        <charset val="134"/>
      </rPr>
      <t>主止推轴承</t>
    </r>
  </si>
  <si>
    <r>
      <rPr>
        <sz val="10"/>
        <rFont val="宋体"/>
        <family val="3"/>
        <charset val="134"/>
      </rPr>
      <t>副止推轴承</t>
    </r>
  </si>
  <si>
    <r>
      <rPr>
        <sz val="10"/>
        <rFont val="宋体"/>
        <family val="3"/>
        <charset val="134"/>
      </rPr>
      <t>前轴承箱内油封</t>
    </r>
    <r>
      <rPr>
        <sz val="10"/>
        <rFont val="Arial Narrow"/>
        <family val="2"/>
      </rPr>
      <t>1</t>
    </r>
  </si>
  <si>
    <r>
      <rPr>
        <sz val="10"/>
        <rFont val="宋体"/>
        <family val="3"/>
        <charset val="134"/>
      </rPr>
      <t>前轴承箱内油封</t>
    </r>
    <r>
      <rPr>
        <sz val="10"/>
        <rFont val="Arial Narrow"/>
        <family val="2"/>
      </rPr>
      <t>2</t>
    </r>
  </si>
  <si>
    <r>
      <rPr>
        <sz val="10"/>
        <rFont val="宋体"/>
        <family val="3"/>
        <charset val="134"/>
      </rPr>
      <t>后轴承箱内油封体</t>
    </r>
  </si>
  <si>
    <r>
      <rPr>
        <sz val="10"/>
        <rFont val="宋体"/>
        <family val="3"/>
        <charset val="134"/>
      </rPr>
      <t>平衡盘气封</t>
    </r>
  </si>
  <si>
    <r>
      <rPr>
        <sz val="10"/>
        <rFont val="宋体"/>
        <family val="3"/>
        <charset val="134"/>
      </rPr>
      <t>主推力轴承</t>
    </r>
  </si>
  <si>
    <r>
      <rPr>
        <sz val="10"/>
        <rFont val="宋体"/>
        <family val="3"/>
        <charset val="134"/>
      </rPr>
      <t>副推力轴承</t>
    </r>
  </si>
  <si>
    <r>
      <rPr>
        <sz val="10"/>
        <rFont val="宋体"/>
        <family val="3"/>
        <charset val="134"/>
      </rPr>
      <t>汽轮机主止推轴承</t>
    </r>
  </si>
  <si>
    <r>
      <rPr>
        <sz val="10"/>
        <rFont val="宋体"/>
        <family val="3"/>
        <charset val="134"/>
      </rPr>
      <t>汽轮机副止推轴承</t>
    </r>
  </si>
  <si>
    <r>
      <rPr>
        <sz val="10"/>
        <rFont val="宋体"/>
        <family val="3"/>
        <charset val="134"/>
      </rPr>
      <t>径向轴承</t>
    </r>
  </si>
  <si>
    <r>
      <rPr>
        <sz val="10"/>
        <rFont val="宋体"/>
        <family val="3"/>
        <charset val="134"/>
      </rPr>
      <t>大轴前锁帽</t>
    </r>
  </si>
  <si>
    <r>
      <rPr>
        <sz val="10"/>
        <rFont val="宋体"/>
        <family val="3"/>
        <charset val="134"/>
      </rPr>
      <t>垫圈</t>
    </r>
  </si>
  <si>
    <r>
      <rPr>
        <sz val="10"/>
        <rFont val="宋体"/>
        <family val="3"/>
        <charset val="134"/>
      </rPr>
      <t>换向阀杆</t>
    </r>
  </si>
  <si>
    <r>
      <rPr>
        <sz val="10"/>
        <rFont val="宋体"/>
        <family val="3"/>
        <charset val="134"/>
      </rPr>
      <t>甲、乙、丙环</t>
    </r>
  </si>
  <si>
    <r>
      <rPr>
        <sz val="10"/>
        <rFont val="宋体"/>
        <family val="3"/>
        <charset val="134"/>
      </rPr>
      <t>推杆</t>
    </r>
  </si>
  <si>
    <r>
      <rPr>
        <sz val="10"/>
        <rFont val="宋体"/>
        <family val="3"/>
        <charset val="134"/>
      </rPr>
      <t>罩</t>
    </r>
  </si>
  <si>
    <r>
      <rPr>
        <sz val="10"/>
        <rFont val="宋体"/>
        <family val="3"/>
        <charset val="134"/>
      </rPr>
      <t>离合器总成</t>
    </r>
  </si>
  <si>
    <r>
      <rPr>
        <sz val="10"/>
        <rFont val="宋体"/>
        <family val="3"/>
        <charset val="134"/>
      </rPr>
      <t>摩擦片</t>
    </r>
  </si>
  <si>
    <r>
      <t>O</t>
    </r>
    <r>
      <rPr>
        <sz val="10"/>
        <rFont val="宋体"/>
        <family val="3"/>
        <charset val="134"/>
      </rPr>
      <t>型圈</t>
    </r>
  </si>
  <si>
    <r>
      <rPr>
        <sz val="10"/>
        <rFont val="宋体"/>
        <family val="3"/>
        <charset val="134"/>
      </rPr>
      <t>复式节流阀</t>
    </r>
  </si>
  <si>
    <r>
      <rPr>
        <sz val="10"/>
        <rFont val="宋体"/>
        <family val="3"/>
        <charset val="134"/>
      </rPr>
      <t>内外换向阀杆</t>
    </r>
  </si>
  <si>
    <r>
      <rPr>
        <sz val="10"/>
        <rFont val="宋体"/>
        <family val="3"/>
        <charset val="134"/>
      </rPr>
      <t>止混片</t>
    </r>
  </si>
  <si>
    <r>
      <rPr>
        <sz val="10"/>
        <rFont val="宋体"/>
        <family val="3"/>
        <charset val="134"/>
      </rPr>
      <t>后尾轴机封</t>
    </r>
  </si>
  <si>
    <r>
      <rPr>
        <sz val="10"/>
        <rFont val="宋体"/>
        <family val="3"/>
        <charset val="134"/>
      </rPr>
      <t>离心机油泵联轴器</t>
    </r>
  </si>
  <si>
    <r>
      <rPr>
        <sz val="10"/>
        <rFont val="宋体"/>
        <family val="3"/>
        <charset val="134"/>
      </rPr>
      <t>主轴（带帽）</t>
    </r>
  </si>
  <si>
    <r>
      <rPr>
        <sz val="10"/>
        <rFont val="宋体"/>
        <family val="3"/>
        <charset val="134"/>
      </rPr>
      <t>主从动齿轮</t>
    </r>
  </si>
  <si>
    <r>
      <rPr>
        <sz val="10"/>
        <rFont val="宋体"/>
        <family val="3"/>
        <charset val="134"/>
      </rPr>
      <t>轴承座</t>
    </r>
  </si>
  <si>
    <r>
      <rPr>
        <sz val="10"/>
        <rFont val="宋体"/>
        <family val="3"/>
        <charset val="134"/>
      </rPr>
      <t>迷宫密封轴套</t>
    </r>
  </si>
  <si>
    <r>
      <rPr>
        <sz val="10"/>
        <rFont val="宋体"/>
        <family val="3"/>
        <charset val="134"/>
      </rPr>
      <t>迷宫密封外套</t>
    </r>
  </si>
  <si>
    <r>
      <rPr>
        <sz val="10"/>
        <rFont val="宋体"/>
        <family val="3"/>
        <charset val="134"/>
      </rPr>
      <t>隔油环</t>
    </r>
  </si>
  <si>
    <r>
      <rPr>
        <sz val="10"/>
        <rFont val="宋体"/>
        <family val="3"/>
        <charset val="134"/>
      </rPr>
      <t>甩油盘</t>
    </r>
  </si>
  <si>
    <r>
      <rPr>
        <sz val="10"/>
        <rFont val="宋体"/>
        <family val="3"/>
        <charset val="134"/>
      </rPr>
      <t>圆螺母</t>
    </r>
  </si>
  <si>
    <r>
      <rPr>
        <sz val="10"/>
        <rFont val="宋体"/>
        <family val="3"/>
        <charset val="134"/>
      </rPr>
      <t>摆线轮</t>
    </r>
  </si>
  <si>
    <r>
      <rPr>
        <sz val="10"/>
        <rFont val="宋体"/>
        <family val="3"/>
        <charset val="134"/>
      </rPr>
      <t>紧固套</t>
    </r>
  </si>
  <si>
    <r>
      <rPr>
        <sz val="10"/>
        <rFont val="宋体"/>
        <family val="3"/>
        <charset val="134"/>
      </rPr>
      <t>齿盘隔环</t>
    </r>
  </si>
  <si>
    <r>
      <rPr>
        <sz val="10"/>
        <rFont val="宋体"/>
        <family val="3"/>
        <charset val="134"/>
      </rPr>
      <t>上方整定弹簧组件</t>
    </r>
  </si>
  <si>
    <r>
      <rPr>
        <sz val="10"/>
        <rFont val="宋体"/>
        <family val="3"/>
        <charset val="134"/>
      </rPr>
      <t>支架整定弹簧组件</t>
    </r>
  </si>
  <si>
    <r>
      <rPr>
        <sz val="10"/>
        <rFont val="宋体"/>
        <family val="3"/>
        <charset val="134"/>
      </rPr>
      <t>三孔短管头</t>
    </r>
  </si>
  <si>
    <r>
      <t>U</t>
    </r>
    <r>
      <rPr>
        <sz val="10"/>
        <rFont val="宋体"/>
        <family val="3"/>
        <charset val="134"/>
      </rPr>
      <t>形耳子</t>
    </r>
  </si>
  <si>
    <r>
      <rPr>
        <sz val="10"/>
        <rFont val="宋体"/>
        <family val="3"/>
        <charset val="134"/>
      </rPr>
      <t>螺纹吊杆</t>
    </r>
  </si>
  <si>
    <r>
      <rPr>
        <sz val="10"/>
        <rFont val="宋体"/>
        <family val="3"/>
        <charset val="134"/>
      </rPr>
      <t>双空吊杆</t>
    </r>
  </si>
  <si>
    <r>
      <rPr>
        <sz val="10"/>
        <rFont val="宋体"/>
        <family val="3"/>
        <charset val="134"/>
      </rPr>
      <t>焊丝</t>
    </r>
    <r>
      <rPr>
        <sz val="10"/>
        <rFont val="Arial Narrow"/>
        <family val="2"/>
      </rPr>
      <t>/</t>
    </r>
    <r>
      <rPr>
        <sz val="10"/>
        <rFont val="宋体"/>
        <family val="3"/>
        <charset val="134"/>
      </rPr>
      <t>垫板</t>
    </r>
    <r>
      <rPr>
        <sz val="10"/>
        <rFont val="Arial Narrow"/>
        <family val="2"/>
      </rPr>
      <t>/</t>
    </r>
    <r>
      <rPr>
        <sz val="10"/>
        <rFont val="宋体"/>
        <family val="3"/>
        <charset val="134"/>
      </rPr>
      <t>槽钢</t>
    </r>
  </si>
  <si>
    <r>
      <rPr>
        <sz val="10"/>
        <rFont val="宋体"/>
        <family val="3"/>
        <charset val="134"/>
      </rPr>
      <t>加强板</t>
    </r>
  </si>
  <si>
    <r>
      <rPr>
        <sz val="10"/>
        <rFont val="宋体"/>
        <family val="3"/>
        <charset val="134"/>
      </rPr>
      <t>电机端盖</t>
    </r>
  </si>
  <si>
    <r>
      <rPr>
        <sz val="10"/>
        <rFont val="宋体"/>
        <family val="3"/>
        <charset val="134"/>
      </rPr>
      <t>电磁脉冲阀膜片</t>
    </r>
  </si>
  <si>
    <r>
      <rPr>
        <sz val="10"/>
        <rFont val="宋体"/>
        <family val="3"/>
        <charset val="134"/>
      </rPr>
      <t>气动双阀闸阀用汽缸</t>
    </r>
  </si>
  <si>
    <r>
      <rPr>
        <sz val="10"/>
        <rFont val="宋体"/>
        <family val="3"/>
        <charset val="134"/>
      </rPr>
      <t>活塞及活塞密封件</t>
    </r>
  </si>
  <si>
    <r>
      <rPr>
        <sz val="10"/>
        <rFont val="宋体"/>
        <family val="3"/>
        <charset val="134"/>
      </rPr>
      <t>油精过滤器芯</t>
    </r>
  </si>
  <si>
    <r>
      <rPr>
        <sz val="10"/>
        <rFont val="宋体"/>
        <family val="3"/>
        <charset val="134"/>
      </rPr>
      <t>空气过滤器芯</t>
    </r>
  </si>
  <si>
    <r>
      <rPr>
        <sz val="10"/>
        <rFont val="宋体"/>
        <family val="3"/>
        <charset val="134"/>
      </rPr>
      <t>单向截止阀</t>
    </r>
  </si>
  <si>
    <r>
      <rPr>
        <sz val="10"/>
        <rFont val="宋体"/>
        <family val="3"/>
        <charset val="134"/>
      </rPr>
      <t>进气阀组</t>
    </r>
  </si>
  <si>
    <r>
      <rPr>
        <sz val="10"/>
        <rFont val="宋体"/>
        <family val="3"/>
        <charset val="134"/>
      </rPr>
      <t>排气阀组</t>
    </r>
  </si>
  <si>
    <r>
      <rPr>
        <sz val="10"/>
        <rFont val="宋体"/>
        <family val="3"/>
        <charset val="134"/>
      </rPr>
      <t>活塞杆</t>
    </r>
  </si>
  <si>
    <r>
      <rPr>
        <sz val="10"/>
        <rFont val="宋体"/>
        <family val="3"/>
        <charset val="134"/>
      </rPr>
      <t>活塞锁帽</t>
    </r>
  </si>
  <si>
    <r>
      <rPr>
        <sz val="10"/>
        <rFont val="宋体"/>
        <family val="3"/>
        <charset val="134"/>
      </rPr>
      <t>刮油环</t>
    </r>
  </si>
  <si>
    <r>
      <rPr>
        <sz val="10"/>
        <rFont val="宋体"/>
        <family val="3"/>
        <charset val="134"/>
      </rPr>
      <t>曲轴</t>
    </r>
  </si>
  <si>
    <r>
      <rPr>
        <sz val="10"/>
        <rFont val="宋体"/>
        <family val="3"/>
        <charset val="134"/>
      </rPr>
      <t>连杆组件</t>
    </r>
  </si>
  <si>
    <r>
      <rPr>
        <sz val="10"/>
        <rFont val="宋体"/>
        <family val="3"/>
        <charset val="134"/>
      </rPr>
      <t>连杆瓦</t>
    </r>
  </si>
  <si>
    <r>
      <rPr>
        <sz val="10"/>
        <rFont val="宋体"/>
        <family val="3"/>
        <charset val="134"/>
      </rPr>
      <t>铜套</t>
    </r>
  </si>
  <si>
    <r>
      <rPr>
        <sz val="10"/>
        <rFont val="宋体"/>
        <family val="3"/>
        <charset val="134"/>
      </rPr>
      <t>连杆螺栓</t>
    </r>
  </si>
  <si>
    <r>
      <rPr>
        <sz val="10"/>
        <rFont val="宋体"/>
        <family val="3"/>
        <charset val="134"/>
      </rPr>
      <t>内垫（铝）</t>
    </r>
  </si>
  <si>
    <r>
      <rPr>
        <sz val="10"/>
        <rFont val="宋体"/>
        <family val="3"/>
        <charset val="134"/>
      </rPr>
      <t>外垫（铝）</t>
    </r>
  </si>
  <si>
    <r>
      <rPr>
        <sz val="10"/>
        <rFont val="宋体"/>
        <family val="3"/>
        <charset val="134"/>
      </rPr>
      <t>输入轴轴承垫</t>
    </r>
  </si>
  <si>
    <r>
      <rPr>
        <sz val="10"/>
        <rFont val="宋体"/>
        <family val="3"/>
        <charset val="134"/>
      </rPr>
      <t>偏心轴承</t>
    </r>
  </si>
  <si>
    <r>
      <rPr>
        <sz val="10"/>
        <rFont val="宋体"/>
        <family val="3"/>
        <charset val="134"/>
      </rPr>
      <t>电流表</t>
    </r>
  </si>
  <si>
    <r>
      <rPr>
        <sz val="10"/>
        <rFont val="宋体"/>
        <family val="3"/>
        <charset val="134"/>
      </rPr>
      <t>淘汰</t>
    </r>
  </si>
  <si>
    <r>
      <rPr>
        <sz val="10"/>
        <rFont val="宋体"/>
        <family val="3"/>
        <charset val="134"/>
      </rPr>
      <t>计量表</t>
    </r>
  </si>
  <si>
    <r>
      <rPr>
        <sz val="10"/>
        <rFont val="宋体"/>
        <family val="3"/>
        <charset val="134"/>
      </rPr>
      <t>气源表</t>
    </r>
  </si>
  <si>
    <r>
      <rPr>
        <sz val="10"/>
        <rFont val="宋体"/>
        <family val="3"/>
        <charset val="134"/>
      </rPr>
      <t>电接点压力表</t>
    </r>
  </si>
  <si>
    <r>
      <rPr>
        <sz val="10"/>
        <rFont val="宋体"/>
        <family val="3"/>
        <charset val="134"/>
      </rPr>
      <t>法兰隔膜表</t>
    </r>
  </si>
  <si>
    <r>
      <rPr>
        <sz val="10"/>
        <rFont val="宋体"/>
        <family val="3"/>
        <charset val="134"/>
      </rPr>
      <t>轴向表</t>
    </r>
  </si>
  <si>
    <r>
      <rPr>
        <sz val="10"/>
        <rFont val="宋体"/>
        <family val="3"/>
        <charset val="134"/>
      </rPr>
      <t>位移变送器</t>
    </r>
  </si>
  <si>
    <r>
      <rPr>
        <sz val="10"/>
        <rFont val="宋体"/>
        <family val="3"/>
        <charset val="134"/>
      </rPr>
      <t>电气转换器</t>
    </r>
  </si>
  <si>
    <r>
      <rPr>
        <sz val="10"/>
        <rFont val="宋体"/>
        <family val="3"/>
        <charset val="134"/>
      </rPr>
      <t>差动式山字头发讯器</t>
    </r>
  </si>
  <si>
    <r>
      <rPr>
        <sz val="10"/>
        <rFont val="宋体"/>
        <family val="3"/>
        <charset val="134"/>
      </rPr>
      <t>传感器</t>
    </r>
  </si>
  <si>
    <r>
      <rPr>
        <sz val="10"/>
        <rFont val="宋体"/>
        <family val="3"/>
        <charset val="134"/>
      </rPr>
      <t>双作用定位器</t>
    </r>
  </si>
  <si>
    <r>
      <rPr>
        <sz val="10"/>
        <rFont val="宋体"/>
        <family val="3"/>
        <charset val="134"/>
      </rPr>
      <t>阀门定位器</t>
    </r>
  </si>
  <si>
    <r>
      <rPr>
        <sz val="10"/>
        <rFont val="宋体"/>
        <family val="3"/>
        <charset val="134"/>
      </rPr>
      <t>料位控制器</t>
    </r>
  </si>
  <si>
    <r>
      <rPr>
        <sz val="10"/>
        <rFont val="宋体"/>
        <family val="3"/>
        <charset val="134"/>
      </rPr>
      <t>电流变送器</t>
    </r>
  </si>
  <si>
    <r>
      <rPr>
        <sz val="10"/>
        <rFont val="宋体"/>
        <family val="3"/>
        <charset val="134"/>
      </rPr>
      <t>速度传感器</t>
    </r>
  </si>
  <si>
    <r>
      <rPr>
        <sz val="10"/>
        <rFont val="宋体"/>
        <family val="3"/>
        <charset val="134"/>
      </rPr>
      <t>压力变送器</t>
    </r>
  </si>
  <si>
    <r>
      <rPr>
        <sz val="10"/>
        <rFont val="宋体"/>
        <family val="3"/>
        <charset val="134"/>
      </rPr>
      <t>信号放大器</t>
    </r>
  </si>
  <si>
    <r>
      <rPr>
        <sz val="10"/>
        <rFont val="宋体"/>
        <family val="3"/>
        <charset val="134"/>
      </rPr>
      <t>电涡流传感器</t>
    </r>
  </si>
  <si>
    <r>
      <rPr>
        <sz val="10"/>
        <rFont val="宋体"/>
        <family val="3"/>
        <charset val="134"/>
      </rPr>
      <t>带电阻双金属温度计</t>
    </r>
  </si>
  <si>
    <r>
      <rPr>
        <sz val="10"/>
        <rFont val="宋体"/>
        <family val="3"/>
        <charset val="134"/>
      </rPr>
      <t>电容式变送器</t>
    </r>
  </si>
  <si>
    <r>
      <rPr>
        <sz val="10"/>
        <rFont val="宋体"/>
        <family val="3"/>
        <charset val="134"/>
      </rPr>
      <t>智能变送器</t>
    </r>
  </si>
  <si>
    <r>
      <rPr>
        <sz val="10"/>
        <rFont val="宋体"/>
        <family val="3"/>
        <charset val="134"/>
      </rPr>
      <t>电机保护器</t>
    </r>
  </si>
  <si>
    <r>
      <rPr>
        <sz val="10"/>
        <rFont val="宋体"/>
        <family val="3"/>
        <charset val="134"/>
      </rPr>
      <t>刀开关</t>
    </r>
  </si>
  <si>
    <r>
      <rPr>
        <sz val="10"/>
        <rFont val="宋体"/>
        <family val="3"/>
        <charset val="134"/>
      </rPr>
      <t>按钮</t>
    </r>
  </si>
  <si>
    <r>
      <rPr>
        <sz val="10"/>
        <rFont val="宋体"/>
        <family val="3"/>
        <charset val="134"/>
      </rPr>
      <t>指示灯</t>
    </r>
  </si>
  <si>
    <r>
      <rPr>
        <sz val="10"/>
        <rFont val="宋体"/>
        <family val="3"/>
        <charset val="134"/>
      </rPr>
      <t>点火棒</t>
    </r>
  </si>
  <si>
    <r>
      <rPr>
        <sz val="10"/>
        <rFont val="宋体"/>
        <family val="3"/>
        <charset val="134"/>
      </rPr>
      <t>断路器</t>
    </r>
  </si>
  <si>
    <r>
      <rPr>
        <sz val="10"/>
        <rFont val="宋体"/>
        <family val="3"/>
        <charset val="134"/>
      </rPr>
      <t>空气开关</t>
    </r>
  </si>
  <si>
    <r>
      <rPr>
        <sz val="10"/>
        <rFont val="宋体"/>
        <family val="3"/>
        <charset val="134"/>
      </rPr>
      <t>瓷瓶垫子</t>
    </r>
  </si>
  <si>
    <r>
      <rPr>
        <sz val="10"/>
        <rFont val="宋体"/>
        <family val="3"/>
        <charset val="134"/>
      </rPr>
      <t>测速开关</t>
    </r>
  </si>
  <si>
    <r>
      <rPr>
        <sz val="10"/>
        <rFont val="宋体"/>
        <family val="3"/>
        <charset val="134"/>
      </rPr>
      <t>万能转换开关</t>
    </r>
  </si>
  <si>
    <r>
      <rPr>
        <sz val="10"/>
        <rFont val="宋体"/>
        <family val="3"/>
        <charset val="134"/>
      </rPr>
      <t>中间弯头</t>
    </r>
  </si>
  <si>
    <r>
      <rPr>
        <sz val="10"/>
        <rFont val="宋体"/>
        <family val="3"/>
        <charset val="134"/>
      </rPr>
      <t>接触器</t>
    </r>
  </si>
  <si>
    <r>
      <rPr>
        <sz val="10"/>
        <rFont val="宋体"/>
        <family val="3"/>
        <charset val="134"/>
      </rPr>
      <t>快速熔断器</t>
    </r>
  </si>
  <si>
    <r>
      <rPr>
        <sz val="10"/>
        <rFont val="宋体"/>
        <family val="3"/>
        <charset val="134"/>
      </rPr>
      <t>母线夹</t>
    </r>
  </si>
  <si>
    <r>
      <rPr>
        <sz val="10"/>
        <rFont val="宋体"/>
        <family val="3"/>
        <charset val="134"/>
      </rPr>
      <t>时间继电器</t>
    </r>
  </si>
  <si>
    <r>
      <rPr>
        <sz val="10"/>
        <rFont val="宋体"/>
        <family val="3"/>
        <charset val="134"/>
      </rPr>
      <t>控制器</t>
    </r>
  </si>
  <si>
    <r>
      <rPr>
        <sz val="10"/>
        <rFont val="宋体"/>
        <family val="3"/>
        <charset val="134"/>
      </rPr>
      <t>行灯变压器</t>
    </r>
  </si>
  <si>
    <r>
      <rPr>
        <sz val="10"/>
        <rFont val="宋体"/>
        <family val="3"/>
        <charset val="134"/>
      </rPr>
      <t>防爆挠性连接管</t>
    </r>
  </si>
  <si>
    <r>
      <rPr>
        <sz val="10"/>
        <rFont val="宋体"/>
        <family val="3"/>
        <charset val="134"/>
      </rPr>
      <t>防爆密封接头</t>
    </r>
  </si>
  <si>
    <r>
      <rPr>
        <sz val="10"/>
        <rFont val="宋体"/>
        <family val="3"/>
        <charset val="134"/>
      </rPr>
      <t>传媒电控箱</t>
    </r>
  </si>
  <si>
    <r>
      <rPr>
        <sz val="10"/>
        <rFont val="宋体"/>
        <family val="3"/>
        <charset val="134"/>
      </rPr>
      <t>电磁继电器</t>
    </r>
  </si>
  <si>
    <r>
      <rPr>
        <sz val="10"/>
        <rFont val="宋体"/>
        <family val="3"/>
        <charset val="134"/>
      </rPr>
      <t>碳刷夹子</t>
    </r>
  </si>
  <si>
    <r>
      <rPr>
        <sz val="10"/>
        <rFont val="宋体"/>
        <family val="3"/>
        <charset val="134"/>
      </rPr>
      <t>碳刷</t>
    </r>
  </si>
  <si>
    <r>
      <rPr>
        <sz val="10"/>
        <rFont val="宋体"/>
        <family val="3"/>
        <charset val="134"/>
      </rPr>
      <t>交直流电磁铁</t>
    </r>
  </si>
  <si>
    <r>
      <rPr>
        <sz val="10"/>
        <rFont val="宋体"/>
        <family val="3"/>
        <charset val="134"/>
      </rPr>
      <t>断路器开关触头</t>
    </r>
  </si>
  <si>
    <r>
      <rPr>
        <sz val="10"/>
        <rFont val="宋体"/>
        <family val="3"/>
        <charset val="134"/>
      </rPr>
      <t>铂铑热电偶</t>
    </r>
  </si>
  <si>
    <r>
      <rPr>
        <sz val="10"/>
        <rFont val="宋体"/>
        <family val="3"/>
        <charset val="134"/>
      </rPr>
      <t>可燃气体监测仪</t>
    </r>
  </si>
  <si>
    <r>
      <rPr>
        <sz val="10"/>
        <rFont val="宋体"/>
        <family val="3"/>
        <charset val="134"/>
      </rPr>
      <t>管住柱安装电器接口</t>
    </r>
  </si>
  <si>
    <r>
      <rPr>
        <sz val="10"/>
        <rFont val="宋体"/>
        <family val="3"/>
        <charset val="134"/>
      </rPr>
      <t>无纸记录仪</t>
    </r>
  </si>
  <si>
    <r>
      <rPr>
        <sz val="10"/>
        <rFont val="宋体"/>
        <family val="3"/>
        <charset val="134"/>
      </rPr>
      <t>电动执行器主板</t>
    </r>
  </si>
  <si>
    <r>
      <rPr>
        <sz val="10"/>
        <rFont val="宋体"/>
        <family val="3"/>
        <charset val="134"/>
      </rPr>
      <t>超高纯电极</t>
    </r>
  </si>
  <si>
    <r>
      <rPr>
        <sz val="10"/>
        <rFont val="宋体"/>
        <family val="3"/>
        <charset val="134"/>
      </rPr>
      <t>线路板</t>
    </r>
  </si>
  <si>
    <r>
      <rPr>
        <sz val="10"/>
        <rFont val="宋体"/>
        <family val="3"/>
        <charset val="134"/>
      </rPr>
      <t>双金属保护管</t>
    </r>
  </si>
  <si>
    <r>
      <rPr>
        <sz val="10"/>
        <rFont val="宋体"/>
        <family val="3"/>
        <charset val="134"/>
      </rPr>
      <t>智能转速监测仪</t>
    </r>
  </si>
  <si>
    <r>
      <rPr>
        <sz val="10"/>
        <rFont val="宋体"/>
        <family val="3"/>
        <charset val="134"/>
      </rPr>
      <t>电动执行机构</t>
    </r>
  </si>
  <si>
    <r>
      <rPr>
        <sz val="10"/>
        <rFont val="宋体"/>
        <family val="3"/>
        <charset val="134"/>
      </rPr>
      <t>仪表保温箱</t>
    </r>
  </si>
  <si>
    <r>
      <rPr>
        <sz val="10"/>
        <rFont val="宋体"/>
        <family val="3"/>
        <charset val="134"/>
      </rPr>
      <t>氧化锆探头</t>
    </r>
  </si>
  <si>
    <r>
      <rPr>
        <sz val="10"/>
        <rFont val="宋体"/>
        <family val="3"/>
        <charset val="134"/>
      </rPr>
      <t>主板</t>
    </r>
  </si>
  <si>
    <r>
      <rPr>
        <sz val="10"/>
        <rFont val="宋体"/>
        <family val="3"/>
        <charset val="134"/>
      </rPr>
      <t>气缸</t>
    </r>
  </si>
  <si>
    <r>
      <rPr>
        <sz val="10"/>
        <rFont val="宋体"/>
        <family val="3"/>
        <charset val="134"/>
      </rPr>
      <t>安全栅</t>
    </r>
  </si>
  <si>
    <r>
      <rPr>
        <sz val="10"/>
        <rFont val="宋体"/>
        <family val="3"/>
        <charset val="134"/>
      </rPr>
      <t>防爆灯管</t>
    </r>
  </si>
  <si>
    <r>
      <rPr>
        <sz val="10"/>
        <rFont val="宋体"/>
        <family val="3"/>
        <charset val="134"/>
      </rPr>
      <t>高压钠灯泡</t>
    </r>
  </si>
  <si>
    <r>
      <rPr>
        <sz val="10"/>
        <rFont val="宋体"/>
        <family val="3"/>
        <charset val="134"/>
      </rPr>
      <t>防爆灯</t>
    </r>
  </si>
  <si>
    <r>
      <rPr>
        <sz val="10"/>
        <rFont val="宋体"/>
        <family val="3"/>
        <charset val="134"/>
      </rPr>
      <t>镇流器</t>
    </r>
  </si>
  <si>
    <r>
      <rPr>
        <sz val="10"/>
        <rFont val="宋体"/>
        <family val="3"/>
        <charset val="134"/>
      </rPr>
      <t>仪表电缆</t>
    </r>
  </si>
  <si>
    <r>
      <rPr>
        <sz val="10"/>
        <rFont val="宋体"/>
        <family val="3"/>
        <charset val="134"/>
      </rPr>
      <t>计算机电缆</t>
    </r>
  </si>
  <si>
    <r>
      <rPr>
        <sz val="10"/>
        <rFont val="宋体"/>
        <family val="3"/>
        <charset val="134"/>
      </rPr>
      <t>电缆</t>
    </r>
  </si>
  <si>
    <r>
      <rPr>
        <sz val="10"/>
        <rFont val="宋体"/>
        <family val="3"/>
        <charset val="134"/>
      </rPr>
      <t>防爆按钮</t>
    </r>
  </si>
  <si>
    <r>
      <rPr>
        <sz val="10"/>
        <rFont val="宋体"/>
        <family val="3"/>
        <charset val="134"/>
      </rPr>
      <t>压力控制器</t>
    </r>
  </si>
  <si>
    <r>
      <rPr>
        <sz val="10"/>
        <rFont val="宋体"/>
        <family val="3"/>
        <charset val="134"/>
      </rPr>
      <t>电接点温度计</t>
    </r>
  </si>
  <si>
    <r>
      <rPr>
        <sz val="10"/>
        <rFont val="宋体"/>
        <family val="3"/>
        <charset val="134"/>
      </rPr>
      <t>双金属温度计</t>
    </r>
  </si>
  <si>
    <r>
      <rPr>
        <sz val="10"/>
        <rFont val="宋体"/>
        <family val="3"/>
        <charset val="134"/>
      </rPr>
      <t>不锈钢双金属温度计</t>
    </r>
  </si>
  <si>
    <r>
      <rPr>
        <sz val="10"/>
        <rFont val="宋体"/>
        <family val="3"/>
        <charset val="134"/>
      </rPr>
      <t>双金属带铂电阻</t>
    </r>
  </si>
  <si>
    <r>
      <rPr>
        <sz val="10"/>
        <rFont val="宋体"/>
        <family val="3"/>
        <charset val="134"/>
      </rPr>
      <t>转子流量计</t>
    </r>
  </si>
  <si>
    <r>
      <rPr>
        <sz val="10"/>
        <rFont val="宋体"/>
        <family val="3"/>
        <charset val="134"/>
      </rPr>
      <t>防爆电磁阀线圈</t>
    </r>
  </si>
  <si>
    <r>
      <rPr>
        <sz val="10"/>
        <rFont val="宋体"/>
        <family val="3"/>
        <charset val="134"/>
      </rPr>
      <t>真空阀线圈</t>
    </r>
  </si>
  <si>
    <r>
      <rPr>
        <sz val="10"/>
        <rFont val="宋体"/>
        <family val="3"/>
        <charset val="134"/>
      </rPr>
      <t>热电阻</t>
    </r>
  </si>
  <si>
    <r>
      <rPr>
        <sz val="10"/>
        <rFont val="宋体"/>
        <family val="3"/>
        <charset val="134"/>
      </rPr>
      <t>防爆热电阻</t>
    </r>
  </si>
  <si>
    <r>
      <rPr>
        <sz val="10"/>
        <rFont val="宋体"/>
        <family val="3"/>
        <charset val="134"/>
      </rPr>
      <t>铂热电阻芯子</t>
    </r>
  </si>
  <si>
    <r>
      <rPr>
        <sz val="10"/>
        <rFont val="宋体"/>
        <family val="3"/>
        <charset val="134"/>
      </rPr>
      <t>热电偶</t>
    </r>
  </si>
  <si>
    <r>
      <rPr>
        <sz val="10"/>
        <rFont val="宋体"/>
        <family val="3"/>
        <charset val="134"/>
      </rPr>
      <t>法兰</t>
    </r>
  </si>
  <si>
    <r>
      <rPr>
        <sz val="10"/>
        <rFont val="宋体"/>
        <family val="3"/>
        <charset val="134"/>
      </rPr>
      <t>片</t>
    </r>
  </si>
  <si>
    <r>
      <t>3#</t>
    </r>
    <r>
      <rPr>
        <sz val="10"/>
        <rFont val="宋体"/>
        <family val="3"/>
        <charset val="134"/>
      </rPr>
      <t>库</t>
    </r>
  </si>
  <si>
    <r>
      <rPr>
        <sz val="10"/>
        <rFont val="宋体"/>
        <family val="3"/>
        <charset val="134"/>
      </rPr>
      <t>不锈钢法兰</t>
    </r>
  </si>
  <si>
    <r>
      <rPr>
        <sz val="10"/>
        <rFont val="宋体"/>
        <family val="3"/>
        <charset val="134"/>
      </rPr>
      <t>衬四氟管</t>
    </r>
  </si>
  <si>
    <r>
      <rPr>
        <sz val="10"/>
        <rFont val="宋体"/>
        <family val="3"/>
        <charset val="134"/>
      </rPr>
      <t>根</t>
    </r>
  </si>
  <si>
    <r>
      <rPr>
        <sz val="10"/>
        <rFont val="宋体"/>
        <family val="3"/>
        <charset val="134"/>
      </rPr>
      <t>闸阀</t>
    </r>
  </si>
  <si>
    <r>
      <rPr>
        <sz val="10"/>
        <rFont val="宋体"/>
        <family val="3"/>
        <charset val="134"/>
      </rPr>
      <t>只</t>
    </r>
  </si>
  <si>
    <r>
      <rPr>
        <sz val="10"/>
        <rFont val="宋体"/>
        <family val="3"/>
        <charset val="134"/>
      </rPr>
      <t>不锈钢闸阀</t>
    </r>
  </si>
  <si>
    <r>
      <rPr>
        <sz val="10"/>
        <rFont val="宋体"/>
        <family val="3"/>
        <charset val="134"/>
      </rPr>
      <t>止回阀</t>
    </r>
  </si>
  <si>
    <r>
      <rPr>
        <sz val="10"/>
        <rFont val="宋体"/>
        <family val="3"/>
        <charset val="134"/>
      </rPr>
      <t>不锈钢止回阀</t>
    </r>
  </si>
  <si>
    <r>
      <rPr>
        <sz val="10"/>
        <rFont val="宋体"/>
        <family val="3"/>
        <charset val="134"/>
      </rPr>
      <t>疏水器</t>
    </r>
  </si>
  <si>
    <r>
      <rPr>
        <sz val="10"/>
        <rFont val="宋体"/>
        <family val="3"/>
        <charset val="134"/>
      </rPr>
      <t>水龙头</t>
    </r>
  </si>
  <si>
    <r>
      <rPr>
        <sz val="10"/>
        <rFont val="宋体"/>
        <family val="3"/>
        <charset val="134"/>
      </rPr>
      <t>电子式电动球阀</t>
    </r>
  </si>
  <si>
    <r>
      <rPr>
        <sz val="10"/>
        <rFont val="宋体"/>
        <family val="3"/>
        <charset val="134"/>
      </rPr>
      <t>电动闸阀</t>
    </r>
  </si>
  <si>
    <r>
      <rPr>
        <sz val="10"/>
        <rFont val="宋体"/>
        <family val="3"/>
        <charset val="134"/>
      </rPr>
      <t>电动碟阀</t>
    </r>
  </si>
  <si>
    <r>
      <rPr>
        <sz val="10"/>
        <rFont val="宋体"/>
        <family val="3"/>
        <charset val="134"/>
      </rPr>
      <t>二位三通电磁阀</t>
    </r>
  </si>
  <si>
    <r>
      <rPr>
        <sz val="10"/>
        <rFont val="宋体"/>
        <family val="3"/>
        <charset val="134"/>
      </rPr>
      <t>温控阀</t>
    </r>
  </si>
  <si>
    <r>
      <rPr>
        <sz val="10"/>
        <rFont val="宋体"/>
        <family val="3"/>
        <charset val="134"/>
      </rPr>
      <t>单向阀</t>
    </r>
  </si>
  <si>
    <r>
      <rPr>
        <sz val="10"/>
        <rFont val="宋体"/>
        <family val="3"/>
        <charset val="134"/>
      </rPr>
      <t>不锈钢单向阀</t>
    </r>
  </si>
  <si>
    <r>
      <rPr>
        <sz val="10"/>
        <rFont val="宋体"/>
        <family val="3"/>
        <charset val="134"/>
      </rPr>
      <t>二位五通电磁阀</t>
    </r>
  </si>
  <si>
    <r>
      <rPr>
        <sz val="10"/>
        <rFont val="宋体"/>
        <family val="3"/>
        <charset val="134"/>
      </rPr>
      <t>套筒调节阀</t>
    </r>
  </si>
  <si>
    <r>
      <rPr>
        <sz val="10"/>
        <rFont val="宋体"/>
        <family val="3"/>
        <charset val="134"/>
      </rPr>
      <t>调节阀</t>
    </r>
    <phoneticPr fontId="206" type="noConversion"/>
  </si>
  <si>
    <r>
      <rPr>
        <sz val="10"/>
        <rFont val="宋体"/>
        <family val="3"/>
        <charset val="134"/>
      </rPr>
      <t>换向阀</t>
    </r>
  </si>
  <si>
    <r>
      <rPr>
        <sz val="10"/>
        <rFont val="宋体"/>
        <family val="3"/>
        <charset val="134"/>
      </rPr>
      <t>电磁脉冲阀</t>
    </r>
  </si>
  <si>
    <r>
      <rPr>
        <sz val="10"/>
        <rFont val="宋体"/>
        <family val="3"/>
        <charset val="134"/>
      </rPr>
      <t>电子排气阀</t>
    </r>
  </si>
  <si>
    <r>
      <rPr>
        <sz val="10"/>
        <rFont val="宋体"/>
        <family val="3"/>
        <charset val="134"/>
      </rPr>
      <t>气控管阀</t>
    </r>
  </si>
  <si>
    <r>
      <rPr>
        <sz val="10"/>
        <rFont val="宋体"/>
        <family val="3"/>
        <charset val="134"/>
      </rPr>
      <t>空气减压阀</t>
    </r>
  </si>
  <si>
    <r>
      <rPr>
        <sz val="10"/>
        <rFont val="宋体"/>
        <family val="3"/>
        <charset val="134"/>
      </rPr>
      <t>电磁阀</t>
    </r>
  </si>
  <si>
    <r>
      <rPr>
        <sz val="10"/>
        <rFont val="宋体"/>
        <family val="3"/>
        <charset val="134"/>
      </rPr>
      <t>电控换向阀</t>
    </r>
  </si>
  <si>
    <r>
      <rPr>
        <sz val="10"/>
        <rFont val="宋体"/>
        <family val="3"/>
        <charset val="134"/>
      </rPr>
      <t>四通视镜</t>
    </r>
  </si>
  <si>
    <r>
      <rPr>
        <sz val="10"/>
        <rFont val="宋体"/>
        <family val="3"/>
        <charset val="134"/>
      </rPr>
      <t>衬氟截止阀</t>
    </r>
  </si>
  <si>
    <r>
      <t>DDV</t>
    </r>
    <r>
      <rPr>
        <sz val="10"/>
        <rFont val="宋体"/>
        <family val="3"/>
        <charset val="134"/>
      </rPr>
      <t>阀</t>
    </r>
  </si>
  <si>
    <r>
      <rPr>
        <sz val="10"/>
        <rFont val="宋体"/>
        <family val="3"/>
        <charset val="134"/>
      </rPr>
      <t>安全阀</t>
    </r>
  </si>
  <si>
    <r>
      <rPr>
        <sz val="10"/>
        <rFont val="宋体"/>
        <family val="3"/>
        <charset val="134"/>
      </rPr>
      <t>调节阀</t>
    </r>
  </si>
  <si>
    <r>
      <rPr>
        <sz val="10"/>
        <rFont val="宋体"/>
        <family val="3"/>
        <charset val="134"/>
      </rPr>
      <t>节流阀</t>
    </r>
  </si>
  <si>
    <r>
      <rPr>
        <sz val="10"/>
        <rFont val="宋体"/>
        <family val="3"/>
        <charset val="134"/>
      </rPr>
      <t>弯头</t>
    </r>
  </si>
  <si>
    <r>
      <rPr>
        <sz val="10"/>
        <rFont val="宋体"/>
        <family val="3"/>
        <charset val="134"/>
      </rPr>
      <t>不锈钢弯头</t>
    </r>
  </si>
  <si>
    <r>
      <rPr>
        <sz val="10"/>
        <rFont val="宋体"/>
        <family val="3"/>
        <charset val="134"/>
      </rPr>
      <t>衬氟弯头</t>
    </r>
  </si>
  <si>
    <r>
      <rPr>
        <sz val="10"/>
        <rFont val="宋体"/>
        <family val="3"/>
        <charset val="134"/>
      </rPr>
      <t>三通</t>
    </r>
  </si>
  <si>
    <r>
      <rPr>
        <sz val="10"/>
        <rFont val="宋体"/>
        <family val="3"/>
        <charset val="134"/>
      </rPr>
      <t>铝弯头</t>
    </r>
  </si>
  <si>
    <r>
      <rPr>
        <sz val="10"/>
        <rFont val="宋体"/>
        <family val="3"/>
        <charset val="134"/>
      </rPr>
      <t>铝三通</t>
    </r>
    <r>
      <rPr>
        <sz val="10"/>
        <rFont val="Arial Narrow"/>
        <family val="2"/>
      </rPr>
      <t xml:space="preserve"> </t>
    </r>
  </si>
  <si>
    <r>
      <rPr>
        <sz val="10"/>
        <rFont val="宋体"/>
        <family val="3"/>
        <charset val="134"/>
      </rPr>
      <t>大小头</t>
    </r>
  </si>
  <si>
    <r>
      <rPr>
        <sz val="10"/>
        <rFont val="宋体"/>
        <family val="3"/>
        <charset val="134"/>
      </rPr>
      <t>不锈钢管</t>
    </r>
  </si>
  <si>
    <r>
      <rPr>
        <sz val="10"/>
        <rFont val="宋体"/>
        <family val="3"/>
        <charset val="134"/>
      </rPr>
      <t>钢板</t>
    </r>
  </si>
  <si>
    <r>
      <rPr>
        <sz val="10"/>
        <rFont val="宋体"/>
        <family val="3"/>
        <charset val="134"/>
      </rPr>
      <t>碳钢</t>
    </r>
    <phoneticPr fontId="206" type="noConversion"/>
  </si>
  <si>
    <r>
      <rPr>
        <sz val="10"/>
        <rFont val="宋体"/>
        <family val="3"/>
        <charset val="134"/>
      </rPr>
      <t>电动滚筒</t>
    </r>
  </si>
  <si>
    <r>
      <rPr>
        <sz val="10"/>
        <rFont val="宋体"/>
        <family val="3"/>
        <charset val="134"/>
      </rPr>
      <t>铝盲板</t>
    </r>
  </si>
  <si>
    <r>
      <rPr>
        <sz val="10"/>
        <rFont val="宋体"/>
        <family val="3"/>
        <charset val="134"/>
      </rPr>
      <t>张</t>
    </r>
  </si>
  <si>
    <r>
      <rPr>
        <sz val="10"/>
        <rFont val="宋体"/>
        <family val="3"/>
        <charset val="134"/>
      </rPr>
      <t>铝板</t>
    </r>
  </si>
  <si>
    <r>
      <rPr>
        <sz val="10"/>
        <rFont val="宋体"/>
        <family val="3"/>
        <charset val="134"/>
      </rPr>
      <t>不锈钢板</t>
    </r>
  </si>
  <si>
    <r>
      <rPr>
        <sz val="10"/>
        <rFont val="宋体"/>
        <family val="3"/>
        <charset val="134"/>
      </rPr>
      <t>电动门电机</t>
    </r>
  </si>
  <si>
    <r>
      <rPr>
        <sz val="10"/>
        <rFont val="宋体"/>
        <family val="3"/>
        <charset val="134"/>
      </rPr>
      <t>电动葫芦</t>
    </r>
  </si>
  <si>
    <r>
      <rPr>
        <sz val="10"/>
        <rFont val="宋体"/>
        <family val="3"/>
        <charset val="134"/>
      </rPr>
      <t>人孔盲板</t>
    </r>
  </si>
  <si>
    <r>
      <rPr>
        <sz val="10"/>
        <rFont val="宋体"/>
        <family val="3"/>
        <charset val="134"/>
      </rPr>
      <t>振动电机</t>
    </r>
  </si>
  <si>
    <r>
      <rPr>
        <sz val="10"/>
        <rFont val="宋体"/>
        <family val="3"/>
        <charset val="134"/>
      </rPr>
      <t>无缝管</t>
    </r>
  </si>
  <si>
    <r>
      <rPr>
        <sz val="10"/>
        <rFont val="宋体"/>
        <family val="3"/>
        <charset val="134"/>
      </rPr>
      <t>镀锌角钢</t>
    </r>
  </si>
  <si>
    <r>
      <rPr>
        <sz val="10"/>
        <rFont val="宋体"/>
        <family val="3"/>
        <charset val="134"/>
      </rPr>
      <t>镀锌弯头</t>
    </r>
  </si>
  <si>
    <r>
      <rPr>
        <sz val="10"/>
        <rFont val="宋体"/>
        <family val="3"/>
        <charset val="134"/>
      </rPr>
      <t>保温球阀</t>
    </r>
  </si>
  <si>
    <r>
      <rPr>
        <sz val="10"/>
        <rFont val="宋体"/>
        <family val="3"/>
        <charset val="134"/>
      </rPr>
      <t>不锈钢气源阀</t>
    </r>
  </si>
  <si>
    <r>
      <rPr>
        <sz val="10"/>
        <rFont val="宋体"/>
        <family val="3"/>
        <charset val="134"/>
      </rPr>
      <t>不锈钢压力表阀</t>
    </r>
  </si>
  <si>
    <r>
      <rPr>
        <sz val="10"/>
        <rFont val="宋体"/>
        <family val="3"/>
        <charset val="134"/>
      </rPr>
      <t>四氟球阀</t>
    </r>
  </si>
  <si>
    <r>
      <rPr>
        <sz val="10"/>
        <rFont val="宋体"/>
        <family val="3"/>
        <charset val="134"/>
      </rPr>
      <t>对夹蝶阀</t>
    </r>
  </si>
  <si>
    <r>
      <rPr>
        <sz val="10"/>
        <rFont val="宋体"/>
        <family val="3"/>
        <charset val="134"/>
      </rPr>
      <t>蝶阀</t>
    </r>
  </si>
  <si>
    <r>
      <rPr>
        <sz val="10"/>
        <rFont val="宋体"/>
        <family val="3"/>
        <charset val="134"/>
      </rPr>
      <t>四氟蝶阀</t>
    </r>
  </si>
  <si>
    <r>
      <rPr>
        <sz val="10"/>
        <rFont val="宋体"/>
        <family val="3"/>
        <charset val="134"/>
      </rPr>
      <t>衬氟蝶阀</t>
    </r>
  </si>
  <si>
    <r>
      <rPr>
        <sz val="10"/>
        <rFont val="宋体"/>
        <family val="3"/>
        <charset val="134"/>
      </rPr>
      <t>不锈钢蝶阀</t>
    </r>
  </si>
  <si>
    <r>
      <rPr>
        <sz val="10"/>
        <rFont val="宋体"/>
        <family val="3"/>
        <charset val="134"/>
      </rPr>
      <t>凸面法兰</t>
    </r>
  </si>
  <si>
    <r>
      <rPr>
        <sz val="10"/>
        <rFont val="宋体"/>
        <family val="3"/>
        <charset val="134"/>
      </rPr>
      <t>丝扣阀</t>
    </r>
  </si>
  <si>
    <r>
      <rPr>
        <sz val="10"/>
        <rFont val="宋体"/>
        <family val="3"/>
        <charset val="134"/>
      </rPr>
      <t>截止阀</t>
    </r>
  </si>
  <si>
    <r>
      <rPr>
        <sz val="10"/>
        <rFont val="宋体"/>
        <family val="3"/>
        <charset val="134"/>
      </rPr>
      <t>不锈钢截止阀</t>
    </r>
  </si>
  <si>
    <r>
      <rPr>
        <sz val="10"/>
        <rFont val="宋体"/>
        <family val="3"/>
        <charset val="134"/>
      </rPr>
      <t>球阀</t>
    </r>
  </si>
  <si>
    <r>
      <rPr>
        <sz val="10"/>
        <rFont val="宋体"/>
        <family val="3"/>
        <charset val="134"/>
      </rPr>
      <t>不锈钢球阀</t>
    </r>
  </si>
  <si>
    <r>
      <rPr>
        <sz val="10"/>
        <rFont val="宋体"/>
        <family val="3"/>
        <charset val="134"/>
      </rPr>
      <t>不锈钢丝扣球阀</t>
    </r>
  </si>
  <si>
    <t>吨</t>
    <phoneticPr fontId="206" type="noConversion"/>
  </si>
  <si>
    <t>残余重量总重（吨）</t>
    <phoneticPr fontId="13" type="noConversion"/>
  </si>
  <si>
    <t xml:space="preserve"> </t>
    <phoneticPr fontId="20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</si>
</sst>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1">
    <numFmt numFmtId="41" formatCode="_-* #,##0_-;\-* #,##0_-;_-* &quot;-&quot;_-;_-@_-"/>
    <numFmt numFmtId="43" formatCode="_-* #,##0.00_-;\-* #,##0.00_-;_-* &quot;-&quot;??_-;_-@_-"/>
    <numFmt numFmtId="176" formatCode="_ &quot;¥&quot;* #,##0_ ;_ &quot;¥&quot;* \-#,##0_ ;_ &quot;¥&quot;* &quot;-&quot;_ ;_ @_ "/>
    <numFmt numFmtId="177" formatCode="_ * #,##0_ ;_ * \-#,##0_ ;_ * &quot;-&quot;_ ;_ @_ "/>
    <numFmt numFmtId="178" formatCode="_ * #,##0.00_ ;_ * \-#,##0.00_ ;_ * &quot;-&quot;??_ ;_ @_ "/>
    <numFmt numFmtId="179" formatCode="_(* #,##0.00_);_(* \(#,##0.00\);_(* &quot;-&quot;??_);_(@_)"/>
    <numFmt numFmtId="180" formatCode="_-&quot;$&quot;* #,##0_-;\-&quot;$&quot;* #,##0_-;_-&quot;$&quot;* &quot;-&quot;_-;_-@_-"/>
    <numFmt numFmtId="181" formatCode="_ &quot;\&quot;* #,##0_ ;_ &quot;\&quot;* \-#,##0_ ;_ &quot;\&quot;* &quot;-&quot;_ ;_ @_ "/>
    <numFmt numFmtId="182" formatCode="#,##0.00;\(#,##0.00\)"/>
    <numFmt numFmtId="183" formatCode="_ &quot;\&quot;* #,##0.00_ ;_ &quot;\&quot;* \-#,##0.00_ ;_ &quot;\&quot;* &quot;-&quot;??_ ;_ @_ "/>
    <numFmt numFmtId="184" formatCode="_(* #,##0_);_(* \(#,##0\);_(* &quot;-&quot;_);_(@_)"/>
    <numFmt numFmtId="185" formatCode="_-&quot;$&quot;* #,##0.00_-;\-&quot;$&quot;* #,##0.00_-;_-&quot;$&quot;* &quot;-&quot;??_-;_-@_-"/>
    <numFmt numFmtId="186" formatCode="&quot;\&quot;#,##0;[Red]&quot;\&quot;&quot;\&quot;&quot;\&quot;&quot;\&quot;&quot;\&quot;&quot;\&quot;&quot;\&quot;\-#,##0"/>
    <numFmt numFmtId="187" formatCode="&quot;\&quot;#,##0;[Red]&quot;\&quot;\-#,##0"/>
    <numFmt numFmtId="188" formatCode="_(&quot;$&quot;* #,##0.00_);_(&quot;$&quot;* \(#,##0.00\);_(&quot;$&quot;* &quot;-&quot;??_);_(@_)"/>
    <numFmt numFmtId="189" formatCode="_(&quot;$&quot;* #,##0.0_);_(&quot;$&quot;* \(#,##0.0\);_(&quot;$&quot;* &quot;-&quot;??_);_(@_)"/>
    <numFmt numFmtId="190" formatCode="_-&quot;$&quot;\ * #,##0_-;_-&quot;$&quot;\ * #,##0\-;_-&quot;$&quot;\ * &quot;-&quot;_-;_-@_-"/>
    <numFmt numFmtId="191" formatCode="_-#0&quot;.&quot;0000_-;\(#0&quot;.&quot;0000\);_-\ \ &quot;-&quot;_-;_-@_-"/>
    <numFmt numFmtId="192" formatCode="_-#,##0.00_-;\(#,##0.00\);_-\ \ &quot;-&quot;_-;_-@_-"/>
    <numFmt numFmtId="193" formatCode="0.0%"/>
    <numFmt numFmtId="194" formatCode="_-* #,##0.00\ &quot;F&quot;_-;\-* #,##0.00\ &quot;F&quot;_-;_-* &quot;-&quot;??\ &quot;F&quot;_-;_-@_-"/>
    <numFmt numFmtId="195" formatCode="#,##0.00&quot;¥&quot;;\-#,##0.00&quot;¥&quot;"/>
    <numFmt numFmtId="196" formatCode="_(&quot;$&quot;* #,##0_);_(&quot;$&quot;* \(#,##0\);_(&quot;$&quot;* &quot;-&quot;_);_(@_)"/>
    <numFmt numFmtId="197" formatCode="&quot;$&quot;#,##0_);[Red]\(&quot;$&quot;#,##0\)"/>
    <numFmt numFmtId="198" formatCode="_-* #,##0.00&quot;¥&quot;_-;\-* #,##0.00&quot;¥&quot;_-;_-* &quot;-&quot;??&quot;¥&quot;_-;_-@_-"/>
    <numFmt numFmtId="199" formatCode="\$#,##0.00;[Red]\-\$#,##0.00"/>
    <numFmt numFmtId="200" formatCode="&quot;$&quot;#,##0.00_);[Red]\(&quot;$&quot;#,##0.00\)"/>
    <numFmt numFmtId="201" formatCode="0.000%"/>
    <numFmt numFmtId="202" formatCode="_-* #,##0\ &quot;F&quot;_-;\-* #,##0\ &quot;F&quot;_-;_-* &quot;-&quot;\ &quot;F&quot;_-;_-@_-"/>
    <numFmt numFmtId="203" formatCode="mmm/yyyy;_-\ &quot;N/A&quot;_-;_-\ &quot;-&quot;_-"/>
    <numFmt numFmtId="204" formatCode="&quot;$&quot;#,##0;\-&quot;$&quot;#,##0"/>
    <numFmt numFmtId="205" formatCode="_-* #,##0&quot;¥&quot;_-;\-* #,##0&quot;¥&quot;_-;_-* &quot;-&quot;&quot;¥&quot;_-;_-@_-"/>
    <numFmt numFmtId="206" formatCode="_-#,##0_-;\(#,##0\);_-\ \ &quot;-&quot;_-;_-@_-"/>
    <numFmt numFmtId="207" formatCode="mmm/dd/yyyy;_-\ &quot;N/A&quot;_-;_-\ &quot;-&quot;_-"/>
    <numFmt numFmtId="208" formatCode="_-#,##0%_-;\(#,##0%\);_-\ &quot;-&quot;_-"/>
    <numFmt numFmtId="209" formatCode="_-#,###,_-;\(#,###,\);_-\ \ &quot;-&quot;_-;_-@_-"/>
    <numFmt numFmtId="210" formatCode="_-#,###.00,_-;\(#,###.00,\);_-\ \ &quot;-&quot;_-;_-@_-"/>
    <numFmt numFmtId="211" formatCode="_-#0&quot;.&quot;0,_-;\(#0&quot;.&quot;0,\);_-\ \ &quot;-&quot;_-;_-@_-"/>
    <numFmt numFmtId="212" formatCode="0%;\(0%\)"/>
    <numFmt numFmtId="213" formatCode="&quot;$&quot;#,##0_);\(&quot;$&quot;#,##0\)"/>
    <numFmt numFmtId="214" formatCode="_-* #,##0_-;\-* #,##0_-;_-* &quot;-&quot;??_-;_-@_-"/>
    <numFmt numFmtId="215" formatCode="0.0000%"/>
    <numFmt numFmtId="216" formatCode="#,##0.0_);\(#,##0.0\)"/>
    <numFmt numFmtId="217" formatCode="#,##0.0"/>
    <numFmt numFmtId="218" formatCode="&quot;$&quot;#,##0.00_);\(&quot;$&quot;#,##0.00\)"/>
    <numFmt numFmtId="219" formatCode="#,##0\ ;[Red]\-#,##0.00\ "/>
    <numFmt numFmtId="220" formatCode="0.0#"/>
    <numFmt numFmtId="221" formatCode="&quot;$&quot;#.#"/>
    <numFmt numFmtId="222" formatCode="#,##0\ &quot; &quot;;\(#,##0\)\ ;&quot;—&quot;&quot; &quot;&quot; &quot;&quot; &quot;&quot; &quot;"/>
    <numFmt numFmtId="223" formatCode="_-* #,##0.00\ &quot;kr&quot;_-;\-* #,##0.00\ &quot;kr&quot;_-;_-* &quot;-&quot;??\ &quot;kr&quot;_-;_-@_-"/>
    <numFmt numFmtId="224" formatCode="&quot;$&quot;\ #,##0.00_-;[Red]&quot;$&quot;\ #,##0.00\-"/>
    <numFmt numFmtId="225" formatCode="#,##0.00&quot;¥&quot;;[Red]\-#,##0.00&quot;¥&quot;"/>
    <numFmt numFmtId="226" formatCode="0_)"/>
    <numFmt numFmtId="227" formatCode="#,##0.00\ &quot;F&quot;;[Red]\-#,##0.00\ &quot;F&quot;"/>
    <numFmt numFmtId="228" formatCode="_-* #,##0\ _k_r_-;\-* #,##0\ _k_r_-;_-* &quot;-&quot;\ _k_r_-;_-@_-"/>
    <numFmt numFmtId="229" formatCode="_-* #,##0.00\ _k_r_-;\-* #,##0.00\ _k_r_-;_-* &quot;-&quot;??\ _k_r_-;_-@_-"/>
    <numFmt numFmtId="230" formatCode="_-* #,##0\ &quot;kr&quot;_-;\-* #,##0\ &quot;kr&quot;_-;_-* &quot;-&quot;\ &quot;kr&quot;_-;_-@_-"/>
    <numFmt numFmtId="231" formatCode="#,##0\ &quot;DM&quot;;[Red]\-#,##0\ &quot;DM&quot;"/>
    <numFmt numFmtId="232" formatCode="#,##0.00\ &quot;DM&quot;;[Red]\-#,##0.00\ &quot;DM&quot;"/>
    <numFmt numFmtId="233" formatCode="&quot;\&quot;#,##0.00;[Red]&quot;\&quot;\-#,##0.00"/>
    <numFmt numFmtId="234" formatCode="#,##0&quot;HK$&quot;;[Red]\-#,##0&quot;HK$&quot;"/>
    <numFmt numFmtId="235" formatCode="yy\.mm\.dd"/>
    <numFmt numFmtId="236"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237" formatCode="yyyy/m"/>
    <numFmt numFmtId="238" formatCode="0.00_);[Red]\(0.00\)"/>
    <numFmt numFmtId="239" formatCode="yyyy/mm"/>
    <numFmt numFmtId="240" formatCode="#,##0.00_ "/>
    <numFmt numFmtId="241" formatCode="#,##0_ "/>
    <numFmt numFmtId="242" formatCode="#,##0.00_);[Red]\(#,##0.00\)"/>
    <numFmt numFmtId="243" formatCode="0.00_ "/>
    <numFmt numFmtId="244" formatCode="#,##0;\(#,##0\)"/>
  </numFmts>
  <fonts count="216">
    <font>
      <sz val="12"/>
      <name val="Times New Roman"/>
      <family val="1"/>
    </font>
    <font>
      <sz val="18"/>
      <name val="Arial Narrow"/>
      <family val="2"/>
    </font>
    <font>
      <sz val="10"/>
      <name val="Arial Narrow"/>
      <family val="2"/>
    </font>
    <font>
      <sz val="10"/>
      <name val="宋体"/>
      <family val="3"/>
      <charset val="134"/>
    </font>
    <font>
      <u/>
      <sz val="10"/>
      <color indexed="12"/>
      <name val="Arial Narrow"/>
      <family val="2"/>
    </font>
    <font>
      <b/>
      <sz val="10"/>
      <name val="Arial Narrow"/>
      <family val="2"/>
    </font>
    <font>
      <sz val="11"/>
      <name val="Arial Narrow"/>
      <family val="2"/>
    </font>
    <font>
      <sz val="18"/>
      <name val="Times New Roman"/>
      <family val="1"/>
    </font>
    <font>
      <sz val="10"/>
      <name val="Times New Roman"/>
      <family val="1"/>
    </font>
    <font>
      <sz val="18"/>
      <name val="黑体"/>
      <family val="3"/>
      <charset val="134"/>
    </font>
    <font>
      <sz val="11"/>
      <name val="宋体"/>
      <family val="3"/>
      <charset val="134"/>
    </font>
    <font>
      <sz val="12"/>
      <name val="Arial Narrow"/>
      <family val="2"/>
    </font>
    <font>
      <sz val="10"/>
      <color indexed="8"/>
      <name val="Arial Narrow"/>
      <family val="2"/>
    </font>
    <font>
      <sz val="9"/>
      <name val="宋体"/>
      <family val="3"/>
      <charset val="134"/>
    </font>
    <font>
      <sz val="9"/>
      <name val="Arial Narrow"/>
      <family val="2"/>
    </font>
    <font>
      <b/>
      <sz val="10"/>
      <name val="宋体"/>
      <family val="3"/>
      <charset val="134"/>
    </font>
    <font>
      <b/>
      <sz val="10"/>
      <color indexed="8"/>
      <name val="宋体"/>
      <family val="3"/>
      <charset val="134"/>
    </font>
    <font>
      <sz val="10"/>
      <color indexed="10"/>
      <name val="Arial Narrow"/>
      <family val="2"/>
    </font>
    <font>
      <sz val="14"/>
      <name val="黑体"/>
      <family val="3"/>
      <charset val="134"/>
    </font>
    <font>
      <b/>
      <sz val="10"/>
      <color indexed="8"/>
      <name val="Arial Narrow"/>
      <family val="2"/>
    </font>
    <font>
      <sz val="13"/>
      <name val="Arial Narrow"/>
      <family val="2"/>
    </font>
    <font>
      <sz val="20"/>
      <name val="Arial Narrow"/>
      <family val="2"/>
    </font>
    <font>
      <sz val="12"/>
      <color indexed="8"/>
      <name val="Arial Narrow"/>
      <family val="2"/>
    </font>
    <font>
      <sz val="11"/>
      <color indexed="8"/>
      <name val="Arial Narrow"/>
      <family val="2"/>
    </font>
    <font>
      <b/>
      <sz val="11"/>
      <name val="Arial Narrow"/>
      <family val="2"/>
    </font>
    <font>
      <sz val="28"/>
      <name val="宋体"/>
      <family val="3"/>
      <charset val="134"/>
    </font>
    <font>
      <sz val="28"/>
      <name val="Times New Roman"/>
      <family val="1"/>
    </font>
    <font>
      <sz val="22"/>
      <name val="Times New Roman"/>
      <family val="1"/>
    </font>
    <font>
      <sz val="20"/>
      <color indexed="12"/>
      <name val="Times New Roman"/>
      <family val="1"/>
    </font>
    <font>
      <sz val="20"/>
      <name val="Times New Roman"/>
      <family val="1"/>
    </font>
    <font>
      <sz val="12"/>
      <name val="宋体"/>
      <family val="3"/>
      <charset val="134"/>
    </font>
    <font>
      <b/>
      <sz val="16"/>
      <name val="Times New Roman"/>
      <family val="1"/>
    </font>
    <font>
      <b/>
      <sz val="10"/>
      <name val="Times New Roman"/>
      <family val="1"/>
    </font>
    <font>
      <b/>
      <sz val="16"/>
      <name val="黑体"/>
      <family val="3"/>
      <charset val="134"/>
    </font>
    <font>
      <b/>
      <sz val="10"/>
      <color indexed="10"/>
      <name val="Times New Roman"/>
      <family val="1"/>
    </font>
    <font>
      <u/>
      <sz val="10"/>
      <name val="宋体"/>
      <family val="3"/>
      <charset val="134"/>
    </font>
    <font>
      <b/>
      <sz val="12"/>
      <name val="宋体"/>
      <family val="3"/>
      <charset val="134"/>
    </font>
    <font>
      <i/>
      <sz val="12"/>
      <name val="宋体"/>
      <family val="3"/>
      <charset val="134"/>
    </font>
    <font>
      <b/>
      <sz val="20"/>
      <name val="黑体"/>
      <family val="3"/>
      <charset val="134"/>
    </font>
    <font>
      <b/>
      <sz val="15"/>
      <name val="黑体"/>
      <family val="3"/>
      <charset val="134"/>
    </font>
    <font>
      <b/>
      <sz val="14"/>
      <name val="黑体"/>
      <family val="3"/>
      <charset val="134"/>
    </font>
    <font>
      <sz val="14"/>
      <name val="仿宋_GB2312"/>
      <family val="3"/>
      <charset val="134"/>
    </font>
    <font>
      <b/>
      <sz val="14"/>
      <name val="仿宋_GB2312"/>
      <family val="3"/>
      <charset val="134"/>
    </font>
    <font>
      <b/>
      <sz val="12"/>
      <name val="Times New Roman"/>
      <family val="1"/>
    </font>
    <font>
      <b/>
      <sz val="14"/>
      <name val="Times New Roman"/>
      <family val="1"/>
    </font>
    <font>
      <sz val="14"/>
      <name val="宋体"/>
      <family val="3"/>
      <charset val="134"/>
    </font>
    <font>
      <b/>
      <sz val="14"/>
      <name val="宋体"/>
      <family val="3"/>
      <charset val="134"/>
    </font>
    <font>
      <sz val="11"/>
      <name val="Times New Roman"/>
      <family val="1"/>
    </font>
    <font>
      <b/>
      <sz val="9"/>
      <name val="宋体"/>
      <family val="3"/>
      <charset val="134"/>
    </font>
    <font>
      <b/>
      <sz val="9"/>
      <name val="Times New Roman"/>
      <family val="1"/>
    </font>
    <font>
      <b/>
      <u/>
      <sz val="9"/>
      <color indexed="12"/>
      <name val="宋体"/>
      <family val="3"/>
      <charset val="134"/>
    </font>
    <font>
      <b/>
      <sz val="9"/>
      <color indexed="12"/>
      <name val="Times New Roman"/>
      <family val="1"/>
    </font>
    <font>
      <u/>
      <sz val="9"/>
      <color indexed="12"/>
      <name val="宋体"/>
      <family val="3"/>
      <charset val="134"/>
    </font>
    <font>
      <sz val="12"/>
      <name val="仿宋_GB2312"/>
      <family val="3"/>
      <charset val="134"/>
    </font>
    <font>
      <b/>
      <sz val="12"/>
      <color indexed="10"/>
      <name val="宋体"/>
      <family val="3"/>
      <charset val="134"/>
    </font>
    <font>
      <sz val="12"/>
      <color indexed="10"/>
      <name val="宋体"/>
      <family val="3"/>
      <charset val="134"/>
    </font>
    <font>
      <sz val="12"/>
      <color indexed="62"/>
      <name val="宋体"/>
      <family val="3"/>
      <charset val="134"/>
    </font>
    <font>
      <sz val="12"/>
      <color indexed="12"/>
      <name val="宋体"/>
      <family val="3"/>
      <charset val="134"/>
    </font>
    <font>
      <i/>
      <sz val="12"/>
      <name val="华文楷体"/>
      <family val="3"/>
      <charset val="134"/>
    </font>
    <font>
      <i/>
      <sz val="14"/>
      <name val="华文楷体"/>
      <family val="3"/>
      <charset val="134"/>
    </font>
    <font>
      <sz val="12"/>
      <name val="华文行楷"/>
      <family val="3"/>
      <charset val="134"/>
    </font>
    <font>
      <sz val="24"/>
      <color indexed="11"/>
      <name val="隶书"/>
      <family val="3"/>
      <charset val="134"/>
    </font>
    <font>
      <sz val="9"/>
      <color indexed="12"/>
      <name val="宋体"/>
      <family val="3"/>
      <charset val="134"/>
    </font>
    <font>
      <sz val="20"/>
      <name val="隶书"/>
      <family val="3"/>
      <charset val="134"/>
    </font>
    <font>
      <sz val="18"/>
      <color indexed="10"/>
      <name val="隶书"/>
      <family val="3"/>
      <charset val="134"/>
    </font>
    <font>
      <b/>
      <i/>
      <u/>
      <sz val="12"/>
      <color indexed="10"/>
      <name val="宋体"/>
      <family val="3"/>
      <charset val="134"/>
    </font>
    <font>
      <sz val="24"/>
      <color indexed="50"/>
      <name val="隶书"/>
      <family val="3"/>
      <charset val="134"/>
    </font>
    <font>
      <b/>
      <sz val="12"/>
      <color indexed="13"/>
      <name val="华文楷体"/>
      <family val="3"/>
      <charset val="134"/>
    </font>
    <font>
      <b/>
      <sz val="10"/>
      <color indexed="58"/>
      <name val="楷体_GB2312"/>
      <family val="3"/>
      <charset val="134"/>
    </font>
    <font>
      <b/>
      <sz val="12"/>
      <color indexed="56"/>
      <name val="华文楷体"/>
      <family val="3"/>
      <charset val="134"/>
    </font>
    <font>
      <b/>
      <sz val="12"/>
      <color indexed="21"/>
      <name val="华文楷体"/>
      <family val="3"/>
      <charset val="134"/>
    </font>
    <font>
      <b/>
      <sz val="11"/>
      <name val="华文楷体"/>
      <family val="3"/>
      <charset val="134"/>
    </font>
    <font>
      <b/>
      <sz val="12"/>
      <color indexed="50"/>
      <name val="华文楷体"/>
      <family val="3"/>
      <charset val="134"/>
    </font>
    <font>
      <b/>
      <i/>
      <sz val="12"/>
      <color indexed="56"/>
      <name val="华文楷体"/>
      <family val="3"/>
      <charset val="134"/>
    </font>
    <font>
      <b/>
      <sz val="11"/>
      <color indexed="56"/>
      <name val="华文楷体"/>
      <family val="3"/>
      <charset val="134"/>
    </font>
    <font>
      <u/>
      <sz val="12"/>
      <color indexed="12"/>
      <name val="宋体"/>
      <family val="3"/>
      <charset val="134"/>
    </font>
    <font>
      <sz val="12"/>
      <color indexed="16"/>
      <name val="宋体"/>
      <family val="3"/>
      <charset val="134"/>
    </font>
    <font>
      <b/>
      <sz val="10"/>
      <color indexed="56"/>
      <name val="华文楷体"/>
      <family val="3"/>
      <charset val="134"/>
    </font>
    <font>
      <u/>
      <sz val="10"/>
      <color indexed="12"/>
      <name val="宋体"/>
      <family val="3"/>
      <charset val="134"/>
    </font>
    <font>
      <b/>
      <sz val="16"/>
      <name val="宋体"/>
      <family val="3"/>
      <charset val="134"/>
    </font>
    <font>
      <sz val="10"/>
      <name val="Arial"/>
      <family val="2"/>
    </font>
    <font>
      <b/>
      <sz val="11"/>
      <color indexed="62"/>
      <name val="宋体"/>
      <family val="3"/>
      <charset val="134"/>
    </font>
    <font>
      <sz val="12"/>
      <name val="冼极"/>
      <charset val="134"/>
    </font>
    <font>
      <b/>
      <sz val="11"/>
      <color indexed="10"/>
      <name val="宋体"/>
      <family val="3"/>
      <charset val="134"/>
    </font>
    <font>
      <sz val="10"/>
      <color indexed="17"/>
      <name val="宋体"/>
      <family val="3"/>
      <charset val="134"/>
    </font>
    <font>
      <b/>
      <sz val="11"/>
      <color indexed="8"/>
      <name val="宋体"/>
      <family val="3"/>
      <charset val="134"/>
    </font>
    <font>
      <u/>
      <sz val="12"/>
      <color indexed="12"/>
      <name val="Arial"/>
      <family val="2"/>
    </font>
    <font>
      <sz val="10"/>
      <name val="TimesNewRomanPS"/>
      <family val="2"/>
    </font>
    <font>
      <sz val="10"/>
      <color indexed="9"/>
      <name val="宋体"/>
      <family val="3"/>
      <charset val="134"/>
    </font>
    <font>
      <sz val="11"/>
      <color indexed="17"/>
      <name val="宋体"/>
      <family val="3"/>
      <charset val="134"/>
    </font>
    <font>
      <i/>
      <sz val="11"/>
      <color indexed="23"/>
      <name val="宋体"/>
      <family val="3"/>
      <charset val="134"/>
    </font>
    <font>
      <b/>
      <sz val="18"/>
      <color indexed="62"/>
      <name val="宋体"/>
      <family val="3"/>
      <charset val="134"/>
    </font>
    <font>
      <sz val="12"/>
      <name val="黑体"/>
      <family val="3"/>
      <charset val="134"/>
    </font>
    <font>
      <sz val="12"/>
      <name val="·s???ú?é"/>
      <family val="2"/>
    </font>
    <font>
      <sz val="11"/>
      <name val="??? "/>
      <family val="2"/>
    </font>
    <font>
      <sz val="12"/>
      <name val="???"/>
      <family val="2"/>
    </font>
    <font>
      <sz val="10"/>
      <name val="楷体"/>
      <family val="3"/>
      <charset val="134"/>
    </font>
    <font>
      <b/>
      <sz val="11"/>
      <color indexed="9"/>
      <name val="宋体"/>
      <family val="3"/>
      <charset val="134"/>
    </font>
    <font>
      <u/>
      <sz val="12"/>
      <color indexed="36"/>
      <name val="Arial"/>
      <family val="2"/>
    </font>
    <font>
      <sz val="10"/>
      <name val="Helv"/>
      <family val="2"/>
    </font>
    <font>
      <sz val="11"/>
      <name val="돋움"/>
      <family val="2"/>
    </font>
    <font>
      <u/>
      <sz val="9"/>
      <color indexed="12"/>
      <name val="?????÷ów"/>
      <family val="2"/>
    </font>
    <font>
      <sz val="10"/>
      <color indexed="8"/>
      <name val="Arial"/>
      <family val="2"/>
    </font>
    <font>
      <b/>
      <sz val="15"/>
      <color indexed="62"/>
      <name val="宋体"/>
      <family val="3"/>
      <charset val="134"/>
    </font>
    <font>
      <sz val="11"/>
      <name val="ＭＳ Ｐゴシック"/>
      <family val="2"/>
      <charset val="134"/>
    </font>
    <font>
      <sz val="10"/>
      <name val="MS Sans Serif"/>
      <family val="2"/>
    </font>
    <font>
      <u/>
      <sz val="9"/>
      <color indexed="36"/>
      <name val="?????÷ów"/>
      <family val="2"/>
    </font>
    <font>
      <sz val="10"/>
      <name val="Geneva"/>
      <family val="2"/>
    </font>
    <font>
      <sz val="11"/>
      <color indexed="8"/>
      <name val="宋体"/>
      <family val="3"/>
      <charset val="134"/>
    </font>
    <font>
      <sz val="12"/>
      <name val="??????"/>
      <family val="2"/>
    </font>
    <font>
      <sz val="11"/>
      <name val="俵俽 柧挬"/>
      <family val="2"/>
    </font>
    <font>
      <sz val="11"/>
      <color indexed="9"/>
      <name val="宋体"/>
      <family val="3"/>
      <charset val="134"/>
    </font>
    <font>
      <sz val="7"/>
      <name val="Small Fonts"/>
      <family val="2"/>
    </font>
    <font>
      <sz val="12"/>
      <name val="楷体"/>
      <family val="3"/>
      <charset val="134"/>
    </font>
    <font>
      <i/>
      <sz val="12"/>
      <name val="Times New Roman"/>
      <family val="1"/>
    </font>
    <font>
      <b/>
      <sz val="12"/>
      <name val="MS Sans Serif"/>
      <family val="2"/>
    </font>
    <font>
      <b/>
      <sz val="8"/>
      <color indexed="8"/>
      <name val="Helv"/>
      <family val="2"/>
    </font>
    <font>
      <sz val="11"/>
      <color indexed="20"/>
      <name val="宋体"/>
      <family val="3"/>
      <charset val="134"/>
    </font>
    <font>
      <b/>
      <i/>
      <sz val="11"/>
      <color indexed="8"/>
      <name val="Times New Roman"/>
      <family val="1"/>
    </font>
    <font>
      <b/>
      <sz val="11"/>
      <name val="Helv"/>
      <family val="2"/>
    </font>
    <font>
      <sz val="8"/>
      <name val="Arial"/>
      <family val="2"/>
    </font>
    <font>
      <u/>
      <sz val="9"/>
      <color indexed="12"/>
      <name val="ÐÂ¼šÃ÷ów"/>
      <family val="2"/>
    </font>
    <font>
      <b/>
      <sz val="11"/>
      <color indexed="16"/>
      <name val="Times New Roman"/>
      <family val="1"/>
    </font>
    <font>
      <sz val="7"/>
      <color indexed="10"/>
      <name val="Helv"/>
      <family val="2"/>
    </font>
    <font>
      <b/>
      <i/>
      <sz val="12"/>
      <name val="Times New Roman"/>
      <family val="1"/>
    </font>
    <font>
      <sz val="11"/>
      <color indexed="10"/>
      <name val="宋体"/>
      <family val="3"/>
      <charset val="134"/>
    </font>
    <font>
      <sz val="8"/>
      <color indexed="16"/>
      <name val="Century Schoolbook"/>
      <family val="1"/>
    </font>
    <font>
      <b/>
      <sz val="22"/>
      <color indexed="8"/>
      <name val="Times New Roman"/>
      <family val="1"/>
    </font>
    <font>
      <sz val="9"/>
      <name val="Times New Roman"/>
      <family val="1"/>
    </font>
    <font>
      <sz val="8"/>
      <name val="Times New Roman"/>
      <family val="1"/>
    </font>
    <font>
      <u val="singleAccounting"/>
      <vertAlign val="subscript"/>
      <sz val="10"/>
      <name val="Times New Roman"/>
      <family val="1"/>
    </font>
    <font>
      <sz val="11"/>
      <color indexed="8"/>
      <name val="Times New Roman"/>
      <family val="1"/>
    </font>
    <font>
      <sz val="10"/>
      <color indexed="8"/>
      <name val="MS Sans Serif"/>
      <family val="2"/>
    </font>
    <font>
      <sz val="10"/>
      <name val="Tms Rmn"/>
      <family val="1"/>
    </font>
    <font>
      <b/>
      <sz val="10"/>
      <name val="MS Sans Serif"/>
      <family val="2"/>
    </font>
    <font>
      <u/>
      <sz val="9"/>
      <color indexed="36"/>
      <name val="ÐÂ¼šÃ÷ów"/>
      <family val="2"/>
    </font>
    <font>
      <sz val="9"/>
      <color indexed="8"/>
      <name val="Arial"/>
      <family val="2"/>
    </font>
    <font>
      <b/>
      <sz val="10"/>
      <color indexed="18"/>
      <name val="Arial"/>
      <family val="2"/>
    </font>
    <font>
      <i/>
      <sz val="9"/>
      <name val="Times New Roman"/>
      <family val="1"/>
    </font>
    <font>
      <sz val="13"/>
      <name val="Tms Rmn"/>
      <family val="1"/>
    </font>
    <font>
      <b/>
      <sz val="11"/>
      <color indexed="63"/>
      <name val="宋体"/>
      <family val="3"/>
      <charset val="134"/>
    </font>
    <font>
      <sz val="11"/>
      <name val="ｵｸｿ "/>
      <family val="3"/>
      <charset val="255"/>
    </font>
    <font>
      <sz val="10"/>
      <color indexed="8"/>
      <name val="Times New Roman"/>
      <family val="1"/>
    </font>
    <font>
      <sz val="12"/>
      <name val="·s²Ó©úÅé"/>
      <family val="2"/>
    </font>
    <font>
      <sz val="14"/>
      <name val="AngsanaUPC"/>
      <family val="1"/>
    </font>
    <font>
      <sz val="9"/>
      <name val="Arial MT"/>
      <family val="2"/>
    </font>
    <font>
      <sz val="7"/>
      <name val="Helv"/>
      <family val="2"/>
    </font>
    <font>
      <sz val="12"/>
      <name val="Tms Rmn"/>
      <family val="1"/>
    </font>
    <font>
      <b/>
      <sz val="10"/>
      <name val="Helv"/>
      <family val="2"/>
    </font>
    <font>
      <b/>
      <sz val="13"/>
      <name val="Tms Rmn"/>
      <family val="1"/>
    </font>
    <font>
      <b/>
      <sz val="13"/>
      <color indexed="62"/>
      <name val="宋体"/>
      <family val="3"/>
      <charset val="134"/>
    </font>
    <font>
      <b/>
      <sz val="8"/>
      <name val="Arial"/>
      <family val="2"/>
    </font>
    <font>
      <sz val="10"/>
      <color indexed="24"/>
      <name val="Arial"/>
      <family val="2"/>
    </font>
    <font>
      <sz val="10"/>
      <name val="MS Serif"/>
      <family val="1"/>
    </font>
    <font>
      <sz val="10"/>
      <name val="Courier"/>
      <family val="3"/>
    </font>
    <font>
      <sz val="10"/>
      <name val="Lucida Bright"/>
      <family val="1"/>
    </font>
    <font>
      <sz val="12"/>
      <name val="新細明體"/>
      <family val="1"/>
      <charset val="134"/>
    </font>
    <font>
      <sz val="10"/>
      <color indexed="16"/>
      <name val="MS Serif"/>
      <family val="1"/>
    </font>
    <font>
      <sz val="12"/>
      <name val="Arial"/>
      <family val="2"/>
    </font>
    <font>
      <u/>
      <sz val="7.5"/>
      <color indexed="36"/>
      <name val="Arial"/>
      <family val="2"/>
    </font>
    <font>
      <b/>
      <sz val="12"/>
      <name val="Helv"/>
      <family val="2"/>
    </font>
    <font>
      <b/>
      <sz val="12"/>
      <name val="Arial"/>
      <family val="2"/>
    </font>
    <font>
      <b/>
      <sz val="18"/>
      <name val="Arial"/>
      <family val="2"/>
    </font>
    <font>
      <u/>
      <sz val="7.5"/>
      <color indexed="12"/>
      <name val="Arial"/>
      <family val="2"/>
    </font>
    <font>
      <sz val="10"/>
      <color indexed="20"/>
      <name val="宋体"/>
      <family val="3"/>
      <charset val="134"/>
    </font>
    <font>
      <b/>
      <sz val="13"/>
      <name val="Times New Roman"/>
      <family val="1"/>
    </font>
    <font>
      <sz val="12"/>
      <name val="MS Sans Serif"/>
      <family val="2"/>
    </font>
    <font>
      <b/>
      <i/>
      <sz val="10"/>
      <name val="Times New Roman"/>
      <family val="1"/>
    </font>
    <font>
      <b/>
      <sz val="14"/>
      <color indexed="9"/>
      <name val="Times New Roman"/>
      <family val="1"/>
    </font>
    <font>
      <u val="singleAccounting"/>
      <sz val="10"/>
      <name val="Times New Roman"/>
      <family val="1"/>
    </font>
    <font>
      <b/>
      <sz val="10"/>
      <name val="Tms Rmn"/>
      <family val="1"/>
    </font>
    <font>
      <b/>
      <sz val="10"/>
      <color indexed="10"/>
      <name val="Arial"/>
      <family val="2"/>
    </font>
    <font>
      <b/>
      <sz val="11"/>
      <name val="Times New Roman"/>
      <family val="1"/>
    </font>
    <font>
      <sz val="12"/>
      <name val="ｹﾙﾅﾁﾃｼ"/>
      <family val="2"/>
    </font>
    <font>
      <u/>
      <sz val="12"/>
      <color indexed="12"/>
      <name val="冼极"/>
      <charset val="134"/>
    </font>
    <font>
      <b/>
      <sz val="14"/>
      <name val="楷体"/>
      <family val="3"/>
      <charset val="134"/>
    </font>
    <font>
      <sz val="11"/>
      <name val="明朝"/>
      <family val="1"/>
      <charset val="255"/>
    </font>
    <font>
      <sz val="11"/>
      <color indexed="62"/>
      <name val="宋体"/>
      <family val="3"/>
      <charset val="134"/>
    </font>
    <font>
      <u/>
      <sz val="10"/>
      <color indexed="12"/>
      <name val="Arial"/>
      <family val="2"/>
    </font>
    <font>
      <u/>
      <sz val="12"/>
      <color indexed="12"/>
      <name val="Times New Roman"/>
      <family val="1"/>
    </font>
    <font>
      <b/>
      <sz val="9"/>
      <name val="Arial"/>
      <family val="2"/>
    </font>
    <font>
      <u/>
      <sz val="12"/>
      <color indexed="12"/>
      <name val="穝灿砰"/>
      <charset val="134"/>
    </font>
    <font>
      <u/>
      <sz val="10"/>
      <color indexed="36"/>
      <name val="Arial"/>
      <family val="2"/>
    </font>
    <font>
      <sz val="12"/>
      <name val="바탕체"/>
      <family val="3"/>
      <charset val="134"/>
    </font>
    <font>
      <u/>
      <sz val="12"/>
      <color indexed="36"/>
      <name val="穝灿砰"/>
      <charset val="134"/>
    </font>
    <font>
      <sz val="10"/>
      <color indexed="8"/>
      <name val="褶"/>
      <charset val="134"/>
    </font>
    <font>
      <sz val="11"/>
      <color indexed="19"/>
      <name val="宋体"/>
      <family val="3"/>
      <charset val="134"/>
    </font>
    <font>
      <sz val="11"/>
      <name val="宋体繁体"/>
      <charset val="134"/>
    </font>
    <font>
      <u/>
      <sz val="12"/>
      <color indexed="36"/>
      <name val="冼极"/>
      <charset val="134"/>
    </font>
    <font>
      <vertAlign val="superscript"/>
      <sz val="10"/>
      <name val="Arial Narrow"/>
      <family val="2"/>
    </font>
    <font>
      <vertAlign val="superscript"/>
      <sz val="10"/>
      <name val="Times New Roman"/>
      <family val="1"/>
    </font>
    <font>
      <sz val="10"/>
      <color indexed="8"/>
      <name val="宋体"/>
      <family val="3"/>
      <charset val="134"/>
    </font>
    <font>
      <sz val="20"/>
      <name val="黑体"/>
      <family val="3"/>
      <charset val="134"/>
    </font>
    <font>
      <sz val="12"/>
      <color indexed="8"/>
      <name val="宋体"/>
      <family val="3"/>
      <charset val="134"/>
    </font>
    <font>
      <b/>
      <sz val="11"/>
      <name val="宋体"/>
      <family val="3"/>
      <charset val="134"/>
    </font>
    <font>
      <sz val="20"/>
      <name val="宋体"/>
      <family val="3"/>
      <charset val="134"/>
    </font>
    <font>
      <sz val="14"/>
      <name val="Times New Roman"/>
      <family val="1"/>
    </font>
    <font>
      <b/>
      <sz val="7"/>
      <name val="Times New Roman"/>
      <family val="1"/>
    </font>
    <font>
      <b/>
      <sz val="12"/>
      <name val="仿宋_GB2312"/>
      <family val="3"/>
      <charset val="134"/>
    </font>
    <font>
      <sz val="14"/>
      <name val="Symbol"/>
      <family val="1"/>
      <charset val="2"/>
    </font>
    <font>
      <b/>
      <i/>
      <sz val="12"/>
      <color indexed="10"/>
      <name val="仿宋_GB2312"/>
      <family val="3"/>
      <charset val="134"/>
    </font>
    <font>
      <i/>
      <sz val="12"/>
      <name val="仿宋_GB2312"/>
      <family val="3"/>
      <charset val="134"/>
    </font>
    <font>
      <b/>
      <sz val="12"/>
      <color indexed="10"/>
      <name val="仿宋_GB2312"/>
      <family val="3"/>
      <charset val="134"/>
    </font>
    <font>
      <sz val="12"/>
      <color indexed="10"/>
      <name val="仿宋_GB2312"/>
      <family val="3"/>
      <charset val="134"/>
    </font>
    <font>
      <vertAlign val="superscript"/>
      <sz val="12"/>
      <name val="宋体"/>
      <family val="3"/>
      <charset val="134"/>
    </font>
    <font>
      <sz val="12"/>
      <name val="Times New Roman"/>
      <family val="1"/>
    </font>
    <font>
      <sz val="9"/>
      <name val="宋体"/>
      <family val="3"/>
      <charset val="134"/>
    </font>
    <font>
      <b/>
      <sz val="12"/>
      <color indexed="56"/>
      <name val="华文楷体"/>
      <family val="3"/>
      <charset val="134"/>
    </font>
    <font>
      <sz val="10"/>
      <name val="宋体"/>
      <family val="3"/>
      <charset val="134"/>
      <scheme val="minor"/>
    </font>
    <font>
      <sz val="11"/>
      <name val="宋体"/>
      <family val="3"/>
      <charset val="134"/>
      <scheme val="minor"/>
    </font>
    <font>
      <sz val="18"/>
      <name val="宋体"/>
      <family val="3"/>
      <charset val="134"/>
      <scheme val="minor"/>
    </font>
    <font>
      <sz val="12"/>
      <name val="宋体"/>
      <family val="3"/>
      <charset val="134"/>
      <scheme val="minor"/>
    </font>
    <font>
      <sz val="10"/>
      <color indexed="8"/>
      <name val="宋体"/>
      <family val="3"/>
      <charset val="134"/>
      <scheme val="minor"/>
    </font>
    <font>
      <b/>
      <sz val="12"/>
      <name val="宋体"/>
      <family val="3"/>
      <charset val="134"/>
      <scheme val="minor"/>
    </font>
    <font>
      <sz val="10"/>
      <name val="宋体"/>
      <family val="3"/>
      <charset val="134"/>
    </font>
    <font>
      <sz val="10.5"/>
      <name val="宋体"/>
      <family val="3"/>
      <charset val="134"/>
    </font>
  </fonts>
  <fills count="28">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7"/>
        <bgColor indexed="64"/>
      </patternFill>
    </fill>
    <fill>
      <patternFill patternType="solid">
        <fgColor indexed="29"/>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43"/>
        <bgColor indexed="64"/>
      </patternFill>
    </fill>
    <fill>
      <patternFill patternType="solid">
        <fgColor indexed="45"/>
        <bgColor indexed="64"/>
      </patternFill>
    </fill>
    <fill>
      <patternFill patternType="solid">
        <fgColor indexed="49"/>
        <bgColor indexed="64"/>
      </patternFill>
    </fill>
    <fill>
      <patternFill patternType="solid">
        <fgColor indexed="53"/>
        <bgColor indexed="64"/>
      </patternFill>
    </fill>
    <fill>
      <patternFill patternType="solid">
        <fgColor indexed="51"/>
        <bgColor indexed="64"/>
      </patternFill>
    </fill>
    <fill>
      <patternFill patternType="solid">
        <fgColor indexed="13"/>
        <bgColor indexed="64"/>
      </patternFill>
    </fill>
    <fill>
      <patternFill patternType="solid">
        <fgColor indexed="15"/>
        <bgColor indexed="64"/>
      </patternFill>
    </fill>
    <fill>
      <patternFill patternType="solid">
        <fgColor indexed="31"/>
        <bgColor indexed="64"/>
      </patternFill>
    </fill>
    <fill>
      <patternFill patternType="solid">
        <fgColor indexed="12"/>
        <bgColor indexed="64"/>
      </patternFill>
    </fill>
    <fill>
      <patternFill patternType="mediumGray">
        <fgColor indexed="22"/>
      </patternFill>
    </fill>
    <fill>
      <patternFill patternType="solid">
        <fgColor indexed="54"/>
        <bgColor indexed="64"/>
      </patternFill>
    </fill>
    <fill>
      <patternFill patternType="gray0625"/>
    </fill>
    <fill>
      <patternFill patternType="solid">
        <fgColor indexed="46"/>
        <bgColor indexed="64"/>
      </patternFill>
    </fill>
    <fill>
      <patternFill patternType="solid">
        <fgColor indexed="42"/>
        <bgColor indexed="64"/>
      </patternFill>
    </fill>
    <fill>
      <patternFill patternType="solid">
        <fgColor indexed="55"/>
        <bgColor indexed="64"/>
      </patternFill>
    </fill>
    <fill>
      <patternFill patternType="solid">
        <fgColor indexed="56"/>
        <bgColor indexed="64"/>
      </patternFill>
    </fill>
    <fill>
      <patternFill patternType="solid">
        <fgColor indexed="10"/>
        <bgColor indexed="64"/>
      </patternFill>
    </fill>
    <fill>
      <patternFill patternType="solid">
        <fgColor indexed="41"/>
        <bgColor indexed="64"/>
      </patternFill>
    </fill>
    <fill>
      <patternFill patternType="solid">
        <fgColor theme="0"/>
        <bgColor indexed="64"/>
      </patternFill>
    </fill>
  </fills>
  <borders count="88">
    <border>
      <left/>
      <right/>
      <top/>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style="thin">
        <color indexed="64"/>
      </right>
      <top/>
      <bottom style="thin">
        <color indexed="64"/>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hair">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diagonal/>
    </border>
    <border>
      <left style="double">
        <color indexed="8"/>
      </left>
      <right/>
      <top style="double">
        <color indexed="8"/>
      </top>
      <bottom/>
      <diagonal/>
    </border>
    <border>
      <left/>
      <right/>
      <top style="double">
        <color indexed="8"/>
      </top>
      <bottom/>
      <diagonal/>
    </border>
    <border>
      <left style="double">
        <color indexed="8"/>
      </left>
      <right/>
      <top/>
      <bottom/>
      <diagonal/>
    </border>
    <border>
      <left/>
      <right/>
      <top style="thin">
        <color indexed="8"/>
      </top>
      <bottom style="thin">
        <color indexed="9"/>
      </bottom>
      <diagonal/>
    </border>
    <border>
      <left/>
      <right/>
      <top style="thin">
        <color indexed="9"/>
      </top>
      <bottom/>
      <diagonal/>
    </border>
    <border>
      <left style="thin">
        <color indexed="8"/>
      </left>
      <right/>
      <top style="thin">
        <color indexed="8"/>
      </top>
      <bottom style="thin">
        <color indexed="9"/>
      </bottom>
      <diagonal/>
    </border>
    <border>
      <left/>
      <right/>
      <top style="thin">
        <color indexed="9"/>
      </top>
      <bottom style="thin">
        <color indexed="8"/>
      </bottom>
      <diagonal/>
    </border>
    <border>
      <left/>
      <right/>
      <top style="double">
        <color indexed="8"/>
      </top>
      <bottom style="double">
        <color indexed="8"/>
      </bottom>
      <diagonal/>
    </border>
    <border>
      <left/>
      <right/>
      <top/>
      <bottom style="thin">
        <color indexed="9"/>
      </bottom>
      <diagonal/>
    </border>
    <border>
      <left/>
      <right/>
      <top/>
      <bottom style="thin">
        <color indexed="8"/>
      </bottom>
      <diagonal/>
    </border>
    <border>
      <left/>
      <right style="double">
        <color indexed="8"/>
      </right>
      <top/>
      <bottom style="double">
        <color indexed="8"/>
      </bottom>
      <diagonal/>
    </border>
    <border>
      <left style="thin">
        <color indexed="8"/>
      </left>
      <right/>
      <top style="thin">
        <color indexed="8"/>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8"/>
      </right>
      <top style="double">
        <color indexed="64"/>
      </top>
      <bottom/>
      <diagonal/>
    </border>
    <border>
      <left style="double">
        <color indexed="8"/>
      </left>
      <right style="double">
        <color indexed="8"/>
      </right>
      <top/>
      <bottom/>
      <diagonal/>
    </border>
    <border>
      <left style="double">
        <color indexed="8"/>
      </left>
      <right/>
      <top/>
      <bottom style="double">
        <color indexed="8"/>
      </bottom>
      <diagonal/>
    </border>
    <border>
      <left/>
      <right style="thin">
        <color indexed="8"/>
      </right>
      <top/>
      <bottom/>
      <diagonal/>
    </border>
    <border>
      <left/>
      <right style="thin">
        <color indexed="9"/>
      </right>
      <top style="thin">
        <color indexed="8"/>
      </top>
      <bottom style="thin">
        <color indexed="9"/>
      </bottom>
      <diagonal/>
    </border>
    <border>
      <left/>
      <right/>
      <top style="thin">
        <color indexed="8"/>
      </top>
      <bottom/>
      <diagonal/>
    </border>
    <border>
      <left/>
      <right/>
      <top/>
      <bottom style="double">
        <color indexed="8"/>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s>
  <cellStyleXfs count="1288">
    <xf numFmtId="0" fontId="0" fillId="0" borderId="0"/>
    <xf numFmtId="0" fontId="205" fillId="0" borderId="0"/>
    <xf numFmtId="0" fontId="104" fillId="0" borderId="0" applyFont="0" applyFill="0" applyBorder="0" applyAlignment="0" applyProtection="0"/>
    <xf numFmtId="0" fontId="10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181" fontId="94" fillId="0" borderId="0" applyFont="0" applyFill="0" applyBorder="0" applyAlignment="0" applyProtection="0"/>
    <xf numFmtId="177" fontId="94" fillId="0" borderId="0" applyFont="0" applyFill="0" applyBorder="0" applyAlignment="0" applyProtection="0"/>
    <xf numFmtId="0" fontId="101"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1" fillId="0" borderId="0" applyNumberFormat="0" applyFill="0" applyBorder="0" applyAlignment="0" applyProtection="0">
      <alignment vertical="top"/>
      <protection locked="0"/>
    </xf>
    <xf numFmtId="0" fontId="30" fillId="0" borderId="0" applyFont="0" applyFill="0" applyBorder="0" applyAlignment="0" applyProtection="0"/>
    <xf numFmtId="179" fontId="30" fillId="0" borderId="0" applyFont="0" applyFill="0" applyBorder="0" applyAlignment="0" applyProtection="0"/>
    <xf numFmtId="0" fontId="94" fillId="0" borderId="0"/>
    <xf numFmtId="184" fontId="205" fillId="0" borderId="0" applyFont="0" applyFill="0" applyBorder="0" applyAlignment="0" applyProtection="0"/>
    <xf numFmtId="183" fontId="94" fillId="0" borderId="0" applyFont="0" applyFill="0" applyBorder="0" applyAlignment="0" applyProtection="0"/>
    <xf numFmtId="0" fontId="80" fillId="0" borderId="0"/>
    <xf numFmtId="0" fontId="80" fillId="0" borderId="0"/>
    <xf numFmtId="0" fontId="95" fillId="0" borderId="0"/>
    <xf numFmtId="0" fontId="205" fillId="0" borderId="0" applyFont="0" applyFill="0" applyBorder="0" applyAlignment="0" applyProtection="0"/>
    <xf numFmtId="0" fontId="205" fillId="0" borderId="0" applyFont="0" applyFill="0" applyBorder="0" applyAlignment="0" applyProtection="0"/>
    <xf numFmtId="0" fontId="80" fillId="0" borderId="0" applyFont="0" applyFill="0" applyBorder="0" applyAlignment="0" applyProtection="0"/>
    <xf numFmtId="179" fontId="80" fillId="0" borderId="0" applyFont="0" applyFill="0" applyBorder="0" applyAlignment="0" applyProtection="0"/>
    <xf numFmtId="0" fontId="80" fillId="0" borderId="0" applyFont="0" applyFill="0" applyBorder="0" applyAlignment="0" applyProtection="0"/>
    <xf numFmtId="0" fontId="80" fillId="0" borderId="0" applyFont="0" applyFill="0" applyBorder="0" applyAlignment="0" applyProtection="0"/>
    <xf numFmtId="43" fontId="80" fillId="0" borderId="0" applyFont="0" applyFill="0" applyBorder="0" applyAlignment="0" applyProtection="0"/>
    <xf numFmtId="41" fontId="80" fillId="0" borderId="0" applyFont="0" applyFill="0" applyBorder="0" applyAlignment="0" applyProtection="0"/>
    <xf numFmtId="180" fontId="93" fillId="0" borderId="0" applyFont="0" applyFill="0" applyBorder="0" applyAlignment="0" applyProtection="0"/>
    <xf numFmtId="180" fontId="205" fillId="0" borderId="0" applyFont="0" applyFill="0" applyBorder="0" applyAlignment="0" applyProtection="0"/>
    <xf numFmtId="185" fontId="93" fillId="0" borderId="0" applyFont="0" applyFill="0" applyBorder="0" applyAlignment="0" applyProtection="0"/>
    <xf numFmtId="0" fontId="98" fillId="0" borderId="0" applyNumberFormat="0" applyFill="0" applyBorder="0" applyAlignment="0" applyProtection="0">
      <alignment vertical="top"/>
      <protection locked="0"/>
    </xf>
    <xf numFmtId="0" fontId="98"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30" fillId="0" borderId="0" applyFont="0" applyFill="0" applyBorder="0" applyAlignment="0" applyProtection="0"/>
    <xf numFmtId="0" fontId="30" fillId="0" borderId="0" applyFont="0" applyFill="0" applyBorder="0" applyAlignment="0" applyProtection="0"/>
    <xf numFmtId="0" fontId="80" fillId="0" borderId="0"/>
    <xf numFmtId="9" fontId="109" fillId="0" borderId="0" applyFont="0" applyFill="0" applyBorder="0" applyAlignment="0" applyProtection="0"/>
    <xf numFmtId="0" fontId="205" fillId="0" borderId="0"/>
    <xf numFmtId="177" fontId="205" fillId="0" borderId="0" applyFont="0" applyFill="0" applyBorder="0" applyAlignment="0" applyProtection="0"/>
    <xf numFmtId="178" fontId="205" fillId="0" borderId="0" applyFont="0" applyFill="0" applyBorder="0" applyAlignment="0" applyProtection="0"/>
    <xf numFmtId="0" fontId="205" fillId="0" borderId="0"/>
    <xf numFmtId="41" fontId="82" fillId="0" borderId="0" applyFont="0" applyFill="0" applyBorder="0" applyAlignment="0" applyProtection="0"/>
    <xf numFmtId="43" fontId="82" fillId="0" borderId="0" applyFont="0" applyFill="0" applyBorder="0" applyAlignment="0" applyProtection="0"/>
    <xf numFmtId="177" fontId="205" fillId="0" borderId="0" applyFont="0" applyFill="0" applyBorder="0" applyAlignment="0" applyProtection="0"/>
    <xf numFmtId="178" fontId="205" fillId="0" borderId="0" applyFont="0" applyFill="0" applyBorder="0" applyAlignment="0" applyProtection="0"/>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0" fontId="88" fillId="0" borderId="0" applyNumberFormat="0" applyFill="0" applyBorder="0" applyAlignment="0" applyProtection="0"/>
    <xf numFmtId="0" fontId="80" fillId="0" borderId="0">
      <protection locked="0"/>
    </xf>
    <xf numFmtId="0" fontId="99" fillId="0" borderId="0"/>
    <xf numFmtId="0" fontId="205" fillId="0" borderId="0"/>
    <xf numFmtId="0" fontId="80" fillId="0" borderId="0">
      <protection locked="0"/>
    </xf>
    <xf numFmtId="0" fontId="205" fillId="0" borderId="0"/>
    <xf numFmtId="0" fontId="80" fillId="0" borderId="0"/>
    <xf numFmtId="0" fontId="80" fillId="0" borderId="0"/>
    <xf numFmtId="0" fontId="205" fillId="0" borderId="0"/>
    <xf numFmtId="0" fontId="80" fillId="0" borderId="0"/>
    <xf numFmtId="0" fontId="205" fillId="0" borderId="0"/>
    <xf numFmtId="0" fontId="99" fillId="0" borderId="0"/>
    <xf numFmtId="0" fontId="205" fillId="0" borderId="0"/>
    <xf numFmtId="0" fontId="80" fillId="0" borderId="0"/>
    <xf numFmtId="0" fontId="205" fillId="0" borderId="0"/>
    <xf numFmtId="0" fontId="205" fillId="0" borderId="0">
      <protection locked="0"/>
    </xf>
    <xf numFmtId="0" fontId="205" fillId="0" borderId="0"/>
    <xf numFmtId="0" fontId="80" fillId="0" borderId="0"/>
    <xf numFmtId="0" fontId="80" fillId="0" borderId="0"/>
    <xf numFmtId="0" fontId="80" fillId="0" borderId="0"/>
    <xf numFmtId="0" fontId="205" fillId="0" borderId="0"/>
    <xf numFmtId="0" fontId="205" fillId="0" borderId="0"/>
    <xf numFmtId="0" fontId="205" fillId="0" borderId="0"/>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99" fillId="0" borderId="0"/>
    <xf numFmtId="0" fontId="99" fillId="0" borderId="0"/>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136" fillId="0" borderId="1" applyNumberFormat="0" applyFill="0" applyAlignment="0" applyProtection="0"/>
    <xf numFmtId="0" fontId="137" fillId="0" borderId="0" applyNumberFormat="0" applyFill="0" applyBorder="0" applyProtection="0">
      <alignment horizontal="left"/>
    </xf>
    <xf numFmtId="0" fontId="205" fillId="0" borderId="0"/>
    <xf numFmtId="0" fontId="205" fillId="0" borderId="0"/>
    <xf numFmtId="0" fontId="80" fillId="0" borderId="0">
      <protection locked="0"/>
    </xf>
    <xf numFmtId="0" fontId="80" fillId="0" borderId="0">
      <protection locked="0"/>
    </xf>
    <xf numFmtId="0" fontId="80" fillId="0" borderId="0"/>
    <xf numFmtId="0" fontId="80" fillId="0" borderId="0"/>
    <xf numFmtId="0" fontId="80" fillId="0" borderId="0">
      <protection locked="0"/>
    </xf>
    <xf numFmtId="0" fontId="205" fillId="0" borderId="0"/>
    <xf numFmtId="0" fontId="205" fillId="0" borderId="0"/>
    <xf numFmtId="0" fontId="102" fillId="0" borderId="0">
      <alignment vertical="top"/>
      <protection locked="0"/>
    </xf>
    <xf numFmtId="0" fontId="80" fillId="0" borderId="0" applyNumberFormat="0" applyFill="0" applyBorder="0" applyAlignment="0" applyProtection="0"/>
    <xf numFmtId="0" fontId="205" fillId="0" borderId="0"/>
    <xf numFmtId="0" fontId="80" fillId="0" borderId="0" applyNumberFormat="0" applyFill="0" applyBorder="0" applyAlignment="0" applyProtection="0"/>
    <xf numFmtId="0" fontId="99" fillId="0" borderId="0"/>
    <xf numFmtId="0" fontId="80" fillId="0" borderId="0">
      <protection locked="0"/>
    </xf>
    <xf numFmtId="0" fontId="80" fillId="0" borderId="0">
      <protection locked="0"/>
    </xf>
    <xf numFmtId="0" fontId="99" fillId="0" borderId="0"/>
    <xf numFmtId="0" fontId="102" fillId="0" borderId="0">
      <alignment vertical="top"/>
    </xf>
    <xf numFmtId="0" fontId="80" fillId="0" borderId="0"/>
    <xf numFmtId="0" fontId="80" fillId="0" borderId="0" applyNumberFormat="0" applyFill="0" applyBorder="0" applyAlignment="0" applyProtection="0"/>
    <xf numFmtId="0" fontId="205" fillId="0" borderId="0"/>
    <xf numFmtId="0" fontId="80" fillId="0" borderId="0"/>
    <xf numFmtId="0" fontId="102" fillId="0" borderId="0">
      <alignment vertical="top"/>
    </xf>
    <xf numFmtId="0" fontId="205" fillId="0" borderId="0"/>
    <xf numFmtId="0" fontId="99" fillId="0" borderId="0"/>
    <xf numFmtId="0" fontId="205" fillId="0" borderId="0"/>
    <xf numFmtId="0" fontId="205" fillId="0" borderId="0"/>
    <xf numFmtId="0" fontId="80" fillId="0" borderId="0"/>
    <xf numFmtId="3" fontId="105" fillId="0" borderId="2"/>
    <xf numFmtId="0" fontId="205" fillId="0" borderId="0"/>
    <xf numFmtId="206" fontId="8" fillId="0" borderId="0" applyFill="0" applyBorder="0" applyProtection="0">
      <alignment horizontal="right"/>
    </xf>
    <xf numFmtId="192" fontId="8" fillId="0" borderId="0" applyFill="0" applyBorder="0" applyProtection="0">
      <alignment horizontal="right"/>
    </xf>
    <xf numFmtId="207" fontId="130" fillId="0" borderId="0" applyFill="0" applyBorder="0" applyProtection="0">
      <alignment horizontal="center"/>
    </xf>
    <xf numFmtId="203" fontId="130" fillId="0" borderId="0" applyFill="0" applyBorder="0" applyProtection="0">
      <alignment horizontal="center"/>
    </xf>
    <xf numFmtId="208" fontId="138" fillId="0" borderId="0" applyFill="0" applyBorder="0" applyProtection="0">
      <alignment horizontal="right"/>
    </xf>
    <xf numFmtId="209" fontId="8" fillId="0" borderId="0" applyFill="0" applyBorder="0" applyProtection="0">
      <alignment horizontal="right"/>
    </xf>
    <xf numFmtId="210" fontId="8" fillId="0" borderId="0" applyFill="0" applyBorder="0" applyProtection="0">
      <alignment horizontal="right"/>
    </xf>
    <xf numFmtId="211" fontId="8" fillId="0" borderId="0" applyFill="0" applyBorder="0" applyProtection="0">
      <alignment horizontal="right"/>
    </xf>
    <xf numFmtId="191" fontId="8" fillId="0" borderId="0" applyFill="0" applyBorder="0" applyProtection="0">
      <alignment horizontal="right"/>
    </xf>
    <xf numFmtId="0" fontId="105" fillId="0" borderId="0"/>
    <xf numFmtId="0" fontId="86" fillId="0" borderId="0" applyNumberFormat="0" applyFill="0" applyBorder="0" applyAlignment="0" applyProtection="0">
      <alignment vertical="top"/>
      <protection locked="0"/>
    </xf>
    <xf numFmtId="212" fontId="139" fillId="0" borderId="0" applyFont="0" applyFill="0" applyBorder="0" applyAlignment="0" applyProtection="0"/>
    <xf numFmtId="0" fontId="99" fillId="0" borderId="0"/>
    <xf numFmtId="0" fontId="205" fillId="0" borderId="0"/>
    <xf numFmtId="193" fontId="139" fillId="0" borderId="0" applyFont="0" applyFill="0" applyBorder="0" applyAlignment="0" applyProtection="0"/>
    <xf numFmtId="10" fontId="139" fillId="0" borderId="0" applyFont="0" applyFill="0" applyBorder="0" applyAlignment="0" applyProtection="0"/>
    <xf numFmtId="184" fontId="113" fillId="0" borderId="0" applyFont="0" applyFill="0" applyBorder="0" applyAlignment="0" applyProtection="0"/>
    <xf numFmtId="0" fontId="108" fillId="3" borderId="0" applyNumberFormat="0" applyBorder="0" applyAlignment="0" applyProtection="0">
      <alignment vertical="center"/>
    </xf>
    <xf numFmtId="0" fontId="108" fillId="5" borderId="0" applyNumberFormat="0" applyBorder="0" applyAlignment="0" applyProtection="0">
      <alignment vertical="center"/>
    </xf>
    <xf numFmtId="0" fontId="108" fillId="6" borderId="0" applyNumberFormat="0" applyBorder="0" applyAlignment="0" applyProtection="0">
      <alignment vertical="center"/>
    </xf>
    <xf numFmtId="0" fontId="108" fillId="4" borderId="0" applyNumberFormat="0" applyBorder="0" applyAlignment="0" applyProtection="0">
      <alignment vertical="center"/>
    </xf>
    <xf numFmtId="0" fontId="108" fillId="7" borderId="0" applyNumberFormat="0" applyBorder="0" applyAlignment="0" applyProtection="0">
      <alignment vertical="center"/>
    </xf>
    <xf numFmtId="0" fontId="108" fillId="6" borderId="0" applyNumberFormat="0" applyBorder="0" applyAlignment="0" applyProtection="0">
      <alignment vertical="center"/>
    </xf>
    <xf numFmtId="0" fontId="142" fillId="0" borderId="0"/>
    <xf numFmtId="0" fontId="142" fillId="0" borderId="0"/>
    <xf numFmtId="0" fontId="80" fillId="0" borderId="0"/>
    <xf numFmtId="0" fontId="121" fillId="0" borderId="0" applyNumberFormat="0" applyFill="0" applyBorder="0" applyAlignment="0" applyProtection="0">
      <alignment vertical="top"/>
      <protection locked="0"/>
    </xf>
    <xf numFmtId="0" fontId="205" fillId="0" borderId="0"/>
    <xf numFmtId="180" fontId="143" fillId="0" borderId="0" applyFont="0" applyFill="0" applyBorder="0" applyAlignment="0" applyProtection="0"/>
    <xf numFmtId="180" fontId="205" fillId="0" borderId="0" applyFont="0" applyFill="0" applyBorder="0" applyAlignment="0" applyProtection="0"/>
    <xf numFmtId="185" fontId="143" fillId="0" borderId="0" applyFont="0" applyFill="0" applyBorder="0" applyAlignment="0" applyProtection="0"/>
    <xf numFmtId="0" fontId="108" fillId="7" borderId="0" applyNumberFormat="0" applyBorder="0" applyAlignment="0" applyProtection="0">
      <alignment vertical="center"/>
    </xf>
    <xf numFmtId="0" fontId="108" fillId="5" borderId="0" applyNumberFormat="0" applyBorder="0" applyAlignment="0" applyProtection="0">
      <alignment vertical="center"/>
    </xf>
    <xf numFmtId="0" fontId="108" fillId="9" borderId="0" applyNumberFormat="0" applyBorder="0" applyAlignment="0" applyProtection="0">
      <alignment vertical="center"/>
    </xf>
    <xf numFmtId="0" fontId="108" fillId="10" borderId="0" applyNumberFormat="0" applyBorder="0" applyAlignment="0" applyProtection="0">
      <alignment vertical="center"/>
    </xf>
    <xf numFmtId="0" fontId="108" fillId="7" borderId="0" applyNumberFormat="0" applyBorder="0" applyAlignment="0" applyProtection="0">
      <alignment vertical="center"/>
    </xf>
    <xf numFmtId="0" fontId="108" fillId="6" borderId="0" applyNumberFormat="0" applyBorder="0" applyAlignment="0" applyProtection="0">
      <alignment vertical="center"/>
    </xf>
    <xf numFmtId="0" fontId="111" fillId="7" borderId="0" applyNumberFormat="0" applyBorder="0" applyAlignment="0" applyProtection="0">
      <alignment vertical="center"/>
    </xf>
    <xf numFmtId="0" fontId="111" fillId="12" borderId="0" applyNumberFormat="0" applyBorder="0" applyAlignment="0" applyProtection="0">
      <alignment vertical="center"/>
    </xf>
    <xf numFmtId="0" fontId="111" fillId="13" borderId="0" applyNumberFormat="0" applyBorder="0" applyAlignment="0" applyProtection="0">
      <alignment vertical="center"/>
    </xf>
    <xf numFmtId="0" fontId="111" fillId="10" borderId="0" applyNumberFormat="0" applyBorder="0" applyAlignment="0" applyProtection="0">
      <alignment vertical="center"/>
    </xf>
    <xf numFmtId="0" fontId="111" fillId="7" borderId="0" applyNumberFormat="0" applyBorder="0" applyAlignment="0" applyProtection="0">
      <alignment vertical="center"/>
    </xf>
    <xf numFmtId="0" fontId="111" fillId="5" borderId="0" applyNumberFormat="0" applyBorder="0" applyAlignment="0" applyProtection="0">
      <alignment vertical="center"/>
    </xf>
    <xf numFmtId="0" fontId="99" fillId="0" borderId="0">
      <protection locked="0"/>
    </xf>
    <xf numFmtId="9" fontId="144" fillId="0" borderId="0"/>
    <xf numFmtId="184" fontId="47" fillId="0" borderId="0"/>
    <xf numFmtId="0" fontId="80" fillId="0" borderId="0"/>
    <xf numFmtId="0" fontId="98" fillId="0" borderId="0" applyNumberFormat="0" applyFill="0" applyBorder="0" applyAlignment="0" applyProtection="0">
      <alignment vertical="top"/>
      <protection locked="0"/>
    </xf>
    <xf numFmtId="0" fontId="129" fillId="0" borderId="0">
      <alignment horizontal="center" wrapText="1"/>
      <protection locked="0"/>
    </xf>
    <xf numFmtId="0" fontId="145" fillId="0" borderId="0"/>
    <xf numFmtId="3" fontId="146" fillId="0" borderId="0"/>
    <xf numFmtId="0" fontId="147" fillId="0" borderId="0" applyNumberFormat="0" applyFill="0" applyBorder="0" applyAlignment="0" applyProtection="0"/>
    <xf numFmtId="213" fontId="134" fillId="0" borderId="3" applyAlignment="0" applyProtection="0"/>
    <xf numFmtId="0" fontId="80" fillId="0" borderId="0" applyFont="0" applyFill="0" applyBorder="0" applyAlignment="0" applyProtection="0"/>
    <xf numFmtId="0" fontId="80" fillId="0" borderId="0" applyFont="0" applyFill="0" applyBorder="0" applyAlignment="0" applyProtection="0"/>
    <xf numFmtId="0" fontId="205" fillId="0" borderId="0" applyFont="0" applyFill="0" applyBorder="0" applyAlignment="0" applyProtection="0"/>
    <xf numFmtId="0" fontId="205" fillId="0" borderId="0" applyFont="0" applyFill="0" applyBorder="0" applyAlignment="0" applyProtection="0"/>
    <xf numFmtId="0" fontId="80" fillId="0" borderId="0" applyFont="0" applyFill="0" applyBorder="0" applyAlignment="0" applyProtection="0"/>
    <xf numFmtId="179" fontId="80" fillId="0" borderId="0" applyFont="0" applyFill="0" applyBorder="0" applyAlignment="0" applyProtection="0"/>
    <xf numFmtId="214" fontId="205" fillId="0" borderId="0" applyFill="0" applyBorder="0" applyAlignment="0"/>
    <xf numFmtId="0" fontId="148" fillId="0" borderId="0"/>
    <xf numFmtId="0" fontId="149" fillId="0" borderId="4" applyNumberFormat="0" applyFill="0" applyProtection="0">
      <alignment horizontal="center"/>
    </xf>
    <xf numFmtId="0" fontId="134" fillId="0" borderId="0" applyNumberFormat="0" applyFill="0" applyBorder="0" applyAlignment="0" applyProtection="0"/>
    <xf numFmtId="0" fontId="114" fillId="0" borderId="0" applyFill="0" applyBorder="0">
      <alignment horizontal="right"/>
    </xf>
    <xf numFmtId="0" fontId="205" fillId="0" borderId="0" applyFill="0" applyBorder="0">
      <alignment horizontal="right"/>
    </xf>
    <xf numFmtId="0" fontId="151" fillId="0" borderId="5">
      <alignment horizontal="center"/>
    </xf>
    <xf numFmtId="186" fontId="80" fillId="0" borderId="0"/>
    <xf numFmtId="186" fontId="80" fillId="0" borderId="0"/>
    <xf numFmtId="186" fontId="80" fillId="0" borderId="0"/>
    <xf numFmtId="186" fontId="80" fillId="0" borderId="0"/>
    <xf numFmtId="186" fontId="80" fillId="0" borderId="0"/>
    <xf numFmtId="186" fontId="80" fillId="0" borderId="0"/>
    <xf numFmtId="186" fontId="80" fillId="0" borderId="0"/>
    <xf numFmtId="186" fontId="80" fillId="0" borderId="0"/>
    <xf numFmtId="0" fontId="80" fillId="0" borderId="0" applyFont="0" applyFill="0" applyBorder="0" applyAlignment="0" applyProtection="0"/>
    <xf numFmtId="215" fontId="30" fillId="0" borderId="0"/>
    <xf numFmtId="37" fontId="139" fillId="0" borderId="0" applyFont="0" applyFill="0" applyBorder="0" applyAlignment="0" applyProtection="0"/>
    <xf numFmtId="216" fontId="139" fillId="0" borderId="0" applyFont="0" applyFill="0" applyBorder="0" applyAlignment="0" applyProtection="0"/>
    <xf numFmtId="39" fontId="139" fillId="0" borderId="0" applyFont="0" applyFill="0" applyBorder="0" applyAlignment="0" applyProtection="0"/>
    <xf numFmtId="40" fontId="105" fillId="0" borderId="0" applyFont="0" applyFill="0" applyBorder="0" applyAlignment="0" applyProtection="0"/>
    <xf numFmtId="0" fontId="80" fillId="0" borderId="0" applyFont="0" applyFill="0" applyBorder="0" applyAlignment="0" applyProtection="0"/>
    <xf numFmtId="3" fontId="152" fillId="0" borderId="0" applyFont="0" applyFill="0" applyBorder="0" applyAlignment="0" applyProtection="0"/>
    <xf numFmtId="217" fontId="8" fillId="0" borderId="0"/>
    <xf numFmtId="0" fontId="153" fillId="0" borderId="0" applyNumberFormat="0" applyAlignment="0">
      <alignment horizontal="left"/>
    </xf>
    <xf numFmtId="0" fontId="154" fillId="0" borderId="0" applyNumberFormat="0" applyAlignment="0"/>
    <xf numFmtId="199" fontId="8" fillId="0" borderId="0">
      <alignment horizontal="center"/>
    </xf>
    <xf numFmtId="176" fontId="30" fillId="0" borderId="0" applyFont="0" applyFill="0" applyBorder="0" applyAlignment="0" applyProtection="0"/>
    <xf numFmtId="213" fontId="139" fillId="0" borderId="0" applyFont="0" applyFill="0" applyBorder="0" applyAlignment="0" applyProtection="0"/>
    <xf numFmtId="218" fontId="139" fillId="0" borderId="0" applyFont="0" applyFill="0" applyBorder="0" applyAlignment="0" applyProtection="0"/>
    <xf numFmtId="215" fontId="80" fillId="0" borderId="0" applyFont="0" applyFill="0" applyBorder="0" applyAlignment="0" applyProtection="0"/>
    <xf numFmtId="204" fontId="30" fillId="0" borderId="0" applyFont="0" applyFill="0" applyBorder="0" applyAlignment="0" applyProtection="0"/>
    <xf numFmtId="219" fontId="30" fillId="0" borderId="0"/>
    <xf numFmtId="220" fontId="80" fillId="8" borderId="0" applyFont="0" applyBorder="0"/>
    <xf numFmtId="15" fontId="105" fillId="0" borderId="0"/>
    <xf numFmtId="14" fontId="155" fillId="0" borderId="0" applyFont="0" applyFill="0" applyBorder="0" applyAlignment="0"/>
    <xf numFmtId="0" fontId="80" fillId="0" borderId="0" applyFont="0" applyFill="0" applyBorder="0" applyAlignment="0" applyProtection="0"/>
    <xf numFmtId="0" fontId="80" fillId="0" borderId="0" applyFont="0" applyFill="0" applyBorder="0" applyAlignment="0" applyProtection="0"/>
    <xf numFmtId="177" fontId="80" fillId="0" borderId="0" applyFont="0" applyFill="0" applyBorder="0" applyAlignment="0" applyProtection="0"/>
    <xf numFmtId="4" fontId="99" fillId="0" borderId="0" applyFont="0" applyFill="0" applyBorder="0" applyAlignment="0" applyProtection="0"/>
    <xf numFmtId="221" fontId="30" fillId="0" borderId="0"/>
    <xf numFmtId="0" fontId="147" fillId="0" borderId="0" applyNumberFormat="0" applyFill="0" applyBorder="0" applyAlignment="0" applyProtection="0"/>
    <xf numFmtId="0" fontId="157" fillId="0" borderId="0" applyNumberFormat="0" applyAlignment="0">
      <alignment horizontal="left"/>
    </xf>
    <xf numFmtId="0" fontId="128" fillId="0" borderId="0">
      <alignment horizontal="left"/>
    </xf>
    <xf numFmtId="0" fontId="120" fillId="14" borderId="2"/>
    <xf numFmtId="0" fontId="8" fillId="0" borderId="0" applyFont="0" applyFill="0" applyBorder="0" applyAlignment="0" applyProtection="0"/>
    <xf numFmtId="0" fontId="80" fillId="0" borderId="0">
      <protection locked="0"/>
    </xf>
    <xf numFmtId="2" fontId="158" fillId="0" borderId="0" applyProtection="0"/>
    <xf numFmtId="0" fontId="159" fillId="0" borderId="0" applyNumberFormat="0" applyFill="0" applyBorder="0" applyAlignment="0" applyProtection="0">
      <alignment vertical="top"/>
      <protection locked="0"/>
    </xf>
    <xf numFmtId="222" fontId="47" fillId="0" borderId="0">
      <alignment horizontal="right"/>
    </xf>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38" fontId="120" fillId="8" borderId="0" applyNumberFormat="0" applyBorder="0" applyAlignment="0" applyProtection="0"/>
    <xf numFmtId="0" fontId="160" fillId="0" borderId="0">
      <alignment horizontal="left"/>
    </xf>
    <xf numFmtId="0" fontId="161" fillId="0" borderId="6" applyNumberFormat="0" applyAlignment="0" applyProtection="0">
      <alignment horizontal="left" vertical="center"/>
    </xf>
    <xf numFmtId="0" fontId="161" fillId="0" borderId="7">
      <alignment horizontal="left" vertical="center"/>
    </xf>
    <xf numFmtId="0" fontId="162" fillId="0" borderId="0" applyProtection="0"/>
    <xf numFmtId="0" fontId="161" fillId="0" borderId="0" applyProtection="0"/>
    <xf numFmtId="0" fontId="163" fillId="0" borderId="0" applyNumberFormat="0" applyFill="0" applyBorder="0" applyAlignment="0" applyProtection="0">
      <alignment vertical="top"/>
      <protection locked="0"/>
    </xf>
    <xf numFmtId="10" fontId="120" fillId="2" borderId="2" applyNumberFormat="0" applyBorder="0" applyAlignment="0" applyProtection="0"/>
    <xf numFmtId="195" fontId="30" fillId="15" borderId="0"/>
    <xf numFmtId="0" fontId="114" fillId="16" borderId="0" applyNumberFormat="0" applyFont="0" applyBorder="0" applyAlignment="0" applyProtection="0">
      <alignment horizontal="right"/>
    </xf>
    <xf numFmtId="1" fontId="92" fillId="0" borderId="0">
      <alignment horizontal="center" vertical="center"/>
    </xf>
    <xf numFmtId="49" fontId="30" fillId="0" borderId="0" applyProtection="0">
      <alignment horizontal="left" vertical="top" wrapText="1"/>
    </xf>
    <xf numFmtId="38" fontId="7" fillId="0" borderId="0"/>
    <xf numFmtId="38" fontId="165" fillId="0" borderId="0"/>
    <xf numFmtId="38" fontId="124" fillId="0" borderId="0"/>
    <xf numFmtId="38" fontId="114" fillId="0" borderId="0"/>
    <xf numFmtId="0" fontId="47" fillId="0" borderId="0"/>
    <xf numFmtId="0" fontId="47" fillId="0" borderId="0"/>
    <xf numFmtId="0" fontId="205" fillId="0" borderId="0" applyFont="0" applyFill="0">
      <alignment horizontal="fill"/>
    </xf>
    <xf numFmtId="195" fontId="30" fillId="17" borderId="0"/>
    <xf numFmtId="38" fontId="105" fillId="0" borderId="0" applyFont="0" applyFill="0" applyBorder="0" applyAlignment="0" applyProtection="0"/>
    <xf numFmtId="40" fontId="105" fillId="0" borderId="0" applyFont="0" applyFill="0" applyBorder="0" applyAlignment="0" applyProtection="0"/>
    <xf numFmtId="198" fontId="30" fillId="0" borderId="0" applyFont="0" applyFill="0" applyBorder="0" applyAlignment="0" applyProtection="0"/>
    <xf numFmtId="201" fontId="30" fillId="0" borderId="0" applyFont="0" applyFill="0" applyBorder="0" applyAlignment="0" applyProtection="0"/>
    <xf numFmtId="0" fontId="119" fillId="0" borderId="8"/>
    <xf numFmtId="202" fontId="80" fillId="0" borderId="0" applyFont="0" applyFill="0" applyBorder="0" applyAlignment="0" applyProtection="0"/>
    <xf numFmtId="194" fontId="80" fillId="0" borderId="0" applyFont="0" applyFill="0" applyBorder="0" applyAlignment="0" applyProtection="0"/>
    <xf numFmtId="197" fontId="105" fillId="0" borderId="0" applyFont="0" applyFill="0" applyBorder="0" applyAlignment="0" applyProtection="0"/>
    <xf numFmtId="200" fontId="105" fillId="0" borderId="0" applyFont="0" applyFill="0" applyBorder="0" applyAlignment="0" applyProtection="0"/>
    <xf numFmtId="205" fontId="30" fillId="0" borderId="0" applyFont="0" applyFill="0" applyBorder="0" applyAlignment="0" applyProtection="0"/>
    <xf numFmtId="193" fontId="30" fillId="0" borderId="0" applyFont="0" applyFill="0" applyBorder="0" applyAlignment="0" applyProtection="0"/>
    <xf numFmtId="224" fontId="80" fillId="0" borderId="0" applyFont="0" applyFill="0" applyBorder="0" applyAlignment="0" applyProtection="0"/>
    <xf numFmtId="190" fontId="80" fillId="0" borderId="0" applyFont="0" applyFill="0" applyBorder="0" applyAlignment="0" applyProtection="0"/>
    <xf numFmtId="0" fontId="8" fillId="0" borderId="0"/>
    <xf numFmtId="37" fontId="112" fillId="0" borderId="0"/>
    <xf numFmtId="0" fontId="154" fillId="0" borderId="0"/>
    <xf numFmtId="0" fontId="154" fillId="0" borderId="0"/>
    <xf numFmtId="39" fontId="30" fillId="0" borderId="0"/>
    <xf numFmtId="0" fontId="105" fillId="0" borderId="0"/>
    <xf numFmtId="0" fontId="8" fillId="0" borderId="0"/>
    <xf numFmtId="0" fontId="8" fillId="0" borderId="0"/>
    <xf numFmtId="0" fontId="102" fillId="0" borderId="0"/>
    <xf numFmtId="0" fontId="132" fillId="0" borderId="0"/>
    <xf numFmtId="196" fontId="205" fillId="0" borderId="0" applyFont="0" applyFill="0" applyBorder="0" applyAlignment="0" applyProtection="0"/>
    <xf numFmtId="188" fontId="205" fillId="0" borderId="0" applyFont="0" applyFill="0" applyBorder="0" applyAlignment="0" applyProtection="0"/>
    <xf numFmtId="43" fontId="80" fillId="0" borderId="0" applyFont="0" applyFill="0" applyBorder="0" applyAlignment="0" applyProtection="0"/>
    <xf numFmtId="41" fontId="80" fillId="0" borderId="0" applyFont="0" applyFill="0" applyBorder="0" applyAlignment="0" applyProtection="0"/>
    <xf numFmtId="0" fontId="135" fillId="0" borderId="0" applyNumberFormat="0" applyFill="0" applyBorder="0" applyAlignment="0" applyProtection="0">
      <alignment vertical="top"/>
      <protection locked="0"/>
    </xf>
    <xf numFmtId="40" fontId="131" fillId="2" borderId="0">
      <alignment horizontal="right"/>
    </xf>
    <xf numFmtId="0" fontId="118" fillId="2" borderId="0">
      <alignment horizontal="right"/>
    </xf>
    <xf numFmtId="0" fontId="122" fillId="2" borderId="9"/>
    <xf numFmtId="0" fontId="122" fillId="0" borderId="0" applyBorder="0">
      <alignment horizontal="centerContinuous"/>
    </xf>
    <xf numFmtId="0" fontId="127" fillId="0" borderId="0" applyBorder="0">
      <alignment horizontal="centerContinuous"/>
    </xf>
    <xf numFmtId="14" fontId="129" fillId="0" borderId="0">
      <alignment horizontal="center" wrapText="1"/>
      <protection locked="0"/>
    </xf>
    <xf numFmtId="10" fontId="80" fillId="0" borderId="0" applyFont="0" applyFill="0" applyBorder="0" applyAlignment="0" applyProtection="0"/>
    <xf numFmtId="9" fontId="105" fillId="0" borderId="0" applyFont="0" applyFill="0" applyBorder="0" applyAlignment="0" applyProtection="0"/>
    <xf numFmtId="10" fontId="105" fillId="0" borderId="0" applyFont="0" applyFill="0" applyBorder="0" applyAlignment="0" applyProtection="0"/>
    <xf numFmtId="9" fontId="99" fillId="0" borderId="0" applyFont="0" applyFill="0" applyBorder="0" applyAlignment="0" applyProtection="0"/>
    <xf numFmtId="13" fontId="80" fillId="0" borderId="0" applyFont="0" applyFill="0" applyProtection="0"/>
    <xf numFmtId="0" fontId="120" fillId="8" borderId="2"/>
    <xf numFmtId="4" fontId="128" fillId="0" borderId="0">
      <alignment horizontal="right"/>
    </xf>
    <xf numFmtId="204" fontId="133" fillId="0" borderId="0"/>
    <xf numFmtId="0" fontId="105" fillId="0" borderId="0" applyNumberFormat="0" applyFont="0" applyFill="0" applyBorder="0" applyAlignment="0" applyProtection="0">
      <alignment horizontal="left"/>
    </xf>
    <xf numFmtId="15" fontId="105" fillId="0" borderId="0" applyFont="0" applyFill="0" applyBorder="0" applyAlignment="0" applyProtection="0"/>
    <xf numFmtId="4" fontId="105" fillId="0" borderId="0" applyFont="0" applyFill="0" applyBorder="0" applyAlignment="0" applyProtection="0"/>
    <xf numFmtId="0" fontId="134" fillId="0" borderId="8">
      <alignment horizontal="center"/>
    </xf>
    <xf numFmtId="3" fontId="105" fillId="0" borderId="0" applyFont="0" applyFill="0" applyBorder="0" applyAlignment="0" applyProtection="0"/>
    <xf numFmtId="0" fontId="105" fillId="18" borderId="0" applyNumberFormat="0" applyFont="0" applyBorder="0" applyAlignment="0" applyProtection="0"/>
    <xf numFmtId="3" fontId="123" fillId="0" borderId="0"/>
    <xf numFmtId="4" fontId="126" fillId="0" borderId="0">
      <alignment horizontal="right"/>
    </xf>
    <xf numFmtId="225" fontId="30" fillId="0" borderId="0" applyNumberFormat="0" applyFill="0" applyBorder="0" applyAlignment="0" applyProtection="0">
      <alignment horizontal="left"/>
    </xf>
    <xf numFmtId="177" fontId="8" fillId="0" borderId="0" applyFont="0" applyFill="0" applyBorder="0" applyAlignment="0" applyProtection="0"/>
    <xf numFmtId="0" fontId="134" fillId="0" borderId="0" applyNumberFormat="0" applyFill="0" applyBorder="0" applyAlignment="0" applyProtection="0"/>
    <xf numFmtId="0" fontId="167" fillId="0" borderId="0">
      <alignment horizontal="left"/>
    </xf>
    <xf numFmtId="0" fontId="168" fillId="19" borderId="0" applyNumberFormat="0"/>
    <xf numFmtId="184" fontId="169" fillId="0" borderId="0"/>
    <xf numFmtId="226" fontId="102" fillId="0" borderId="10">
      <alignment horizontal="justify" vertical="top" wrapText="1"/>
    </xf>
    <xf numFmtId="0" fontId="170" fillId="20" borderId="11">
      <protection locked="0"/>
    </xf>
    <xf numFmtId="227" fontId="105" fillId="0" borderId="0">
      <alignment horizontal="center"/>
    </xf>
    <xf numFmtId="0" fontId="115" fillId="0" borderId="2">
      <alignment horizontal="center"/>
    </xf>
    <xf numFmtId="0" fontId="115" fillId="0" borderId="0">
      <alignment horizontal="center" vertical="center"/>
    </xf>
    <xf numFmtId="0" fontId="166" fillId="0" borderId="0" applyNumberFormat="0" applyFill="0">
      <alignment horizontal="left" vertical="center"/>
    </xf>
    <xf numFmtId="0" fontId="119" fillId="0" borderId="0"/>
    <xf numFmtId="40" fontId="116" fillId="0" borderId="0" applyBorder="0">
      <alignment horizontal="right"/>
    </xf>
    <xf numFmtId="0" fontId="170" fillId="20" borderId="11">
      <protection locked="0"/>
    </xf>
    <xf numFmtId="0" fontId="170" fillId="20" borderId="11">
      <protection locked="0"/>
    </xf>
    <xf numFmtId="0" fontId="171" fillId="0" borderId="0">
      <alignment horizontal="center" vertical="top"/>
    </xf>
    <xf numFmtId="40" fontId="172" fillId="0" borderId="0"/>
    <xf numFmtId="0" fontId="49" fillId="0" borderId="0">
      <alignment horizontal="center"/>
    </xf>
    <xf numFmtId="0" fontId="158" fillId="0" borderId="12" applyProtection="0"/>
    <xf numFmtId="228" fontId="8" fillId="0" borderId="0" applyFont="0" applyFill="0" applyBorder="0" applyAlignment="0" applyProtection="0"/>
    <xf numFmtId="229" fontId="8" fillId="0" borderId="0" applyFont="0" applyFill="0" applyBorder="0" applyAlignment="0" applyProtection="0"/>
    <xf numFmtId="230" fontId="8" fillId="0" borderId="0" applyFont="0" applyFill="0" applyBorder="0" applyAlignment="0" applyProtection="0"/>
    <xf numFmtId="223" fontId="8" fillId="0" borderId="0" applyFont="0" applyFill="0" applyBorder="0" applyAlignment="0" applyProtection="0"/>
    <xf numFmtId="231" fontId="105" fillId="0" borderId="0" applyFont="0" applyFill="0" applyBorder="0" applyAlignment="0" applyProtection="0"/>
    <xf numFmtId="232" fontId="99" fillId="0" borderId="0" applyFont="0" applyFill="0" applyBorder="0" applyAlignment="0" applyProtection="0"/>
    <xf numFmtId="231" fontId="105" fillId="0" borderId="0" applyFont="0" applyFill="0" applyBorder="0" applyAlignment="0" applyProtection="0"/>
    <xf numFmtId="232" fontId="99" fillId="0" borderId="0" applyFont="0" applyFill="0" applyBorder="0" applyAlignment="0" applyProtection="0"/>
    <xf numFmtId="0" fontId="80" fillId="0" borderId="0" applyNumberFormat="0" applyFont="0" applyFill="0" applyAlignment="0" applyProtection="0"/>
    <xf numFmtId="9" fontId="173" fillId="0" borderId="0" applyFont="0" applyFill="0" applyBorder="0" applyAlignment="0" applyProtection="0"/>
    <xf numFmtId="177" fontId="141" fillId="0" borderId="0" applyFont="0" applyFill="0" applyBorder="0" applyAlignment="0" applyProtection="0"/>
    <xf numFmtId="178" fontId="141" fillId="0" borderId="0" applyFont="0" applyFill="0" applyBorder="0" applyAlignment="0" applyProtection="0"/>
    <xf numFmtId="181" fontId="141" fillId="0" borderId="0" applyFont="0" applyFill="0" applyBorder="0" applyAlignment="0" applyProtection="0"/>
    <xf numFmtId="183" fontId="141" fillId="0" borderId="0" applyFont="0" applyFill="0" applyBorder="0" applyAlignment="0" applyProtection="0"/>
    <xf numFmtId="0" fontId="141" fillId="0" borderId="0"/>
    <xf numFmtId="0" fontId="80" fillId="0" borderId="0"/>
    <xf numFmtId="0" fontId="80" fillId="0" borderId="0" applyFont="0" applyFill="0" applyBorder="0" applyAlignment="0" applyProtection="0"/>
    <xf numFmtId="0" fontId="80" fillId="0" borderId="0" applyFont="0" applyFill="0" applyBorder="0" applyAlignment="0" applyProtection="0"/>
    <xf numFmtId="0" fontId="80" fillId="0" borderId="0"/>
    <xf numFmtId="0" fontId="2" fillId="0" borderId="0"/>
    <xf numFmtId="184" fontId="80" fillId="0" borderId="0" applyFont="0" applyFill="0" applyBorder="0" applyAlignment="0" applyProtection="0"/>
    <xf numFmtId="179" fontId="80" fillId="0" borderId="0" applyFont="0" applyFill="0" applyBorder="0" applyAlignment="0" applyProtection="0"/>
    <xf numFmtId="9" fontId="205" fillId="0" borderId="0" applyFont="0" applyFill="0" applyBorder="0" applyAlignment="0" applyProtection="0"/>
    <xf numFmtId="0" fontId="205" fillId="0" borderId="0"/>
    <xf numFmtId="177" fontId="205" fillId="0" borderId="0" applyFont="0" applyFill="0" applyBorder="0" applyAlignment="0" applyProtection="0"/>
    <xf numFmtId="178" fontId="205" fillId="0" borderId="0" applyFont="0" applyFill="0" applyBorder="0" applyAlignment="0" applyProtection="0"/>
    <xf numFmtId="41" fontId="82" fillId="0" borderId="0" applyFont="0" applyFill="0" applyBorder="0" applyAlignment="0" applyProtection="0"/>
    <xf numFmtId="43" fontId="82" fillId="0" borderId="0" applyFont="0" applyFill="0" applyBorder="0" applyAlignment="0" applyProtection="0"/>
    <xf numFmtId="177" fontId="205" fillId="0" borderId="0" applyFont="0" applyFill="0" applyBorder="0" applyAlignment="0" applyProtection="0"/>
    <xf numFmtId="178" fontId="205" fillId="0" borderId="0" applyFont="0" applyFill="0" applyBorder="0" applyAlignment="0" applyProtection="0"/>
    <xf numFmtId="9" fontId="205" fillId="0" borderId="0" applyFont="0" applyFill="0" applyBorder="0" applyAlignment="0" applyProtection="0"/>
    <xf numFmtId="9" fontId="20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233" fontId="110" fillId="0" borderId="0" applyFont="0" applyFill="0" applyBorder="0" applyAlignment="0" applyProtection="0"/>
    <xf numFmtId="187" fontId="110" fillId="0" borderId="0" applyFont="0" applyFill="0" applyBorder="0" applyAlignment="0" applyProtection="0"/>
    <xf numFmtId="0" fontId="174" fillId="0" borderId="0" applyNumberFormat="0" applyFill="0" applyBorder="0" applyAlignment="0" applyProtection="0">
      <alignment vertical="top"/>
      <protection locked="0"/>
    </xf>
    <xf numFmtId="0" fontId="80" fillId="0" borderId="10" applyNumberFormat="0" applyFill="0" applyProtection="0">
      <alignment horizontal="right"/>
    </xf>
    <xf numFmtId="0" fontId="103" fillId="0" borderId="13" applyNumberFormat="0" applyFill="0" applyAlignment="0" applyProtection="0">
      <alignment vertical="center"/>
    </xf>
    <xf numFmtId="0" fontId="150" fillId="0" borderId="14" applyNumberFormat="0" applyFill="0" applyAlignment="0" applyProtection="0">
      <alignment vertical="center"/>
    </xf>
    <xf numFmtId="0" fontId="81" fillId="0" borderId="15" applyNumberFormat="0" applyFill="0" applyAlignment="0" applyProtection="0">
      <alignment vertical="center"/>
    </xf>
    <xf numFmtId="0" fontId="81" fillId="0" borderId="0" applyNumberFormat="0" applyFill="0" applyBorder="0" applyAlignment="0" applyProtection="0">
      <alignment vertical="center"/>
    </xf>
    <xf numFmtId="0" fontId="91" fillId="0" borderId="0" applyNumberFormat="0" applyFill="0" applyBorder="0" applyAlignment="0" applyProtection="0">
      <alignment vertical="center"/>
    </xf>
    <xf numFmtId="0" fontId="175" fillId="0" borderId="10" applyNumberFormat="0" applyFill="0" applyProtection="0">
      <alignment horizontal="center"/>
    </xf>
    <xf numFmtId="0" fontId="176" fillId="0" borderId="0"/>
    <xf numFmtId="0" fontId="96" fillId="0" borderId="16" applyNumberFormat="0" applyFill="0" applyProtection="0">
      <alignment horizontal="center"/>
    </xf>
    <xf numFmtId="0" fontId="117" fillId="21" borderId="0" applyNumberFormat="0" applyBorder="0" applyAlignment="0" applyProtection="0">
      <alignment vertical="center"/>
    </xf>
    <xf numFmtId="0" fontId="164" fillId="10" borderId="0" applyNumberFormat="0" applyBorder="0" applyAlignment="0" applyProtection="0">
      <alignment vertical="center"/>
    </xf>
    <xf numFmtId="0" fontId="164" fillId="10" borderId="0" applyNumberFormat="0" applyBorder="0" applyAlignment="0" applyProtection="0">
      <alignment vertical="center"/>
    </xf>
    <xf numFmtId="0" fontId="164" fillId="21" borderId="0" applyNumberFormat="0" applyBorder="0" applyAlignment="0" applyProtection="0">
      <alignment vertical="center"/>
    </xf>
    <xf numFmtId="0" fontId="164" fillId="21" borderId="0" applyNumberFormat="0" applyBorder="0" applyAlignment="0" applyProtection="0">
      <alignment vertical="center"/>
    </xf>
    <xf numFmtId="0" fontId="164" fillId="21" borderId="0" applyNumberFormat="0" applyBorder="0" applyAlignment="0" applyProtection="0">
      <alignment vertical="center"/>
    </xf>
    <xf numFmtId="0" fontId="117" fillId="21" borderId="0" applyNumberFormat="0" applyBorder="0" applyAlignment="0" applyProtection="0">
      <alignment vertical="center"/>
    </xf>
    <xf numFmtId="0" fontId="117" fillId="10" borderId="0" applyNumberFormat="0" applyBorder="0" applyAlignment="0" applyProtection="0">
      <alignment vertical="center"/>
    </xf>
    <xf numFmtId="0" fontId="117" fillId="10" borderId="0" applyNumberFormat="0" applyBorder="0" applyAlignment="0" applyProtection="0">
      <alignment vertical="center"/>
    </xf>
    <xf numFmtId="0" fontId="117" fillId="10" borderId="0" applyNumberFormat="0" applyBorder="0" applyAlignment="0" applyProtection="0">
      <alignment vertical="center"/>
    </xf>
    <xf numFmtId="0" fontId="117" fillId="21" borderId="0" applyNumberFormat="0" applyBorder="0" applyAlignment="0" applyProtection="0">
      <alignment vertical="center"/>
    </xf>
    <xf numFmtId="0" fontId="164" fillId="10" borderId="0" applyNumberFormat="0" applyBorder="0" applyAlignment="0" applyProtection="0">
      <alignment vertical="center"/>
    </xf>
    <xf numFmtId="0" fontId="117" fillId="10" borderId="0" applyNumberFormat="0" applyBorder="0" applyAlignment="0" applyProtection="0">
      <alignment vertical="center"/>
    </xf>
    <xf numFmtId="0" fontId="117" fillId="10" borderId="0" applyNumberFormat="0" applyBorder="0" applyAlignment="0" applyProtection="0">
      <alignment vertical="center"/>
    </xf>
    <xf numFmtId="0" fontId="117" fillId="10" borderId="0" applyNumberFormat="0" applyBorder="0" applyAlignment="0" applyProtection="0">
      <alignment vertical="center"/>
    </xf>
    <xf numFmtId="0" fontId="164" fillId="10" borderId="0" applyNumberFormat="0" applyBorder="0" applyAlignment="0" applyProtection="0">
      <alignment vertical="center"/>
    </xf>
    <xf numFmtId="0" fontId="117" fillId="10" borderId="0" applyNumberFormat="0" applyBorder="0" applyAlignment="0" applyProtection="0">
      <alignment vertical="center"/>
    </xf>
    <xf numFmtId="0" fontId="164" fillId="10" borderId="0" applyNumberFormat="0" applyBorder="0" applyAlignment="0" applyProtection="0">
      <alignment vertical="center"/>
    </xf>
    <xf numFmtId="0" fontId="117" fillId="10" borderId="0" applyNumberFormat="0" applyBorder="0" applyAlignment="0" applyProtection="0">
      <alignment vertical="center"/>
    </xf>
    <xf numFmtId="0" fontId="117" fillId="10" borderId="0" applyNumberFormat="0" applyBorder="0" applyAlignment="0" applyProtection="0">
      <alignment vertical="center"/>
    </xf>
    <xf numFmtId="0" fontId="164" fillId="10" borderId="0" applyNumberFormat="0" applyBorder="0" applyAlignment="0" applyProtection="0">
      <alignment vertical="center"/>
    </xf>
    <xf numFmtId="0" fontId="164" fillId="10" borderId="0" applyNumberFormat="0" applyBorder="0" applyAlignment="0" applyProtection="0">
      <alignment vertical="center"/>
    </xf>
    <xf numFmtId="0" fontId="164" fillId="10" borderId="0" applyNumberFormat="0" applyBorder="0" applyAlignment="0" applyProtection="0">
      <alignment vertical="center"/>
    </xf>
    <xf numFmtId="0" fontId="117" fillId="10" borderId="0" applyNumberFormat="0" applyBorder="0" applyAlignment="0" applyProtection="0">
      <alignment vertical="center"/>
    </xf>
    <xf numFmtId="0" fontId="164" fillId="10" borderId="0" applyNumberFormat="0" applyBorder="0" applyAlignment="0" applyProtection="0">
      <alignment vertical="center"/>
    </xf>
    <xf numFmtId="0" fontId="30" fillId="0" borderId="0">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8" fillId="0" borderId="0">
      <alignment vertical="center"/>
    </xf>
    <xf numFmtId="0" fontId="108" fillId="0" borderId="0">
      <alignment vertical="center"/>
    </xf>
    <xf numFmtId="0" fontId="108" fillId="0" borderId="0">
      <alignment vertical="center"/>
    </xf>
    <xf numFmtId="0" fontId="108" fillId="0" borderId="0">
      <alignment vertical="center"/>
    </xf>
    <xf numFmtId="0" fontId="30" fillId="0" borderId="0"/>
    <xf numFmtId="0" fontId="30" fillId="0" borderId="0">
      <alignment vertical="top"/>
    </xf>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protection locked="0"/>
    </xf>
    <xf numFmtId="0" fontId="30" fillId="0" borderId="0"/>
    <xf numFmtId="0" fontId="30" fillId="0" borderId="0">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5" fillId="0" borderId="0"/>
    <xf numFmtId="0" fontId="205" fillId="0" borderId="0" applyNumberFormat="0" applyFill="0" applyBorder="0" applyAlignment="0" applyProtection="0"/>
    <xf numFmtId="0" fontId="30" fillId="0" borderId="0"/>
    <xf numFmtId="0" fontId="30" fillId="0" borderId="0"/>
    <xf numFmtId="0" fontId="30" fillId="0" borderId="0"/>
    <xf numFmtId="0" fontId="3" fillId="0" borderId="0"/>
    <xf numFmtId="0" fontId="30" fillId="0" borderId="0">
      <protection locked="0"/>
    </xf>
    <xf numFmtId="0" fontId="3"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8" fillId="0" borderId="0">
      <alignment vertical="center"/>
    </xf>
    <xf numFmtId="0" fontId="108" fillId="0" borderId="0">
      <alignment vertical="center"/>
    </xf>
    <xf numFmtId="0" fontId="205" fillId="0" borderId="0" applyNumberFormat="0" applyFill="0" applyBorder="0" applyAlignment="0" applyProtection="0"/>
    <xf numFmtId="0" fontId="3" fillId="0" borderId="0"/>
    <xf numFmtId="0" fontId="30" fillId="0" borderId="0"/>
    <xf numFmtId="0" fontId="30" fillId="0" borderId="0"/>
    <xf numFmtId="0" fontId="30" fillId="0" borderId="0"/>
    <xf numFmtId="0" fontId="30" fillId="0" borderId="0"/>
    <xf numFmtId="0" fontId="30" fillId="0" borderId="0"/>
    <xf numFmtId="0" fontId="108" fillId="0" borderId="0">
      <alignment vertical="center"/>
    </xf>
    <xf numFmtId="0" fontId="108" fillId="0" borderId="0">
      <alignment vertical="center"/>
    </xf>
    <xf numFmtId="0" fontId="30" fillId="0" borderId="0">
      <protection locked="0"/>
    </xf>
    <xf numFmtId="0" fontId="108" fillId="0" borderId="0">
      <alignment vertical="center"/>
    </xf>
    <xf numFmtId="0" fontId="108" fillId="0" borderId="0">
      <alignment vertical="center"/>
    </xf>
    <xf numFmtId="0" fontId="30" fillId="0" borderId="0"/>
    <xf numFmtId="0" fontId="3" fillId="0" borderId="0"/>
    <xf numFmtId="0" fontId="30" fillId="0" borderId="0"/>
    <xf numFmtId="0" fontId="30" fillId="0" borderId="0"/>
    <xf numFmtId="0" fontId="30" fillId="0" borderId="0"/>
    <xf numFmtId="0" fontId="30" fillId="0" borderId="0"/>
    <xf numFmtId="0" fontId="108" fillId="0" borderId="0">
      <alignment vertical="center"/>
    </xf>
    <xf numFmtId="0" fontId="108" fillId="0" borderId="0">
      <alignment vertical="center"/>
    </xf>
    <xf numFmtId="0" fontId="30" fillId="0" borderId="0">
      <protection locked="0"/>
    </xf>
    <xf numFmtId="0" fontId="108" fillId="0" borderId="0">
      <alignment vertical="center"/>
    </xf>
    <xf numFmtId="0" fontId="108" fillId="0" borderId="0">
      <alignment vertical="center"/>
    </xf>
    <xf numFmtId="0" fontId="3" fillId="0" borderId="0"/>
    <xf numFmtId="0" fontId="3" fillId="0" borderId="0"/>
    <xf numFmtId="0" fontId="30" fillId="0" borderId="0"/>
    <xf numFmtId="0" fontId="30" fillId="0" borderId="0"/>
    <xf numFmtId="0" fontId="30" fillId="0" borderId="0"/>
    <xf numFmtId="0" fontId="30" fillId="0" borderId="0"/>
    <xf numFmtId="0" fontId="108" fillId="0" borderId="0">
      <alignment vertical="center"/>
    </xf>
    <xf numFmtId="0" fontId="108" fillId="0" borderId="0">
      <alignment vertical="center"/>
    </xf>
    <xf numFmtId="0" fontId="30" fillId="0" borderId="0">
      <protection locked="0"/>
    </xf>
    <xf numFmtId="0" fontId="108" fillId="0" borderId="0">
      <alignment vertical="center"/>
    </xf>
    <xf numFmtId="0" fontId="108" fillId="0" borderId="0">
      <alignment vertical="center"/>
    </xf>
    <xf numFmtId="0" fontId="3" fillId="0" borderId="0"/>
    <xf numFmtId="0" fontId="3" fillId="0" borderId="0"/>
    <xf numFmtId="0" fontId="30" fillId="0" borderId="0"/>
    <xf numFmtId="0" fontId="30" fillId="0" borderId="0"/>
    <xf numFmtId="0" fontId="30" fillId="0" borderId="0"/>
    <xf numFmtId="0" fontId="30" fillId="0" borderId="0"/>
    <xf numFmtId="0" fontId="108" fillId="0" borderId="0">
      <alignment vertical="center"/>
    </xf>
    <xf numFmtId="0" fontId="108" fillId="0" borderId="0">
      <alignment vertical="center"/>
    </xf>
    <xf numFmtId="0" fontId="30" fillId="0" borderId="0">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80" fillId="0" borderId="0"/>
    <xf numFmtId="0" fontId="30" fillId="0" borderId="0"/>
    <xf numFmtId="0" fontId="205" fillId="0" borderId="0"/>
    <xf numFmtId="0" fontId="80" fillId="0" borderId="0"/>
    <xf numFmtId="0" fontId="30" fillId="0" borderId="0"/>
    <xf numFmtId="0" fontId="30" fillId="0" borderId="0"/>
    <xf numFmtId="0" fontId="30" fillId="0" borderId="0"/>
    <xf numFmtId="0" fontId="30" fillId="0" borderId="0"/>
    <xf numFmtId="0" fontId="30" fillId="0" borderId="0"/>
    <xf numFmtId="0" fontId="10" fillId="0" borderId="0"/>
    <xf numFmtId="0" fontId="30" fillId="0" borderId="0"/>
    <xf numFmtId="0" fontId="30" fillId="0" borderId="0"/>
    <xf numFmtId="0" fontId="30" fillId="0" borderId="0"/>
    <xf numFmtId="0" fontId="178"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205" fillId="0" borderId="0"/>
    <xf numFmtId="0" fontId="30" fillId="0" borderId="0" applyNumberFormat="0" applyFill="0" applyBorder="0" applyAlignment="0" applyProtection="0"/>
    <xf numFmtId="0" fontId="180" fillId="0" borderId="0" applyNumberFormat="0" applyFill="0" applyBorder="0" applyAlignment="0" applyProtection="0"/>
    <xf numFmtId="0" fontId="3" fillId="0" borderId="0" applyFill="0" applyBorder="0" applyAlignment="0"/>
    <xf numFmtId="0" fontId="181" fillId="0" borderId="0" applyNumberFormat="0" applyFill="0" applyBorder="0" applyAlignment="0" applyProtection="0">
      <alignment vertical="top"/>
      <protection locked="0"/>
    </xf>
    <xf numFmtId="0" fontId="89" fillId="7" borderId="0" applyNumberFormat="0" applyBorder="0" applyAlignment="0" applyProtection="0">
      <alignment vertical="center"/>
    </xf>
    <xf numFmtId="0" fontId="84" fillId="22" borderId="0" applyNumberFormat="0" applyBorder="0" applyAlignment="0" applyProtection="0">
      <alignment vertical="center"/>
    </xf>
    <xf numFmtId="0" fontId="84" fillId="22" borderId="0" applyNumberFormat="0" applyBorder="0" applyAlignment="0" applyProtection="0">
      <alignment vertical="center"/>
    </xf>
    <xf numFmtId="0" fontId="84" fillId="7" borderId="0" applyNumberFormat="0" applyBorder="0" applyAlignment="0" applyProtection="0">
      <alignment vertical="center"/>
    </xf>
    <xf numFmtId="0" fontId="84" fillId="7" borderId="0" applyNumberFormat="0" applyBorder="0" applyAlignment="0" applyProtection="0">
      <alignment vertical="center"/>
    </xf>
    <xf numFmtId="0" fontId="84" fillId="7" borderId="0" applyNumberFormat="0" applyBorder="0" applyAlignment="0" applyProtection="0">
      <alignment vertical="center"/>
    </xf>
    <xf numFmtId="0" fontId="89" fillId="7"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7" borderId="0" applyNumberFormat="0" applyBorder="0" applyAlignment="0" applyProtection="0">
      <alignment vertical="center"/>
    </xf>
    <xf numFmtId="0" fontId="84"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4" fillId="22" borderId="0" applyNumberFormat="0" applyBorder="0" applyAlignment="0" applyProtection="0">
      <alignment vertical="center"/>
    </xf>
    <xf numFmtId="0" fontId="89" fillId="22" borderId="0" applyNumberFormat="0" applyBorder="0" applyAlignment="0" applyProtection="0">
      <alignment vertical="center"/>
    </xf>
    <xf numFmtId="0" fontId="84"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4" fillId="22" borderId="0" applyNumberFormat="0" applyBorder="0" applyAlignment="0" applyProtection="0">
      <alignment vertical="center"/>
    </xf>
    <xf numFmtId="0" fontId="84" fillId="22" borderId="0" applyNumberFormat="0" applyBorder="0" applyAlignment="0" applyProtection="0">
      <alignment vertical="center"/>
    </xf>
    <xf numFmtId="0" fontId="84" fillId="22" borderId="0" applyNumberFormat="0" applyBorder="0" applyAlignment="0" applyProtection="0">
      <alignment vertical="center"/>
    </xf>
    <xf numFmtId="0" fontId="89" fillId="22" borderId="0" applyNumberFormat="0" applyBorder="0" applyAlignment="0" applyProtection="0">
      <alignment vertical="center"/>
    </xf>
    <xf numFmtId="0" fontId="84" fillId="22" borderId="0" applyNumberFormat="0" applyBorder="0" applyAlignment="0" applyProtection="0">
      <alignment vertical="center"/>
    </xf>
    <xf numFmtId="4" fontId="107" fillId="0" borderId="0" applyFont="0" applyFill="0" applyBorder="0" applyAlignment="0" applyProtection="0"/>
    <xf numFmtId="177" fontId="80" fillId="0" borderId="0" applyFont="0" applyFill="0" applyBorder="0" applyAlignment="0" applyProtection="0"/>
    <xf numFmtId="0" fontId="182" fillId="0" borderId="0" applyNumberFormat="0" applyFill="0" applyBorder="0" applyAlignment="0" applyProtection="0">
      <alignment vertical="top"/>
      <protection locked="0"/>
    </xf>
    <xf numFmtId="0" fontId="85" fillId="0" borderId="17" applyNumberFormat="0" applyFill="0" applyAlignment="0" applyProtection="0">
      <alignment vertical="center"/>
    </xf>
    <xf numFmtId="180" fontId="156" fillId="0" borderId="0" applyFont="0" applyFill="0" applyBorder="0" applyAlignment="0" applyProtection="0"/>
    <xf numFmtId="234" fontId="105" fillId="0" borderId="0" applyFont="0" applyFill="0" applyBorder="0" applyAlignment="0" applyProtection="0"/>
    <xf numFmtId="185" fontId="156" fillId="0" borderId="0" applyFont="0" applyFill="0" applyBorder="0" applyAlignment="0" applyProtection="0"/>
    <xf numFmtId="0" fontId="83" fillId="2" borderId="18" applyNumberFormat="0" applyAlignment="0" applyProtection="0">
      <alignment vertical="center"/>
    </xf>
    <xf numFmtId="0" fontId="97" fillId="23" borderId="19" applyNumberFormat="0" applyAlignment="0" applyProtection="0">
      <alignment vertical="center"/>
    </xf>
    <xf numFmtId="0" fontId="90" fillId="0" borderId="0" applyNumberFormat="0" applyFill="0" applyBorder="0" applyAlignment="0" applyProtection="0">
      <alignment vertical="center"/>
    </xf>
    <xf numFmtId="0" fontId="96" fillId="0" borderId="16" applyNumberFormat="0" applyFill="0" applyProtection="0">
      <alignment horizontal="left"/>
    </xf>
    <xf numFmtId="0" fontId="125" fillId="0" borderId="0" applyNumberFormat="0" applyFill="0" applyBorder="0" applyAlignment="0" applyProtection="0">
      <alignment vertical="center"/>
    </xf>
    <xf numFmtId="0" fontId="125" fillId="0" borderId="20" applyNumberFormat="0" applyFill="0" applyAlignment="0" applyProtection="0">
      <alignment vertical="center"/>
    </xf>
    <xf numFmtId="184" fontId="87" fillId="0" borderId="0" applyFont="0" applyFill="0" applyBorder="0" applyAlignment="0" applyProtection="0"/>
    <xf numFmtId="179" fontId="87" fillId="0" borderId="0" applyFont="0" applyFill="0" applyBorder="0" applyAlignment="0" applyProtection="0"/>
    <xf numFmtId="196" fontId="87" fillId="0" borderId="0" applyFont="0" applyFill="0" applyBorder="0" applyAlignment="0" applyProtection="0"/>
    <xf numFmtId="188" fontId="87" fillId="0" borderId="0" applyFont="0" applyFill="0" applyBorder="0" applyAlignment="0" applyProtection="0"/>
    <xf numFmtId="0" fontId="8" fillId="0" borderId="0"/>
    <xf numFmtId="0" fontId="113" fillId="0" borderId="0"/>
    <xf numFmtId="177" fontId="8" fillId="0" borderId="0" applyFont="0" applyFill="0" applyBorder="0" applyAlignment="0" applyProtection="0"/>
    <xf numFmtId="178" fontId="8" fillId="0" borderId="0" applyFont="0" applyFill="0" applyBorder="0" applyAlignment="0" applyProtection="0"/>
    <xf numFmtId="177" fontId="80" fillId="0" borderId="0" applyFont="0" applyFill="0" applyBorder="0" applyAlignment="0" applyProtection="0"/>
    <xf numFmtId="178" fontId="80" fillId="0" borderId="0" applyFont="0" applyFill="0" applyBorder="0" applyAlignment="0" applyProtection="0"/>
    <xf numFmtId="178" fontId="205"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78" fontId="205" fillId="0" borderId="0" applyFont="0" applyFill="0" applyBorder="0" applyAlignment="0" applyProtection="0"/>
    <xf numFmtId="178" fontId="30" fillId="0" borderId="0" applyFont="0" applyFill="0" applyBorder="0" applyAlignment="0" applyProtection="0"/>
    <xf numFmtId="178" fontId="30" fillId="0" borderId="0" applyFont="0" applyFill="0" applyBorder="0" applyAlignment="0" applyProtection="0"/>
    <xf numFmtId="178" fontId="30" fillId="0" borderId="0" applyFont="0" applyFill="0" applyBorder="0" applyAlignment="0" applyProtection="0"/>
    <xf numFmtId="178" fontId="30" fillId="0" borderId="0" applyFont="0" applyFill="0" applyBorder="0" applyAlignment="0" applyProtection="0"/>
    <xf numFmtId="178" fontId="30" fillId="0" borderId="0" applyFont="0" applyFill="0" applyBorder="0" applyAlignment="0" applyProtection="0"/>
    <xf numFmtId="178" fontId="30" fillId="0" borderId="0" applyFont="0" applyFill="0" applyBorder="0" applyAlignment="0" applyProtection="0"/>
    <xf numFmtId="178" fontId="30" fillId="0" borderId="0" applyFont="0" applyFill="0" applyBorder="0" applyAlignment="0" applyProtection="0"/>
    <xf numFmtId="179" fontId="30" fillId="0" borderId="0" applyFont="0" applyFill="0" applyBorder="0" applyAlignment="0" applyProtection="0"/>
    <xf numFmtId="41" fontId="30" fillId="0" borderId="0" applyFont="0" applyFill="0" applyBorder="0" applyAlignment="0" applyProtection="0"/>
    <xf numFmtId="178" fontId="30" fillId="0" borderId="0" applyFont="0" applyFill="0" applyBorder="0" applyAlignment="0" applyProtection="0"/>
    <xf numFmtId="179" fontId="30" fillId="0" borderId="0" applyFont="0" applyFill="0" applyBorder="0" applyAlignment="0" applyProtection="0"/>
    <xf numFmtId="41" fontId="30" fillId="0" borderId="0" applyFont="0" applyFill="0" applyBorder="0" applyAlignment="0" applyProtection="0"/>
    <xf numFmtId="189" fontId="30" fillId="0" borderId="0" applyFont="0" applyFill="0" applyBorder="0" applyAlignment="0" applyProtection="0"/>
    <xf numFmtId="178"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78" fontId="205"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0" fontId="87" fillId="0" borderId="0"/>
    <xf numFmtId="0" fontId="111" fillId="24" borderId="0" applyNumberFormat="0" applyBorder="0" applyAlignment="0" applyProtection="0">
      <alignment vertical="center"/>
    </xf>
    <xf numFmtId="0" fontId="111" fillId="12" borderId="0" applyNumberFormat="0" applyBorder="0" applyAlignment="0" applyProtection="0">
      <alignment vertical="center"/>
    </xf>
    <xf numFmtId="0" fontId="111" fillId="13" borderId="0" applyNumberFormat="0" applyBorder="0" applyAlignment="0" applyProtection="0">
      <alignment vertical="center"/>
    </xf>
    <xf numFmtId="0" fontId="111" fillId="19" borderId="0" applyNumberFormat="0" applyBorder="0" applyAlignment="0" applyProtection="0">
      <alignment vertical="center"/>
    </xf>
    <xf numFmtId="0" fontId="111" fillId="11" borderId="0" applyNumberFormat="0" applyBorder="0" applyAlignment="0" applyProtection="0">
      <alignment vertical="center"/>
    </xf>
    <xf numFmtId="0" fontId="111" fillId="25" borderId="0" applyNumberFormat="0" applyBorder="0" applyAlignment="0" applyProtection="0">
      <alignment vertical="center"/>
    </xf>
    <xf numFmtId="0" fontId="184" fillId="0" borderId="0" applyNumberFormat="0" applyFill="0" applyBorder="0" applyAlignment="0" applyProtection="0">
      <alignment vertical="top"/>
      <protection locked="0"/>
    </xf>
    <xf numFmtId="188" fontId="185" fillId="0" borderId="0" applyFont="0" applyFill="0" applyBorder="0" applyAlignment="0" applyProtection="0"/>
    <xf numFmtId="196" fontId="185" fillId="0" borderId="0" applyFont="0" applyFill="0" applyBorder="0" applyAlignment="0" applyProtection="0"/>
    <xf numFmtId="235" fontId="80" fillId="0" borderId="16" applyFill="0" applyProtection="0">
      <alignment horizontal="right"/>
    </xf>
    <xf numFmtId="0" fontId="80" fillId="0" borderId="10" applyNumberFormat="0" applyFill="0" applyProtection="0">
      <alignment horizontal="left"/>
    </xf>
    <xf numFmtId="0" fontId="186" fillId="9" borderId="0" applyNumberFormat="0" applyBorder="0" applyAlignment="0" applyProtection="0">
      <alignment vertical="center"/>
    </xf>
    <xf numFmtId="0" fontId="80" fillId="0" borderId="0"/>
    <xf numFmtId="0" fontId="80" fillId="0" borderId="0"/>
    <xf numFmtId="0" fontId="140" fillId="2" borderId="21" applyNumberFormat="0" applyAlignment="0" applyProtection="0">
      <alignment vertical="center"/>
    </xf>
    <xf numFmtId="0" fontId="177" fillId="9" borderId="18" applyNumberFormat="0" applyAlignment="0" applyProtection="0">
      <alignment vertical="center"/>
    </xf>
    <xf numFmtId="1" fontId="80" fillId="0" borderId="16" applyFill="0" applyProtection="0">
      <alignment horizontal="center"/>
    </xf>
    <xf numFmtId="0" fontId="187" fillId="0" borderId="0"/>
    <xf numFmtId="188" fontId="80" fillId="0" borderId="0" applyFont="0" applyFill="0" applyBorder="0" applyAlignment="0" applyProtection="0"/>
    <xf numFmtId="236" fontId="107" fillId="0" borderId="0" applyFont="0" applyFill="0" applyBorder="0" applyAlignment="0" applyProtection="0"/>
    <xf numFmtId="0" fontId="205" fillId="0" borderId="0"/>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30" fillId="0" borderId="0"/>
    <xf numFmtId="43" fontId="205" fillId="0" borderId="0" applyFont="0" applyFill="0" applyBorder="0" applyAlignment="0" applyProtection="0"/>
    <xf numFmtId="196" fontId="205" fillId="0" borderId="0" applyFont="0" applyFill="0" applyBorder="0" applyAlignment="0" applyProtection="0"/>
    <xf numFmtId="0" fontId="80" fillId="0" borderId="0"/>
    <xf numFmtId="40" fontId="110" fillId="0" borderId="0" applyFont="0" applyFill="0" applyBorder="0" applyAlignment="0" applyProtection="0"/>
    <xf numFmtId="38" fontId="110" fillId="0" borderId="0" applyFont="0" applyFill="0" applyBorder="0" applyAlignment="0" applyProtection="0"/>
    <xf numFmtId="0" fontId="30" fillId="6" borderId="22" applyNumberFormat="0" applyFont="0" applyAlignment="0" applyProtection="0">
      <alignment vertical="center"/>
    </xf>
    <xf numFmtId="0" fontId="188" fillId="0" borderId="0" applyNumberFormat="0" applyFill="0" applyBorder="0" applyAlignment="0" applyProtection="0">
      <alignment vertical="top"/>
      <protection locked="0"/>
    </xf>
    <xf numFmtId="43" fontId="80" fillId="0" borderId="2" applyNumberFormat="0"/>
    <xf numFmtId="177" fontId="100" fillId="0" borderId="0" applyFont="0" applyFill="0" applyBorder="0" applyAlignment="0" applyProtection="0"/>
    <xf numFmtId="178" fontId="100" fillId="0" borderId="0" applyFont="0" applyFill="0" applyBorder="0" applyAlignment="0" applyProtection="0"/>
    <xf numFmtId="38" fontId="104" fillId="0" borderId="0" applyFont="0" applyFill="0" applyBorder="0" applyAlignment="0" applyProtection="0"/>
    <xf numFmtId="40" fontId="104" fillId="0" borderId="0" applyFont="0" applyFill="0" applyBorder="0" applyAlignment="0" applyProtection="0"/>
    <xf numFmtId="0" fontId="104" fillId="0" borderId="0" applyFont="0" applyFill="0" applyBorder="0" applyAlignment="0" applyProtection="0"/>
    <xf numFmtId="0" fontId="104" fillId="0" borderId="0" applyFont="0" applyFill="0" applyBorder="0" applyAlignment="0" applyProtection="0"/>
    <xf numFmtId="0" fontId="183" fillId="0" borderId="0"/>
  </cellStyleXfs>
  <cellXfs count="919">
    <xf numFmtId="0" fontId="0" fillId="0" borderId="0" xfId="0"/>
    <xf numFmtId="0" fontId="1" fillId="0" borderId="0" xfId="0" applyFont="1" applyFill="1" applyAlignment="1">
      <alignment vertical="center"/>
    </xf>
    <xf numFmtId="0" fontId="208"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237" fontId="2" fillId="0" borderId="0" xfId="0" applyNumberFormat="1" applyFont="1" applyFill="1" applyAlignment="1">
      <alignment vertical="center"/>
    </xf>
    <xf numFmtId="0" fontId="1" fillId="0" borderId="0" xfId="0" applyFont="1" applyFill="1" applyAlignment="1">
      <alignment horizontal="center" vertical="center" wrapText="1"/>
    </xf>
    <xf numFmtId="238" fontId="208" fillId="0" borderId="0" xfId="0" applyNumberFormat="1" applyFont="1" applyFill="1" applyAlignment="1">
      <alignment horizontal="center" vertical="center"/>
    </xf>
    <xf numFmtId="0" fontId="208" fillId="0" borderId="0" xfId="0" applyNumberFormat="1" applyFont="1" applyFill="1" applyAlignment="1">
      <alignment horizontal="center" vertical="center"/>
    </xf>
    <xf numFmtId="237" fontId="208" fillId="0" borderId="0" xfId="0" applyNumberFormat="1" applyFont="1" applyFill="1" applyAlignment="1">
      <alignment horizontal="center" vertical="center"/>
    </xf>
    <xf numFmtId="0" fontId="208" fillId="0" borderId="0" xfId="0" applyNumberFormat="1" applyFont="1" applyFill="1" applyAlignment="1">
      <alignment horizontal="right" vertical="center"/>
    </xf>
    <xf numFmtId="238" fontId="208" fillId="0" borderId="0" xfId="0" applyNumberFormat="1" applyFont="1" applyFill="1" applyBorder="1" applyAlignment="1">
      <alignment vertical="center"/>
    </xf>
    <xf numFmtId="0" fontId="208" fillId="0" borderId="0" xfId="0" applyFont="1" applyFill="1" applyAlignment="1">
      <alignment horizontal="right" vertical="center"/>
    </xf>
    <xf numFmtId="0" fontId="2" fillId="0" borderId="23" xfId="0" applyFont="1" applyFill="1" applyBorder="1" applyAlignment="1">
      <alignment horizontal="center" vertical="center"/>
    </xf>
    <xf numFmtId="0" fontId="3" fillId="0" borderId="23" xfId="0" applyFont="1" applyFill="1" applyBorder="1" applyAlignment="1">
      <alignment horizontal="center" vertical="center"/>
    </xf>
    <xf numFmtId="237" fontId="2" fillId="0" borderId="23" xfId="0" applyNumberFormat="1" applyFont="1" applyFill="1" applyBorder="1" applyAlignment="1">
      <alignment horizontal="center" vertical="center"/>
    </xf>
    <xf numFmtId="0" fontId="2" fillId="0" borderId="23" xfId="0" applyFont="1" applyFill="1" applyBorder="1" applyAlignment="1">
      <alignment horizontal="center" vertical="center" wrapText="1"/>
    </xf>
    <xf numFmtId="0" fontId="208" fillId="0" borderId="23" xfId="0" applyFont="1" applyFill="1" applyBorder="1" applyAlignment="1">
      <alignment horizontal="left" vertical="center"/>
    </xf>
    <xf numFmtId="0" fontId="208" fillId="0" borderId="23" xfId="0" applyFont="1" applyFill="1" applyBorder="1" applyAlignment="1">
      <alignment horizontal="center" vertical="center"/>
    </xf>
    <xf numFmtId="178" fontId="2" fillId="0" borderId="23" xfId="0" applyNumberFormat="1" applyFont="1" applyFill="1" applyBorder="1" applyAlignment="1">
      <alignment horizontal="right" vertical="center"/>
    </xf>
    <xf numFmtId="0" fontId="2" fillId="0" borderId="23" xfId="0" applyFont="1" applyFill="1" applyBorder="1" applyAlignment="1">
      <alignment vertical="center"/>
    </xf>
    <xf numFmtId="237" fontId="209" fillId="0" borderId="0" xfId="0" applyNumberFormat="1" applyFont="1" applyFill="1" applyBorder="1" applyAlignment="1">
      <alignment horizontal="left" vertical="center" indent="15"/>
    </xf>
    <xf numFmtId="0" fontId="209" fillId="0" borderId="0" xfId="0" applyFont="1" applyFill="1" applyBorder="1" applyAlignment="1">
      <alignment horizontal="left" vertical="center" indent="15"/>
    </xf>
    <xf numFmtId="237" fontId="208" fillId="0" borderId="0" xfId="0" applyNumberFormat="1" applyFont="1" applyFill="1" applyAlignment="1">
      <alignment vertical="center"/>
    </xf>
    <xf numFmtId="0" fontId="208" fillId="0" borderId="0" xfId="0" applyFont="1" applyFill="1" applyAlignment="1">
      <alignment horizontal="center" vertical="center"/>
    </xf>
    <xf numFmtId="0" fontId="1" fillId="0" borderId="0" xfId="0" applyFont="1" applyAlignment="1">
      <alignment vertical="center"/>
    </xf>
    <xf numFmtId="0" fontId="208"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239" fontId="2" fillId="0" borderId="0" xfId="0" applyNumberFormat="1" applyFont="1" applyAlignment="1">
      <alignment vertical="center"/>
    </xf>
    <xf numFmtId="238" fontId="208" fillId="0" borderId="0" xfId="0" applyNumberFormat="1" applyFont="1" applyAlignment="1">
      <alignment horizontal="center" vertical="center"/>
    </xf>
    <xf numFmtId="239" fontId="208" fillId="0" borderId="0" xfId="0" applyNumberFormat="1" applyFont="1" applyAlignment="1">
      <alignment horizontal="center" vertical="center"/>
    </xf>
    <xf numFmtId="0" fontId="208" fillId="0" borderId="0" xfId="0" applyNumberFormat="1" applyFont="1" applyAlignment="1">
      <alignment horizontal="right" vertical="center"/>
    </xf>
    <xf numFmtId="238" fontId="208" fillId="0" borderId="0" xfId="0" applyNumberFormat="1" applyFont="1" applyBorder="1" applyAlignment="1">
      <alignment vertical="center"/>
    </xf>
    <xf numFmtId="0" fontId="208" fillId="0" borderId="0" xfId="0" applyFont="1" applyAlignment="1">
      <alignment horizontal="right" vertical="center"/>
    </xf>
    <xf numFmtId="0" fontId="2" fillId="0" borderId="23" xfId="0" applyFont="1" applyBorder="1" applyAlignment="1">
      <alignment horizontal="center" vertical="center"/>
    </xf>
    <xf numFmtId="239" fontId="2" fillId="0" borderId="23" xfId="0" applyNumberFormat="1" applyFont="1" applyBorder="1" applyAlignment="1">
      <alignment horizontal="center" vertical="center"/>
    </xf>
    <xf numFmtId="0" fontId="2" fillId="0" borderId="23" xfId="0" applyFont="1" applyBorder="1" applyAlignment="1">
      <alignment horizontal="center" vertical="center" wrapText="1"/>
    </xf>
    <xf numFmtId="0" fontId="208" fillId="0" borderId="23" xfId="0" applyFont="1" applyBorder="1" applyAlignment="1">
      <alignment horizontal="left" vertical="center"/>
    </xf>
    <xf numFmtId="178" fontId="2" fillId="0" borderId="23" xfId="0" applyNumberFormat="1" applyFont="1" applyBorder="1" applyAlignment="1">
      <alignment vertical="center"/>
    </xf>
    <xf numFmtId="0" fontId="2" fillId="0" borderId="23" xfId="0" applyFont="1" applyBorder="1" applyAlignment="1">
      <alignment vertical="center"/>
    </xf>
    <xf numFmtId="239" fontId="209" fillId="0" borderId="0" xfId="0" applyNumberFormat="1" applyFont="1" applyBorder="1" applyAlignment="1">
      <alignment horizontal="left" vertical="center" indent="15"/>
    </xf>
    <xf numFmtId="0" fontId="209" fillId="0" borderId="0" xfId="0" applyFont="1" applyBorder="1" applyAlignment="1">
      <alignment horizontal="left" vertical="center" indent="15"/>
    </xf>
    <xf numFmtId="239" fontId="208" fillId="0" borderId="0" xfId="0" applyNumberFormat="1" applyFont="1" applyAlignment="1">
      <alignment vertical="center"/>
    </xf>
    <xf numFmtId="0" fontId="208" fillId="0" borderId="0" xfId="0" applyFont="1" applyAlignment="1">
      <alignment horizontal="center" vertical="center"/>
    </xf>
    <xf numFmtId="0" fontId="208" fillId="0" borderId="0" xfId="0" applyNumberFormat="1" applyFont="1" applyAlignment="1">
      <alignment horizontal="center" vertical="center"/>
    </xf>
    <xf numFmtId="0" fontId="3" fillId="0" borderId="23" xfId="0" applyFont="1" applyBorder="1" applyAlignment="1">
      <alignment horizontal="center" vertical="center"/>
    </xf>
    <xf numFmtId="0" fontId="208" fillId="0" borderId="23" xfId="0" applyFont="1" applyBorder="1" applyAlignment="1">
      <alignment horizontal="center" vertical="center"/>
    </xf>
    <xf numFmtId="178" fontId="2" fillId="0" borderId="23" xfId="0" applyNumberFormat="1" applyFont="1" applyBorder="1" applyAlignment="1">
      <alignment horizontal="right" vertical="center"/>
    </xf>
    <xf numFmtId="239" fontId="2" fillId="0" borderId="0" xfId="0" applyNumberFormat="1" applyFont="1" applyFill="1" applyAlignment="1">
      <alignment vertical="center"/>
    </xf>
    <xf numFmtId="238" fontId="208" fillId="0" borderId="0" xfId="0" applyNumberFormat="1" applyFont="1" applyFill="1" applyBorder="1" applyAlignment="1">
      <alignment horizontal="center" vertical="center"/>
    </xf>
    <xf numFmtId="0" fontId="208" fillId="0" borderId="0" xfId="0" applyFont="1" applyFill="1" applyBorder="1" applyAlignment="1">
      <alignment vertical="center"/>
    </xf>
    <xf numFmtId="239" fontId="208" fillId="0" borderId="0" xfId="0" applyNumberFormat="1" applyFont="1" applyFill="1" applyBorder="1" applyAlignment="1">
      <alignment horizontal="center" vertical="center"/>
    </xf>
    <xf numFmtId="0" fontId="208" fillId="0" borderId="0" xfId="0" applyNumberFormat="1" applyFont="1" applyFill="1" applyBorder="1" applyAlignment="1">
      <alignment horizontal="right" vertical="center"/>
    </xf>
    <xf numFmtId="238" fontId="208" fillId="0" borderId="0" xfId="0" applyNumberFormat="1" applyFont="1" applyFill="1" applyAlignment="1">
      <alignment vertical="center"/>
    </xf>
    <xf numFmtId="239" fontId="208" fillId="0" borderId="0" xfId="0" applyNumberFormat="1" applyFont="1" applyFill="1" applyAlignment="1">
      <alignment vertical="center"/>
    </xf>
    <xf numFmtId="239" fontId="2" fillId="0" borderId="23" xfId="0" applyNumberFormat="1" applyFont="1" applyFill="1" applyBorder="1" applyAlignment="1">
      <alignment horizontal="center" vertical="center"/>
    </xf>
    <xf numFmtId="239" fontId="2" fillId="0" borderId="23" xfId="0" applyNumberFormat="1" applyFont="1" applyFill="1" applyBorder="1" applyAlignment="1">
      <alignment vertical="center"/>
    </xf>
    <xf numFmtId="239" fontId="209" fillId="0" borderId="0" xfId="0" applyNumberFormat="1" applyFont="1" applyFill="1" applyBorder="1" applyAlignment="1">
      <alignment horizontal="left" vertical="center" indent="15"/>
    </xf>
    <xf numFmtId="239" fontId="208" fillId="0" borderId="0" xfId="0" applyNumberFormat="1" applyFont="1" applyFill="1" applyBorder="1" applyAlignment="1">
      <alignment vertical="center"/>
    </xf>
    <xf numFmtId="0" fontId="2" fillId="0" borderId="0" xfId="0" applyFont="1" applyFill="1" applyBorder="1" applyAlignment="1">
      <alignment vertical="center"/>
    </xf>
    <xf numFmtId="239" fontId="2" fillId="0" borderId="0" xfId="0" applyNumberFormat="1" applyFont="1" applyFill="1" applyBorder="1" applyAlignment="1">
      <alignment vertical="center"/>
    </xf>
    <xf numFmtId="239" fontId="208" fillId="0" borderId="0" xfId="0" applyNumberFormat="1" applyFont="1" applyFill="1" applyAlignment="1">
      <alignment horizontal="center" vertical="center"/>
    </xf>
    <xf numFmtId="239" fontId="2" fillId="0" borderId="23" xfId="0" applyNumberFormat="1" applyFont="1" applyFill="1" applyBorder="1" applyAlignment="1">
      <alignment horizontal="right" vertical="center"/>
    </xf>
    <xf numFmtId="0" fontId="208" fillId="0" borderId="23" xfId="0" applyFont="1" applyFill="1" applyBorder="1" applyAlignment="1">
      <alignment horizontal="right" vertical="center"/>
    </xf>
    <xf numFmtId="0" fontId="210" fillId="0" borderId="0" xfId="0" applyFont="1" applyFill="1" applyAlignment="1">
      <alignment vertical="center"/>
    </xf>
    <xf numFmtId="0" fontId="4" fillId="0" borderId="0" xfId="1164" applyFont="1" applyFill="1" applyAlignment="1" applyProtection="1">
      <alignment horizontal="left" vertical="center" wrapText="1"/>
    </xf>
    <xf numFmtId="0" fontId="2" fillId="0" borderId="0" xfId="0" applyFont="1" applyFill="1" applyAlignment="1">
      <alignment horizontal="center" vertical="center" wrapText="1"/>
    </xf>
    <xf numFmtId="239" fontId="2" fillId="0" borderId="0" xfId="0" applyNumberFormat="1" applyFont="1" applyFill="1" applyAlignment="1">
      <alignment horizontal="center" vertical="center" wrapText="1"/>
    </xf>
    <xf numFmtId="0" fontId="5" fillId="0" borderId="23" xfId="0" applyFont="1" applyFill="1" applyBorder="1" applyAlignment="1">
      <alignment vertical="center"/>
    </xf>
    <xf numFmtId="0" fontId="5" fillId="0" borderId="0" xfId="0" applyFont="1" applyFill="1" applyAlignment="1">
      <alignment vertical="center"/>
    </xf>
    <xf numFmtId="14" fontId="2" fillId="0" borderId="23" xfId="0" applyNumberFormat="1" applyFont="1" applyFill="1" applyBorder="1" applyAlignment="1">
      <alignment horizontal="center" vertical="center"/>
    </xf>
    <xf numFmtId="0" fontId="2" fillId="0" borderId="23" xfId="0" applyNumberFormat="1" applyFont="1" applyFill="1" applyBorder="1" applyAlignment="1">
      <alignment horizontal="right" vertical="center"/>
    </xf>
    <xf numFmtId="178" fontId="2" fillId="0" borderId="0" xfId="1220" applyFont="1" applyFill="1" applyAlignment="1">
      <alignment vertical="center"/>
    </xf>
    <xf numFmtId="178" fontId="208" fillId="0" borderId="0" xfId="1220" applyFont="1" applyFill="1" applyAlignment="1">
      <alignment horizontal="right" vertical="center"/>
    </xf>
    <xf numFmtId="178" fontId="208" fillId="0" borderId="0" xfId="1220" applyFont="1" applyFill="1" applyBorder="1" applyAlignment="1">
      <alignment horizontal="right" vertical="center"/>
    </xf>
    <xf numFmtId="49" fontId="2" fillId="0" borderId="23" xfId="0" applyNumberFormat="1" applyFont="1" applyFill="1" applyBorder="1" applyAlignment="1">
      <alignment horizontal="center" vertical="center"/>
    </xf>
    <xf numFmtId="178" fontId="208" fillId="0" borderId="23" xfId="1220" applyFont="1" applyFill="1" applyBorder="1" applyAlignment="1">
      <alignment horizontal="center" vertical="center"/>
    </xf>
    <xf numFmtId="0" fontId="2" fillId="0" borderId="23" xfId="1164" applyFont="1" applyFill="1" applyBorder="1" applyAlignment="1" applyProtection="1">
      <alignment vertical="center"/>
    </xf>
    <xf numFmtId="178" fontId="2" fillId="0" borderId="23" xfId="1220" applyFont="1" applyFill="1" applyBorder="1" applyAlignment="1">
      <alignment horizontal="right" vertical="center"/>
    </xf>
    <xf numFmtId="0" fontId="3" fillId="0" borderId="23" xfId="1164" applyFont="1" applyFill="1" applyBorder="1" applyAlignment="1" applyProtection="1">
      <alignment vertical="center"/>
    </xf>
    <xf numFmtId="49" fontId="2" fillId="0" borderId="23" xfId="0" applyNumberFormat="1" applyFont="1" applyFill="1" applyBorder="1" applyAlignment="1">
      <alignment vertical="center"/>
    </xf>
    <xf numFmtId="0" fontId="6" fillId="0" borderId="0" xfId="0" applyFont="1" applyFill="1" applyBorder="1" applyAlignment="1">
      <alignment horizontal="left" vertical="center" indent="15"/>
    </xf>
    <xf numFmtId="240" fontId="2" fillId="0" borderId="23" xfId="0" applyNumberFormat="1" applyFont="1" applyFill="1" applyBorder="1" applyAlignment="1">
      <alignment horizontal="right" vertical="center"/>
    </xf>
    <xf numFmtId="0" fontId="208" fillId="0" borderId="24" xfId="0" applyFont="1" applyFill="1" applyBorder="1" applyAlignment="1">
      <alignment horizontal="left" vertical="center"/>
    </xf>
    <xf numFmtId="239" fontId="2" fillId="0" borderId="23" xfId="0" applyNumberFormat="1" applyFont="1" applyFill="1" applyBorder="1" applyAlignment="1">
      <alignment horizontal="center" vertical="center" wrapText="1"/>
    </xf>
    <xf numFmtId="0" fontId="208" fillId="0" borderId="25" xfId="0" applyFont="1" applyFill="1" applyBorder="1" applyAlignment="1">
      <alignment horizontal="left" vertical="center"/>
    </xf>
    <xf numFmtId="0" fontId="2" fillId="0" borderId="23" xfId="0" applyFont="1" applyFill="1" applyBorder="1" applyAlignment="1">
      <alignment horizontal="left" vertical="center"/>
    </xf>
    <xf numFmtId="0" fontId="7"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239" fontId="8" fillId="0" borderId="0" xfId="0" applyNumberFormat="1" applyFont="1" applyAlignment="1">
      <alignment vertical="center"/>
    </xf>
    <xf numFmtId="238" fontId="8" fillId="0" borderId="0" xfId="0" applyNumberFormat="1" applyFont="1" applyAlignment="1">
      <alignment horizontal="center" vertical="center"/>
    </xf>
    <xf numFmtId="0" fontId="8" fillId="0" borderId="0" xfId="0" applyNumberFormat="1" applyFont="1" applyAlignment="1">
      <alignment horizontal="center" vertical="center"/>
    </xf>
    <xf numFmtId="239" fontId="8" fillId="0" borderId="0" xfId="0" applyNumberFormat="1" applyFont="1" applyAlignment="1">
      <alignment horizontal="center" vertical="center"/>
    </xf>
    <xf numFmtId="0" fontId="8" fillId="0" borderId="0" xfId="0" applyNumberFormat="1" applyFont="1" applyAlignment="1">
      <alignment horizontal="right" vertical="center"/>
    </xf>
    <xf numFmtId="0" fontId="3" fillId="0" borderId="0" xfId="0" applyFont="1" applyAlignment="1">
      <alignment horizontal="right" vertical="center"/>
    </xf>
    <xf numFmtId="239" fontId="3" fillId="0" borderId="23" xfId="0" applyNumberFormat="1" applyFont="1" applyBorder="1" applyAlignment="1">
      <alignment horizontal="center" vertical="center"/>
    </xf>
    <xf numFmtId="0" fontId="3"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23" xfId="0" applyFont="1" applyBorder="1" applyAlignment="1">
      <alignment horizontal="left" vertical="center"/>
    </xf>
    <xf numFmtId="239" fontId="8" fillId="0" borderId="23" xfId="0" applyNumberFormat="1" applyFont="1" applyBorder="1" applyAlignment="1">
      <alignment horizontal="center" vertical="center"/>
    </xf>
    <xf numFmtId="178" fontId="8" fillId="0" borderId="23" xfId="0" applyNumberFormat="1" applyFont="1" applyBorder="1" applyAlignment="1">
      <alignment horizontal="right" vertical="center"/>
    </xf>
    <xf numFmtId="0" fontId="8" fillId="0" borderId="23" xfId="0" applyFont="1" applyBorder="1" applyAlignment="1">
      <alignment vertical="center"/>
    </xf>
    <xf numFmtId="239" fontId="10" fillId="0" borderId="0" xfId="0" applyNumberFormat="1" applyFont="1" applyBorder="1" applyAlignment="1">
      <alignment horizontal="left" vertical="center" indent="15"/>
    </xf>
    <xf numFmtId="0" fontId="10" fillId="0" borderId="0" xfId="0" applyFont="1" applyBorder="1" applyAlignment="1">
      <alignment horizontal="left" vertical="center" indent="15"/>
    </xf>
    <xf numFmtId="238" fontId="208" fillId="0" borderId="0" xfId="0" applyNumberFormat="1" applyFont="1" applyFill="1" applyAlignment="1">
      <alignment horizontal="right" vertical="center"/>
    </xf>
    <xf numFmtId="49" fontId="208" fillId="0" borderId="0" xfId="0" applyNumberFormat="1" applyFont="1" applyFill="1" applyBorder="1" applyAlignment="1">
      <alignment horizontal="right" vertical="center"/>
    </xf>
    <xf numFmtId="0" fontId="2" fillId="0" borderId="23" xfId="1160" applyFont="1" applyFill="1" applyBorder="1" applyAlignment="1" applyProtection="1">
      <alignment vertical="center" wrapText="1" shrinkToFit="1"/>
    </xf>
    <xf numFmtId="178" fontId="2" fillId="0" borderId="23" xfId="0" applyNumberFormat="1" applyFont="1" applyFill="1" applyBorder="1" applyAlignment="1">
      <alignment vertical="center"/>
    </xf>
    <xf numFmtId="0" fontId="8" fillId="0" borderId="0" xfId="0" applyFont="1" applyAlignment="1">
      <alignment horizontal="center" vertical="center" wrapText="1"/>
    </xf>
    <xf numFmtId="238" fontId="8" fillId="0" borderId="0" xfId="0" applyNumberFormat="1" applyFont="1" applyAlignment="1">
      <alignment vertical="center"/>
    </xf>
    <xf numFmtId="0" fontId="2" fillId="0" borderId="0" xfId="0" applyFont="1" applyAlignment="1">
      <alignment horizontal="center" vertical="center" wrapText="1"/>
    </xf>
    <xf numFmtId="238" fontId="208" fillId="0" borderId="0" xfId="0" applyNumberFormat="1" applyFont="1" applyAlignment="1">
      <alignment vertical="center"/>
    </xf>
    <xf numFmtId="0" fontId="208" fillId="0" borderId="23" xfId="0" applyFont="1" applyFill="1" applyBorder="1" applyAlignment="1">
      <alignment vertical="center" wrapText="1"/>
    </xf>
    <xf numFmtId="240" fontId="2" fillId="0" borderId="23" xfId="0" applyNumberFormat="1" applyFont="1" applyFill="1" applyBorder="1" applyAlignment="1">
      <alignment horizontal="right" vertical="center" wrapText="1" shrinkToFit="1"/>
    </xf>
    <xf numFmtId="0" fontId="2" fillId="0" borderId="23" xfId="0" applyNumberFormat="1" applyFont="1" applyFill="1" applyBorder="1" applyAlignment="1">
      <alignment horizontal="center" vertical="center"/>
    </xf>
    <xf numFmtId="0" fontId="211" fillId="0" borderId="0" xfId="0" applyFont="1" applyFill="1"/>
    <xf numFmtId="0" fontId="11" fillId="0" borderId="0" xfId="0" applyFont="1" applyFill="1"/>
    <xf numFmtId="239" fontId="11" fillId="0" borderId="0" xfId="0" applyNumberFormat="1" applyFont="1" applyFill="1"/>
    <xf numFmtId="238" fontId="208" fillId="0" borderId="26" xfId="0" applyNumberFormat="1" applyFont="1" applyFill="1" applyBorder="1" applyAlignment="1">
      <alignment vertical="center"/>
    </xf>
    <xf numFmtId="0" fontId="2" fillId="0" borderId="23" xfId="0" applyFont="1" applyFill="1" applyBorder="1" applyAlignment="1">
      <alignment horizontal="left" vertical="center" wrapText="1"/>
    </xf>
    <xf numFmtId="0" fontId="208" fillId="0" borderId="23" xfId="0" applyFont="1" applyFill="1" applyBorder="1" applyAlignment="1">
      <alignment horizontal="center" vertical="center" wrapText="1"/>
    </xf>
    <xf numFmtId="239" fontId="211" fillId="0" borderId="0" xfId="0" applyNumberFormat="1" applyFont="1" applyFill="1"/>
    <xf numFmtId="0" fontId="208" fillId="0" borderId="23" xfId="0" applyFont="1" applyFill="1" applyBorder="1" applyAlignment="1">
      <alignment horizontal="left" vertical="center" wrapText="1"/>
    </xf>
    <xf numFmtId="240" fontId="2" fillId="0" borderId="23" xfId="0" applyNumberFormat="1" applyFont="1" applyFill="1" applyBorder="1" applyAlignment="1">
      <alignment horizontal="center" vertical="center" wrapText="1"/>
    </xf>
    <xf numFmtId="240" fontId="2" fillId="0" borderId="23" xfId="0" applyNumberFormat="1" applyFont="1" applyFill="1" applyBorder="1" applyAlignment="1">
      <alignment horizontal="center" vertical="center"/>
    </xf>
    <xf numFmtId="178" fontId="2" fillId="0" borderId="23" xfId="0" applyNumberFormat="1" applyFont="1" applyFill="1" applyBorder="1" applyAlignment="1">
      <alignment horizontal="right" vertical="center" wrapText="1"/>
    </xf>
    <xf numFmtId="0" fontId="208" fillId="0" borderId="23" xfId="0" applyFont="1" applyFill="1" applyBorder="1" applyAlignment="1">
      <alignment vertical="center"/>
    </xf>
    <xf numFmtId="49" fontId="2" fillId="0" borderId="23" xfId="1164" applyNumberFormat="1" applyFont="1" applyFill="1" applyBorder="1" applyAlignment="1" applyProtection="1">
      <alignment horizontal="left" vertical="center"/>
    </xf>
    <xf numFmtId="49" fontId="2" fillId="0" borderId="23" xfId="0" applyNumberFormat="1" applyFont="1" applyFill="1" applyBorder="1" applyAlignment="1">
      <alignment horizontal="left" vertical="center"/>
    </xf>
    <xf numFmtId="238" fontId="2" fillId="0" borderId="0" xfId="0" applyNumberFormat="1" applyFont="1" applyAlignment="1">
      <alignment horizontal="center" vertical="center"/>
    </xf>
    <xf numFmtId="0" fontId="2" fillId="0" borderId="0" xfId="0" applyNumberFormat="1" applyFont="1" applyAlignment="1">
      <alignment horizontal="center" vertical="center"/>
    </xf>
    <xf numFmtId="239" fontId="2" fillId="0" borderId="0" xfId="0" applyNumberFormat="1" applyFont="1" applyAlignment="1">
      <alignment horizontal="center" vertical="center"/>
    </xf>
    <xf numFmtId="238" fontId="2" fillId="0" borderId="0" xfId="0" applyNumberFormat="1" applyFont="1" applyAlignment="1">
      <alignment vertical="center"/>
    </xf>
    <xf numFmtId="0" fontId="2" fillId="0" borderId="23" xfId="0" applyFont="1" applyBorder="1" applyAlignment="1">
      <alignment horizontal="left" vertical="center"/>
    </xf>
    <xf numFmtId="239" fontId="2" fillId="0" borderId="23" xfId="0" applyNumberFormat="1" applyFont="1" applyBorder="1" applyAlignment="1">
      <alignment horizontal="left" vertical="center"/>
    </xf>
    <xf numFmtId="239" fontId="2" fillId="0" borderId="23" xfId="0" applyNumberFormat="1" applyFont="1" applyBorder="1" applyAlignment="1">
      <alignment vertical="center"/>
    </xf>
    <xf numFmtId="0" fontId="6" fillId="0" borderId="0" xfId="0" applyFont="1" applyBorder="1" applyAlignment="1">
      <alignment horizontal="left" vertical="center" indent="15"/>
    </xf>
    <xf numFmtId="0" fontId="2" fillId="0" borderId="0" xfId="0" applyFont="1" applyAlignment="1">
      <alignment horizontal="right" vertical="center"/>
    </xf>
    <xf numFmtId="0" fontId="2" fillId="0" borderId="23" xfId="0" applyNumberFormat="1" applyFont="1" applyBorder="1" applyAlignment="1">
      <alignment horizontal="center" vertical="center"/>
    </xf>
    <xf numFmtId="0" fontId="208" fillId="0" borderId="23" xfId="0" applyFont="1" applyBorder="1" applyAlignment="1">
      <alignment horizontal="left" vertical="center" shrinkToFit="1"/>
    </xf>
    <xf numFmtId="0" fontId="208" fillId="0" borderId="23" xfId="0" applyFont="1" applyBorder="1" applyAlignment="1">
      <alignment horizontal="center" vertical="center" shrinkToFit="1"/>
    </xf>
    <xf numFmtId="0" fontId="208" fillId="0" borderId="23" xfId="0" applyFont="1" applyBorder="1" applyAlignment="1">
      <alignment vertical="center" shrinkToFit="1"/>
    </xf>
    <xf numFmtId="238" fontId="2" fillId="0" borderId="0" xfId="0" applyNumberFormat="1" applyFont="1" applyFill="1" applyAlignment="1">
      <alignment horizontal="center" vertical="center"/>
    </xf>
    <xf numFmtId="239" fontId="2" fillId="0" borderId="0" xfId="0" applyNumberFormat="1" applyFont="1" applyFill="1" applyAlignment="1">
      <alignment horizontal="center" vertical="center"/>
    </xf>
    <xf numFmtId="238" fontId="2" fillId="0" borderId="0" xfId="0" applyNumberFormat="1" applyFont="1" applyFill="1" applyAlignment="1">
      <alignment horizontal="right" vertical="center"/>
    </xf>
    <xf numFmtId="0" fontId="2" fillId="0" borderId="0" xfId="0" applyFont="1" applyFill="1" applyAlignment="1">
      <alignment horizontal="right" vertical="center"/>
    </xf>
    <xf numFmtId="239" fontId="6" fillId="0" borderId="0" xfId="0" applyNumberFormat="1" applyFont="1" applyFill="1" applyBorder="1" applyAlignment="1">
      <alignment horizontal="left" vertical="center" indent="15"/>
    </xf>
    <xf numFmtId="0" fontId="208" fillId="0" borderId="23" xfId="0" applyFont="1" applyFill="1" applyBorder="1" applyAlignment="1">
      <alignment horizontal="left" vertical="center" shrinkToFit="1"/>
    </xf>
    <xf numFmtId="0" fontId="208" fillId="0" borderId="23" xfId="0" applyFont="1" applyFill="1" applyBorder="1" applyAlignment="1">
      <alignment horizontal="center" vertical="center" shrinkToFit="1"/>
    </xf>
    <xf numFmtId="14" fontId="208" fillId="0" borderId="23" xfId="0" applyNumberFormat="1" applyFont="1" applyFill="1" applyBorder="1" applyAlignment="1">
      <alignment horizontal="center" vertical="center" shrinkToFit="1"/>
    </xf>
    <xf numFmtId="0" fontId="208" fillId="0" borderId="23" xfId="0" applyFont="1" applyFill="1" applyBorder="1" applyAlignment="1">
      <alignment vertical="center" shrinkToFit="1"/>
    </xf>
    <xf numFmtId="0" fontId="2" fillId="0" borderId="23" xfId="1158" applyFont="1" applyFill="1" applyBorder="1" applyAlignment="1">
      <alignment horizontal="center" vertical="center" wrapText="1"/>
    </xf>
    <xf numFmtId="0" fontId="2" fillId="0" borderId="23" xfId="1158" applyFont="1" applyFill="1" applyBorder="1" applyAlignment="1">
      <alignment vertical="center" wrapText="1"/>
    </xf>
    <xf numFmtId="49" fontId="208" fillId="0" borderId="23" xfId="0" applyNumberFormat="1" applyFont="1" applyFill="1" applyBorder="1" applyAlignment="1">
      <alignment horizontal="center" vertical="center" wrapText="1"/>
    </xf>
    <xf numFmtId="49" fontId="208" fillId="0" borderId="23" xfId="0" applyNumberFormat="1" applyFont="1" applyFill="1" applyBorder="1" applyAlignment="1">
      <alignment horizontal="right" vertical="center" wrapText="1"/>
    </xf>
    <xf numFmtId="0" fontId="12" fillId="0" borderId="23" xfId="1164" applyFont="1" applyFill="1" applyBorder="1" applyAlignment="1" applyProtection="1">
      <alignment vertical="center"/>
    </xf>
    <xf numFmtId="0" fontId="12" fillId="0" borderId="23" xfId="0" applyFont="1" applyFill="1" applyBorder="1" applyAlignment="1">
      <alignment vertical="center"/>
    </xf>
    <xf numFmtId="0" fontId="3" fillId="0" borderId="23" xfId="0" applyFont="1" applyFill="1" applyBorder="1" applyAlignment="1">
      <alignment horizontal="center" vertical="center" wrapText="1"/>
    </xf>
    <xf numFmtId="239" fontId="3" fillId="0" borderId="23" xfId="0" applyNumberFormat="1" applyFont="1" applyBorder="1" applyAlignment="1">
      <alignment horizontal="center" vertical="center" wrapText="1"/>
    </xf>
    <xf numFmtId="0" fontId="8" fillId="0" borderId="23" xfId="0" applyFont="1" applyFill="1" applyBorder="1" applyAlignment="1">
      <alignment horizontal="left" vertical="center"/>
    </xf>
    <xf numFmtId="0" fontId="2" fillId="0" borderId="24" xfId="0" applyFont="1" applyFill="1" applyBorder="1" applyAlignment="1">
      <alignment horizontal="center" vertical="center" wrapText="1"/>
    </xf>
    <xf numFmtId="239" fontId="2" fillId="0" borderId="23" xfId="1153" applyNumberFormat="1" applyFont="1" applyFill="1" applyBorder="1" applyAlignment="1">
      <alignment horizontal="center" vertical="center"/>
    </xf>
    <xf numFmtId="0" fontId="2" fillId="0" borderId="23" xfId="0" applyFont="1" applyFill="1" applyBorder="1" applyAlignment="1">
      <alignment horizontal="right" vertical="center"/>
    </xf>
    <xf numFmtId="49" fontId="3" fillId="0" borderId="23" xfId="0" applyNumberFormat="1" applyFont="1" applyFill="1" applyBorder="1" applyAlignment="1">
      <alignment horizontal="center" vertical="center"/>
    </xf>
    <xf numFmtId="239" fontId="2" fillId="0" borderId="29" xfId="0" applyNumberFormat="1" applyFont="1" applyFill="1" applyBorder="1" applyAlignment="1">
      <alignment horizontal="center" vertical="center" wrapText="1"/>
    </xf>
    <xf numFmtId="178" fontId="12" fillId="0" borderId="23" xfId="1220" applyFont="1" applyFill="1" applyBorder="1" applyAlignment="1" applyProtection="1">
      <alignment horizontal="right" vertical="center" wrapText="1"/>
      <protection locked="0"/>
    </xf>
    <xf numFmtId="240" fontId="2" fillId="0" borderId="23" xfId="0" applyNumberFormat="1" applyFont="1" applyFill="1" applyBorder="1" applyAlignment="1">
      <alignment horizontal="right" vertical="center" wrapText="1"/>
    </xf>
    <xf numFmtId="241" fontId="2" fillId="0" borderId="23" xfId="0" applyNumberFormat="1" applyFont="1" applyFill="1" applyBorder="1" applyAlignment="1">
      <alignment horizontal="center" vertical="center" wrapText="1"/>
    </xf>
    <xf numFmtId="0" fontId="2" fillId="0" borderId="23" xfId="0" applyNumberFormat="1" applyFont="1" applyFill="1" applyBorder="1"/>
    <xf numFmtId="4" fontId="2" fillId="0" borderId="23" xfId="0" applyNumberFormat="1" applyFont="1" applyFill="1" applyBorder="1"/>
    <xf numFmtId="178" fontId="12" fillId="0" borderId="23" xfId="1220" applyFont="1" applyFill="1" applyBorder="1" applyAlignment="1" applyProtection="1">
      <alignment vertical="center" wrapText="1"/>
      <protection locked="0"/>
    </xf>
    <xf numFmtId="0" fontId="2" fillId="0" borderId="23" xfId="0" applyNumberFormat="1" applyFont="1" applyFill="1" applyBorder="1" applyAlignment="1">
      <alignment horizontal="center" vertical="center" wrapText="1"/>
    </xf>
    <xf numFmtId="0" fontId="3" fillId="0" borderId="0" xfId="0" applyFont="1" applyFill="1" applyAlignment="1">
      <alignment horizontal="center" vertical="center"/>
    </xf>
    <xf numFmtId="0" fontId="8" fillId="0" borderId="0" xfId="0" applyFont="1" applyFill="1" applyAlignment="1">
      <alignment horizontal="center" vertical="center"/>
    </xf>
    <xf numFmtId="0" fontId="2" fillId="0" borderId="0" xfId="0" applyFont="1" applyFill="1" applyAlignment="1">
      <alignment vertical="center" shrinkToFit="1"/>
    </xf>
    <xf numFmtId="14" fontId="2" fillId="0" borderId="0" xfId="0" applyNumberFormat="1" applyFont="1" applyFill="1" applyAlignment="1">
      <alignment horizontal="center" vertical="center"/>
    </xf>
    <xf numFmtId="9" fontId="2" fillId="0" borderId="0" xfId="0" applyNumberFormat="1" applyFont="1" applyFill="1" applyAlignment="1">
      <alignment vertical="center" shrinkToFi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08" fillId="0" borderId="0" xfId="0" applyFont="1" applyFill="1" applyBorder="1" applyAlignment="1">
      <alignment vertical="center" shrinkToFit="1"/>
    </xf>
    <xf numFmtId="0" fontId="208" fillId="0" borderId="0" xfId="0" applyFont="1" applyFill="1" applyBorder="1" applyAlignment="1">
      <alignment horizontal="left" vertical="center" shrinkToFit="1"/>
    </xf>
    <xf numFmtId="242" fontId="2" fillId="0" borderId="23" xfId="0" applyNumberFormat="1" applyFont="1" applyFill="1" applyBorder="1" applyAlignment="1">
      <alignment vertical="center" wrapText="1"/>
    </xf>
    <xf numFmtId="0" fontId="3" fillId="0" borderId="0" xfId="0" applyFont="1" applyAlignment="1">
      <alignment horizontal="center" vertical="center"/>
    </xf>
    <xf numFmtId="243" fontId="2" fillId="0" borderId="23" xfId="1160" applyNumberFormat="1" applyFont="1" applyFill="1" applyBorder="1" applyAlignment="1" applyProtection="1">
      <alignment vertical="center" wrapText="1" shrinkToFit="1"/>
    </xf>
    <xf numFmtId="0" fontId="2" fillId="0" borderId="0" xfId="0" applyFont="1" applyAlignment="1">
      <alignment vertical="center" shrinkToFit="1"/>
    </xf>
    <xf numFmtId="178" fontId="2" fillId="0" borderId="0" xfId="1220" applyFont="1" applyAlignment="1">
      <alignment vertical="center" shrinkToFit="1"/>
    </xf>
    <xf numFmtId="243" fontId="2" fillId="0" borderId="0" xfId="0" applyNumberFormat="1" applyFont="1" applyAlignment="1">
      <alignment vertical="center" shrinkToFit="1"/>
    </xf>
    <xf numFmtId="0" fontId="208" fillId="0" borderId="23" xfId="0" applyFont="1" applyFill="1" applyBorder="1" applyAlignment="1">
      <alignment horizontal="right" vertical="center" shrinkToFit="1"/>
    </xf>
    <xf numFmtId="178" fontId="208" fillId="0" borderId="23" xfId="0" applyNumberFormat="1" applyFont="1" applyFill="1" applyBorder="1" applyAlignment="1">
      <alignment horizontal="right" vertical="center" shrinkToFit="1"/>
    </xf>
    <xf numFmtId="239" fontId="2" fillId="0" borderId="25" xfId="0" applyNumberFormat="1" applyFont="1" applyFill="1" applyBorder="1" applyAlignment="1">
      <alignment horizontal="center" vertical="center" wrapText="1"/>
    </xf>
    <xf numFmtId="178" fontId="2" fillId="0" borderId="23" xfId="1220" applyFont="1" applyFill="1" applyBorder="1" applyAlignment="1">
      <alignment horizontal="center" vertical="center"/>
    </xf>
    <xf numFmtId="0" fontId="3" fillId="0" borderId="2" xfId="0" applyFont="1" applyFill="1" applyBorder="1" applyAlignment="1">
      <alignment horizontal="center" vertical="center"/>
    </xf>
    <xf numFmtId="0" fontId="5" fillId="0" borderId="23" xfId="0" applyFont="1" applyFill="1" applyBorder="1" applyAlignment="1">
      <alignment horizontal="center" vertical="center"/>
    </xf>
    <xf numFmtId="239" fontId="208" fillId="0" borderId="0" xfId="0" applyNumberFormat="1" applyFont="1" applyFill="1" applyAlignment="1">
      <alignment horizontal="right" vertical="center"/>
    </xf>
    <xf numFmtId="239" fontId="14" fillId="0" borderId="23" xfId="0" applyNumberFormat="1" applyFont="1" applyFill="1" applyBorder="1" applyAlignment="1">
      <alignment horizontal="center" vertical="center" wrapText="1"/>
    </xf>
    <xf numFmtId="240" fontId="2" fillId="0" borderId="23" xfId="0" applyNumberFormat="1" applyFont="1" applyFill="1" applyBorder="1" applyAlignment="1">
      <alignment vertical="center" shrinkToFit="1"/>
    </xf>
    <xf numFmtId="241" fontId="2" fillId="0" borderId="23" xfId="0" applyNumberFormat="1" applyFont="1" applyFill="1" applyBorder="1" applyAlignment="1">
      <alignment horizontal="center" vertical="center" shrinkToFit="1"/>
    </xf>
    <xf numFmtId="0" fontId="2" fillId="0" borderId="23" xfId="0" applyFont="1" applyFill="1" applyBorder="1" applyAlignment="1">
      <alignment horizontal="center" vertical="center" shrinkToFit="1"/>
    </xf>
    <xf numFmtId="0" fontId="2" fillId="0" borderId="0" xfId="0" applyFont="1" applyFill="1" applyBorder="1" applyAlignment="1">
      <alignment horizontal="left" vertical="center"/>
    </xf>
    <xf numFmtId="240" fontId="208" fillId="0" borderId="23" xfId="1150" applyNumberFormat="1" applyFont="1" applyFill="1" applyBorder="1" applyAlignment="1">
      <alignment horizontal="center" vertical="center" shrinkToFit="1"/>
    </xf>
    <xf numFmtId="239" fontId="208" fillId="0" borderId="23" xfId="1150" applyNumberFormat="1" applyFont="1" applyFill="1" applyBorder="1" applyAlignment="1">
      <alignment horizontal="center" vertical="center" shrinkToFit="1"/>
    </xf>
    <xf numFmtId="0" fontId="2" fillId="0" borderId="23" xfId="1150" applyFont="1" applyFill="1" applyBorder="1" applyAlignment="1">
      <alignment horizontal="right" vertical="center"/>
    </xf>
    <xf numFmtId="0" fontId="208" fillId="0" borderId="23" xfId="1150" applyFont="1" applyFill="1" applyBorder="1" applyAlignment="1">
      <alignment horizontal="center" vertical="center" shrinkToFit="1"/>
    </xf>
    <xf numFmtId="239" fontId="208" fillId="0" borderId="23" xfId="0" applyNumberFormat="1" applyFont="1" applyFill="1" applyBorder="1" applyAlignment="1">
      <alignment horizontal="center" vertical="center" shrinkToFit="1"/>
    </xf>
    <xf numFmtId="240" fontId="2" fillId="0" borderId="23" xfId="0" applyNumberFormat="1" applyFont="1" applyFill="1" applyBorder="1" applyAlignment="1">
      <alignment vertical="center" wrapText="1" shrinkToFit="1"/>
    </xf>
    <xf numFmtId="0" fontId="208" fillId="0" borderId="0" xfId="0" applyFont="1" applyFill="1" applyAlignment="1">
      <alignment horizontal="center" vertical="center" wrapText="1"/>
    </xf>
    <xf numFmtId="241" fontId="2" fillId="0" borderId="23" xfId="0" applyNumberFormat="1" applyFont="1" applyFill="1" applyBorder="1" applyAlignment="1">
      <alignment horizontal="center" vertical="center" wrapText="1" shrinkToFit="1"/>
    </xf>
    <xf numFmtId="239" fontId="2" fillId="0" borderId="23" xfId="1150" applyNumberFormat="1" applyFont="1" applyFill="1" applyBorder="1" applyAlignment="1">
      <alignment horizontal="center" vertical="center"/>
    </xf>
    <xf numFmtId="0" fontId="15" fillId="0" borderId="2" xfId="1161" applyFont="1" applyFill="1" applyBorder="1" applyAlignment="1">
      <alignment vertical="center" shrinkToFit="1"/>
    </xf>
    <xf numFmtId="41" fontId="2" fillId="0" borderId="2" xfId="1232" applyFont="1" applyFill="1" applyBorder="1" applyAlignment="1">
      <alignment vertical="center" shrinkToFit="1"/>
    </xf>
    <xf numFmtId="10" fontId="2" fillId="0" borderId="2" xfId="0" applyNumberFormat="1" applyFont="1" applyFill="1" applyBorder="1" applyAlignment="1">
      <alignment vertical="center" shrinkToFit="1"/>
    </xf>
    <xf numFmtId="10" fontId="2" fillId="0" borderId="2" xfId="979" applyNumberFormat="1" applyFont="1" applyFill="1" applyBorder="1" applyAlignment="1">
      <alignment vertical="center" shrinkToFit="1"/>
    </xf>
    <xf numFmtId="178" fontId="2" fillId="0" borderId="2" xfId="1220" applyFont="1" applyFill="1" applyBorder="1" applyAlignment="1">
      <alignment vertical="center" shrinkToFit="1"/>
    </xf>
    <xf numFmtId="0" fontId="16" fillId="0" borderId="2" xfId="1161" applyFont="1" applyFill="1" applyBorder="1" applyAlignment="1">
      <alignment horizontal="center" vertical="center" shrinkToFit="1"/>
    </xf>
    <xf numFmtId="0" fontId="16" fillId="0" borderId="2" xfId="1161" applyFont="1" applyFill="1" applyBorder="1" applyAlignment="1">
      <alignment vertical="center" shrinkToFit="1"/>
    </xf>
    <xf numFmtId="178" fontId="2" fillId="0" borderId="2" xfId="1223" applyFont="1" applyFill="1" applyBorder="1" applyAlignment="1">
      <alignment vertical="center" shrinkToFit="1"/>
    </xf>
    <xf numFmtId="0" fontId="2" fillId="0" borderId="2" xfId="0" applyFont="1" applyFill="1" applyBorder="1" applyAlignment="1">
      <alignment vertical="center" shrinkToFit="1"/>
    </xf>
    <xf numFmtId="0" fontId="2" fillId="0" borderId="2" xfId="1223" applyNumberFormat="1" applyFont="1" applyFill="1" applyBorder="1" applyAlignment="1">
      <alignment vertical="center" shrinkToFit="1"/>
    </xf>
    <xf numFmtId="14" fontId="2" fillId="0" borderId="2" xfId="0" applyNumberFormat="1" applyFont="1" applyFill="1" applyBorder="1" applyAlignment="1">
      <alignment vertical="center" shrinkToFit="1"/>
    </xf>
    <xf numFmtId="239" fontId="2" fillId="0" borderId="2" xfId="0" applyNumberFormat="1" applyFont="1" applyFill="1" applyBorder="1" applyAlignment="1">
      <alignment vertical="center" shrinkToFit="1"/>
    </xf>
    <xf numFmtId="238" fontId="2" fillId="0" borderId="2" xfId="0" applyNumberFormat="1" applyFont="1" applyFill="1" applyBorder="1" applyAlignment="1">
      <alignment vertical="center" shrinkToFit="1"/>
    </xf>
    <xf numFmtId="0" fontId="17" fillId="0" borderId="2" xfId="0" applyNumberFormat="1" applyFont="1" applyFill="1" applyBorder="1" applyAlignment="1">
      <alignment vertical="center" shrinkToFit="1"/>
    </xf>
    <xf numFmtId="0" fontId="17" fillId="0" borderId="2" xfId="0" applyFont="1" applyFill="1" applyBorder="1" applyAlignment="1">
      <alignment vertical="center" shrinkToFit="1"/>
    </xf>
    <xf numFmtId="0" fontId="3" fillId="0" borderId="2" xfId="0" applyFont="1" applyFill="1" applyBorder="1" applyAlignment="1">
      <alignment horizontal="center" vertical="center" wrapText="1"/>
    </xf>
    <xf numFmtId="0" fontId="13" fillId="0" borderId="10" xfId="1157" applyNumberFormat="1" applyFont="1" applyFill="1" applyBorder="1" applyAlignment="1">
      <alignment horizontal="center" vertical="center" wrapText="1"/>
    </xf>
    <xf numFmtId="0" fontId="2" fillId="0" borderId="23" xfId="1164" applyFont="1" applyFill="1" applyBorder="1" applyAlignment="1" applyProtection="1">
      <alignment horizontal="left" vertical="center"/>
    </xf>
    <xf numFmtId="240" fontId="2" fillId="0" borderId="23" xfId="0" applyNumberFormat="1" applyFont="1" applyFill="1" applyBorder="1" applyAlignment="1">
      <alignment horizontal="right" vertical="center" shrinkToFit="1"/>
    </xf>
    <xf numFmtId="0" fontId="210" fillId="0" borderId="0" xfId="0" applyFont="1" applyFill="1" applyAlignment="1">
      <alignment horizontal="center" vertical="center" wrapText="1"/>
    </xf>
    <xf numFmtId="0" fontId="2" fillId="0" borderId="0" xfId="0" applyNumberFormat="1" applyFont="1" applyFill="1" applyAlignment="1">
      <alignment horizontal="center" vertical="center"/>
    </xf>
    <xf numFmtId="49" fontId="2" fillId="0" borderId="23" xfId="0" applyNumberFormat="1" applyFont="1" applyFill="1" applyBorder="1" applyAlignment="1">
      <alignment horizontal="left" vertical="center" shrinkToFit="1"/>
    </xf>
    <xf numFmtId="0" fontId="12" fillId="0" borderId="23" xfId="0" applyFont="1" applyFill="1" applyBorder="1" applyAlignment="1">
      <alignment vertical="center" shrinkToFit="1"/>
    </xf>
    <xf numFmtId="178" fontId="2" fillId="0" borderId="23" xfId="0" applyNumberFormat="1" applyFont="1" applyFill="1" applyBorder="1" applyAlignment="1">
      <alignment horizontal="right" vertical="center" shrinkToFit="1"/>
    </xf>
    <xf numFmtId="49" fontId="2" fillId="0" borderId="23" xfId="0" applyNumberFormat="1" applyFont="1" applyFill="1" applyBorder="1" applyAlignment="1">
      <alignment horizontal="center" vertical="center" shrinkToFit="1"/>
    </xf>
    <xf numFmtId="0" fontId="2" fillId="0" borderId="23" xfId="1164" applyFont="1" applyFill="1" applyBorder="1" applyAlignment="1" applyProtection="1">
      <alignment vertical="center" shrinkToFit="1"/>
    </xf>
    <xf numFmtId="0" fontId="2" fillId="0" borderId="23" xfId="0" applyFont="1" applyFill="1" applyBorder="1" applyAlignment="1">
      <alignment vertical="center" shrinkToFit="1"/>
    </xf>
    <xf numFmtId="0" fontId="208" fillId="0" borderId="23" xfId="1164" applyFont="1" applyFill="1" applyBorder="1" applyAlignment="1" applyProtection="1">
      <alignment vertical="center" shrinkToFit="1"/>
    </xf>
    <xf numFmtId="0" fontId="12" fillId="0" borderId="23" xfId="1164" applyFont="1" applyFill="1" applyBorder="1" applyAlignment="1" applyProtection="1">
      <alignment vertical="center" shrinkToFit="1"/>
    </xf>
    <xf numFmtId="178" fontId="2" fillId="0" borderId="23" xfId="1220" applyFont="1" applyFill="1" applyBorder="1" applyAlignment="1">
      <alignment horizontal="right" vertical="center" shrinkToFit="1"/>
    </xf>
    <xf numFmtId="2" fontId="2" fillId="0" borderId="23" xfId="0" applyNumberFormat="1" applyFont="1" applyFill="1" applyBorder="1" applyAlignment="1">
      <alignment horizontal="right" vertical="center" shrinkToFit="1"/>
    </xf>
    <xf numFmtId="178" fontId="2" fillId="0" borderId="23" xfId="1220" applyFont="1" applyFill="1" applyBorder="1" applyAlignment="1" applyProtection="1">
      <alignment vertical="center" shrinkToFit="1"/>
    </xf>
    <xf numFmtId="0" fontId="0" fillId="0" borderId="23" xfId="0" applyBorder="1"/>
    <xf numFmtId="14" fontId="8" fillId="0" borderId="23" xfId="0" applyNumberFormat="1" applyFont="1" applyBorder="1" applyAlignment="1">
      <alignment horizontal="center" vertical="center"/>
    </xf>
    <xf numFmtId="0" fontId="8" fillId="0" borderId="23" xfId="0" applyFont="1" applyBorder="1" applyAlignment="1">
      <alignment horizontal="right" vertical="center"/>
    </xf>
    <xf numFmtId="238" fontId="8" fillId="0" borderId="0" xfId="0" applyNumberFormat="1" applyFont="1" applyAlignment="1">
      <alignment horizontal="right" vertical="center"/>
    </xf>
    <xf numFmtId="0" fontId="7" fillId="0" borderId="0" xfId="0" applyFont="1" applyAlignment="1">
      <alignment vertical="center" wrapText="1"/>
    </xf>
    <xf numFmtId="0" fontId="8" fillId="0" borderId="0" xfId="0" applyNumberFormat="1" applyFont="1" applyAlignment="1">
      <alignment vertical="center"/>
    </xf>
    <xf numFmtId="0" fontId="8" fillId="26" borderId="30" xfId="0" applyFont="1" applyFill="1" applyBorder="1" applyAlignment="1">
      <alignment horizontal="left" vertical="center"/>
    </xf>
    <xf numFmtId="0" fontId="8" fillId="0" borderId="2" xfId="0" applyFont="1" applyBorder="1" applyAlignment="1">
      <alignment vertical="center"/>
    </xf>
    <xf numFmtId="0" fontId="7" fillId="0" borderId="0" xfId="0" applyFont="1" applyFill="1" applyAlignment="1">
      <alignment vertical="center"/>
    </xf>
    <xf numFmtId="0" fontId="8" fillId="0" borderId="0" xfId="0" applyFont="1" applyFill="1" applyAlignment="1">
      <alignment vertical="center"/>
    </xf>
    <xf numFmtId="239" fontId="8" fillId="0" borderId="0" xfId="0" applyNumberFormat="1" applyFont="1" applyFill="1" applyAlignment="1">
      <alignment vertical="center"/>
    </xf>
    <xf numFmtId="238" fontId="8" fillId="0" borderId="0" xfId="0" applyNumberFormat="1" applyFont="1" applyFill="1" applyAlignment="1">
      <alignment horizontal="center" vertical="center"/>
    </xf>
    <xf numFmtId="0" fontId="8" fillId="0" borderId="23" xfId="0" applyFont="1" applyFill="1" applyBorder="1" applyAlignment="1">
      <alignment horizontal="center" vertical="center"/>
    </xf>
    <xf numFmtId="239" fontId="8" fillId="0" borderId="23" xfId="0" applyNumberFormat="1" applyFont="1" applyFill="1" applyBorder="1" applyAlignment="1">
      <alignment horizontal="center" vertical="center"/>
    </xf>
    <xf numFmtId="14" fontId="8" fillId="0" borderId="23" xfId="0" applyNumberFormat="1" applyFont="1" applyFill="1" applyBorder="1" applyAlignment="1">
      <alignment horizontal="center" vertical="center"/>
    </xf>
    <xf numFmtId="0" fontId="8" fillId="0" borderId="23" xfId="0" applyFont="1" applyFill="1" applyBorder="1" applyAlignment="1">
      <alignment horizontal="right" vertical="center"/>
    </xf>
    <xf numFmtId="0" fontId="0" fillId="0" borderId="23" xfId="0" applyFill="1" applyBorder="1"/>
    <xf numFmtId="0" fontId="8" fillId="0" borderId="23" xfId="0" applyFont="1" applyFill="1" applyBorder="1" applyAlignment="1">
      <alignment vertical="center"/>
    </xf>
    <xf numFmtId="0" fontId="10" fillId="0" borderId="0" xfId="0" applyFont="1" applyFill="1" applyBorder="1" applyAlignment="1">
      <alignment horizontal="left" vertical="center" indent="15"/>
    </xf>
    <xf numFmtId="178" fontId="8" fillId="0" borderId="23" xfId="0" applyNumberFormat="1" applyFont="1" applyFill="1" applyBorder="1" applyAlignment="1">
      <alignment horizontal="right" vertical="center"/>
    </xf>
    <xf numFmtId="0" fontId="8" fillId="0" borderId="23" xfId="0" applyNumberFormat="1" applyFont="1" applyFill="1" applyBorder="1" applyAlignment="1">
      <alignment horizontal="center" vertical="center"/>
    </xf>
    <xf numFmtId="0" fontId="0" fillId="0" borderId="0" xfId="0" applyFill="1"/>
    <xf numFmtId="0" fontId="8" fillId="0" borderId="0" xfId="0" applyNumberFormat="1" applyFont="1" applyFill="1" applyAlignment="1">
      <alignment horizontal="center" vertical="center"/>
    </xf>
    <xf numFmtId="49" fontId="8" fillId="0" borderId="23" xfId="0" applyNumberFormat="1" applyFont="1" applyFill="1" applyBorder="1" applyAlignment="1">
      <alignment horizontal="center" vertical="center"/>
    </xf>
    <xf numFmtId="49" fontId="3" fillId="0" borderId="23" xfId="1164" applyNumberFormat="1" applyFont="1" applyFill="1" applyBorder="1" applyAlignment="1" applyProtection="1">
      <alignment horizontal="left" vertical="center"/>
    </xf>
    <xf numFmtId="240" fontId="208" fillId="0" borderId="0" xfId="0" applyNumberFormat="1" applyFont="1" applyFill="1" applyBorder="1" applyAlignment="1">
      <alignment horizontal="center" vertical="center" wrapText="1"/>
    </xf>
    <xf numFmtId="239" fontId="8" fillId="0" borderId="0" xfId="0" applyNumberFormat="1" applyFont="1" applyFill="1" applyAlignment="1">
      <alignment horizontal="center" vertical="center"/>
    </xf>
    <xf numFmtId="238" fontId="8" fillId="0" borderId="0" xfId="0" applyNumberFormat="1" applyFont="1" applyFill="1" applyAlignment="1">
      <alignment vertical="center"/>
    </xf>
    <xf numFmtId="239" fontId="3" fillId="0" borderId="23" xfId="0" applyNumberFormat="1" applyFont="1" applyFill="1" applyBorder="1" applyAlignment="1">
      <alignment horizontal="center" vertical="center"/>
    </xf>
    <xf numFmtId="239" fontId="10" fillId="0" borderId="0" xfId="0" applyNumberFormat="1" applyFont="1" applyFill="1" applyBorder="1" applyAlignment="1">
      <alignment horizontal="left" vertical="center" indent="15"/>
    </xf>
    <xf numFmtId="49" fontId="3" fillId="0" borderId="23" xfId="0" applyNumberFormat="1" applyFont="1" applyBorder="1" applyAlignment="1">
      <alignment horizontal="center" vertical="center"/>
    </xf>
    <xf numFmtId="49" fontId="8" fillId="0" borderId="23" xfId="0" applyNumberFormat="1" applyFont="1" applyBorder="1" applyAlignment="1">
      <alignment horizontal="center" vertical="center"/>
    </xf>
    <xf numFmtId="239" fontId="8" fillId="0" borderId="23" xfId="0" applyNumberFormat="1" applyFont="1" applyBorder="1" applyAlignment="1">
      <alignment horizontal="right" vertical="center"/>
    </xf>
    <xf numFmtId="49" fontId="3" fillId="0" borderId="23" xfId="1164" applyNumberFormat="1" applyFont="1" applyBorder="1" applyAlignment="1" applyProtection="1">
      <alignment horizontal="center" vertical="center"/>
    </xf>
    <xf numFmtId="178" fontId="2" fillId="0" borderId="23" xfId="1220" applyFont="1" applyFill="1" applyBorder="1" applyAlignment="1" applyProtection="1">
      <alignment vertical="center" shrinkToFit="1"/>
      <protection locked="0"/>
    </xf>
    <xf numFmtId="240" fontId="2" fillId="0" borderId="23" xfId="0" applyNumberFormat="1" applyFont="1" applyBorder="1" applyAlignment="1">
      <alignment horizontal="right" vertical="center" shrinkToFit="1"/>
    </xf>
    <xf numFmtId="239" fontId="8" fillId="0" borderId="23" xfId="0" applyNumberFormat="1" applyFont="1" applyBorder="1" applyAlignment="1">
      <alignment vertical="center"/>
    </xf>
    <xf numFmtId="0" fontId="8" fillId="0" borderId="0" xfId="0" applyFont="1" applyBorder="1" applyAlignment="1">
      <alignment vertical="center"/>
    </xf>
    <xf numFmtId="239" fontId="8" fillId="0" borderId="0" xfId="0" applyNumberFormat="1" applyFont="1" applyBorder="1" applyAlignment="1">
      <alignment vertical="center"/>
    </xf>
    <xf numFmtId="49" fontId="8" fillId="0" borderId="0" xfId="0" applyNumberFormat="1" applyFont="1" applyBorder="1" applyAlignment="1">
      <alignment horizontal="right" vertical="center"/>
    </xf>
    <xf numFmtId="0" fontId="3" fillId="0" borderId="23" xfId="1164" applyFont="1" applyBorder="1" applyAlignment="1" applyProtection="1">
      <alignment vertical="center"/>
    </xf>
    <xf numFmtId="240" fontId="2" fillId="0" borderId="23" xfId="0" applyNumberFormat="1" applyFont="1" applyBorder="1" applyAlignment="1">
      <alignment horizontal="right" vertical="center"/>
    </xf>
    <xf numFmtId="0" fontId="3" fillId="0" borderId="23" xfId="1164" applyFont="1" applyFill="1" applyBorder="1" applyAlignment="1" applyProtection="1">
      <alignment horizontal="left" vertical="center" indent="1"/>
    </xf>
    <xf numFmtId="0" fontId="2" fillId="0" borderId="23" xfId="1164" applyFont="1" applyFill="1" applyBorder="1" applyAlignment="1" applyProtection="1">
      <alignment horizontal="left" vertical="center" indent="1"/>
    </xf>
    <xf numFmtId="239" fontId="2" fillId="0" borderId="23" xfId="0" applyNumberFormat="1" applyFont="1" applyFill="1" applyBorder="1" applyAlignment="1">
      <alignment horizontal="left" vertical="center"/>
    </xf>
    <xf numFmtId="240" fontId="2" fillId="0" borderId="23" xfId="1220" applyNumberFormat="1" applyFont="1" applyFill="1" applyBorder="1" applyAlignment="1" applyProtection="1">
      <alignment vertical="center" shrinkToFit="1"/>
    </xf>
    <xf numFmtId="14" fontId="208" fillId="0" borderId="23" xfId="0" applyNumberFormat="1" applyFont="1" applyBorder="1" applyAlignment="1">
      <alignment horizontal="center" vertical="center" shrinkToFit="1"/>
    </xf>
    <xf numFmtId="14" fontId="2" fillId="0" borderId="23" xfId="0" applyNumberFormat="1" applyFont="1" applyBorder="1" applyAlignment="1">
      <alignment horizontal="center" vertical="center"/>
    </xf>
    <xf numFmtId="240" fontId="2" fillId="0" borderId="0" xfId="0" applyNumberFormat="1" applyFont="1" applyAlignment="1">
      <alignment vertical="center"/>
    </xf>
    <xf numFmtId="240" fontId="208" fillId="0" borderId="0" xfId="0" applyNumberFormat="1" applyFont="1" applyAlignment="1">
      <alignment vertical="center"/>
    </xf>
    <xf numFmtId="240" fontId="2" fillId="0" borderId="23"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208" fillId="0" borderId="23" xfId="0" applyNumberFormat="1" applyFont="1" applyBorder="1" applyAlignment="1">
      <alignment horizontal="left" vertical="center" shrinkToFit="1"/>
    </xf>
    <xf numFmtId="49" fontId="208" fillId="0" borderId="23" xfId="0" applyNumberFormat="1" applyFont="1" applyBorder="1" applyAlignment="1">
      <alignment horizontal="center" vertical="center" shrinkToFit="1"/>
    </xf>
    <xf numFmtId="178" fontId="2" fillId="0" borderId="23" xfId="1154" applyNumberFormat="1" applyFont="1" applyFill="1" applyBorder="1" applyAlignment="1">
      <alignment horizontal="right" vertical="center" wrapText="1"/>
    </xf>
    <xf numFmtId="0" fontId="2" fillId="0" borderId="23" xfId="0" applyNumberFormat="1" applyFont="1" applyBorder="1" applyAlignment="1">
      <alignment horizontal="right" vertical="center"/>
    </xf>
    <xf numFmtId="49" fontId="2" fillId="0" borderId="0" xfId="0" applyNumberFormat="1" applyFont="1" applyFill="1" applyAlignment="1">
      <alignment horizontal="center" vertical="center"/>
    </xf>
    <xf numFmtId="240" fontId="2" fillId="0" borderId="0" xfId="0" applyNumberFormat="1" applyFont="1" applyFill="1" applyAlignment="1">
      <alignment vertical="center"/>
    </xf>
    <xf numFmtId="240" fontId="208" fillId="0" borderId="0" xfId="0" applyNumberFormat="1" applyFont="1" applyFill="1" applyAlignment="1">
      <alignment vertical="center"/>
    </xf>
    <xf numFmtId="49" fontId="208" fillId="0" borderId="23" xfId="0" applyNumberFormat="1" applyFont="1" applyFill="1" applyBorder="1" applyAlignment="1">
      <alignment horizontal="left" vertical="center" shrinkToFit="1"/>
    </xf>
    <xf numFmtId="49" fontId="208" fillId="0" borderId="23" xfId="0" applyNumberFormat="1" applyFont="1" applyFill="1" applyBorder="1" applyAlignment="1">
      <alignment horizontal="center" vertical="center" shrinkToFit="1"/>
    </xf>
    <xf numFmtId="0" fontId="2" fillId="0" borderId="0" xfId="1154" applyFont="1" applyFill="1" applyAlignment="1">
      <alignment vertical="center"/>
    </xf>
    <xf numFmtId="0" fontId="208" fillId="0" borderId="0" xfId="1154" applyFont="1" applyFill="1" applyAlignment="1">
      <alignment vertical="center"/>
    </xf>
    <xf numFmtId="178" fontId="3" fillId="0" borderId="23" xfId="1154" applyNumberFormat="1" applyFont="1" applyFill="1" applyBorder="1" applyAlignment="1">
      <alignment horizontal="center" vertical="center" wrapText="1"/>
    </xf>
    <xf numFmtId="178" fontId="3" fillId="0" borderId="23" xfId="0" applyNumberFormat="1" applyFont="1" applyBorder="1" applyAlignment="1">
      <alignment horizontal="right" vertical="center"/>
    </xf>
    <xf numFmtId="178" fontId="2" fillId="0" borderId="23" xfId="1220" applyFont="1" applyFill="1" applyBorder="1" applyAlignment="1">
      <alignment vertical="center"/>
    </xf>
    <xf numFmtId="178" fontId="208" fillId="0" borderId="0" xfId="1220" applyFont="1" applyFill="1" applyAlignment="1">
      <alignment vertical="center"/>
    </xf>
    <xf numFmtId="0" fontId="3" fillId="0" borderId="23" xfId="0" applyFont="1" applyFill="1" applyBorder="1" applyAlignment="1">
      <alignment horizontal="left" vertical="center" shrinkToFit="1"/>
    </xf>
    <xf numFmtId="0" fontId="2" fillId="0" borderId="23" xfId="0" applyFont="1" applyFill="1" applyBorder="1" applyAlignment="1">
      <alignment horizontal="left" vertical="center" shrinkToFit="1"/>
    </xf>
    <xf numFmtId="178" fontId="2" fillId="0" borderId="23" xfId="0" applyNumberFormat="1" applyFont="1" applyFill="1" applyBorder="1" applyAlignment="1" applyProtection="1">
      <alignment horizontal="right" vertical="center"/>
    </xf>
    <xf numFmtId="239" fontId="2" fillId="0" borderId="23" xfId="0" applyNumberFormat="1" applyFont="1" applyFill="1" applyBorder="1" applyAlignment="1">
      <alignment vertical="center" shrinkToFit="1"/>
    </xf>
    <xf numFmtId="0" fontId="1" fillId="0" borderId="0" xfId="0" applyFont="1" applyFill="1" applyAlignment="1" applyProtection="1">
      <alignment vertical="center"/>
    </xf>
    <xf numFmtId="0" fontId="208" fillId="0" borderId="0" xfId="0" applyFont="1" applyFill="1" applyAlignment="1" applyProtection="1">
      <alignment vertical="center"/>
    </xf>
    <xf numFmtId="0" fontId="2" fillId="0" borderId="0" xfId="0" applyFont="1" applyFill="1" applyAlignment="1" applyProtection="1">
      <alignment horizontal="center" vertical="center"/>
    </xf>
    <xf numFmtId="0" fontId="2" fillId="0" borderId="0" xfId="0" applyFont="1" applyFill="1" applyAlignment="1" applyProtection="1">
      <alignment vertical="center"/>
    </xf>
    <xf numFmtId="239" fontId="2" fillId="0" borderId="0" xfId="0" applyNumberFormat="1" applyFont="1" applyFill="1" applyAlignment="1" applyProtection="1">
      <alignment vertical="center"/>
    </xf>
    <xf numFmtId="238" fontId="208" fillId="0" borderId="0" xfId="0" applyNumberFormat="1" applyFont="1" applyFill="1" applyAlignment="1" applyProtection="1">
      <alignment horizontal="center" vertical="center"/>
    </xf>
    <xf numFmtId="239" fontId="208" fillId="0" borderId="0" xfId="0" applyNumberFormat="1" applyFont="1" applyFill="1" applyAlignment="1" applyProtection="1">
      <alignment horizontal="center" vertical="center"/>
    </xf>
    <xf numFmtId="0" fontId="208" fillId="0" borderId="0" xfId="0" applyNumberFormat="1" applyFont="1" applyFill="1" applyAlignment="1" applyProtection="1">
      <alignment horizontal="center" vertical="center"/>
    </xf>
    <xf numFmtId="238" fontId="208" fillId="0" borderId="0" xfId="0" applyNumberFormat="1" applyFont="1" applyFill="1" applyAlignment="1" applyProtection="1">
      <alignment vertical="center"/>
    </xf>
    <xf numFmtId="239" fontId="208" fillId="0" borderId="0" xfId="0" applyNumberFormat="1" applyFont="1" applyFill="1" applyAlignment="1" applyProtection="1">
      <alignment vertical="center"/>
    </xf>
    <xf numFmtId="0" fontId="2" fillId="0" borderId="23" xfId="0" applyFont="1" applyFill="1" applyBorder="1" applyAlignment="1" applyProtection="1">
      <alignment horizontal="center" vertical="center"/>
    </xf>
    <xf numFmtId="0" fontId="3" fillId="0" borderId="23" xfId="0" applyFont="1" applyFill="1" applyBorder="1" applyAlignment="1" applyProtection="1">
      <alignment horizontal="center" vertical="center"/>
    </xf>
    <xf numFmtId="239" fontId="2" fillId="0" borderId="23" xfId="0" applyNumberFormat="1" applyFont="1" applyFill="1" applyBorder="1" applyAlignment="1" applyProtection="1">
      <alignment horizontal="center" vertical="center"/>
    </xf>
    <xf numFmtId="239" fontId="2" fillId="0" borderId="23" xfId="0" applyNumberFormat="1" applyFont="1" applyFill="1" applyBorder="1" applyAlignment="1">
      <alignment horizontal="right" vertical="center" shrinkToFit="1"/>
    </xf>
    <xf numFmtId="0" fontId="208" fillId="0" borderId="23" xfId="0" applyFont="1" applyFill="1" applyBorder="1" applyAlignment="1" applyProtection="1">
      <alignment horizontal="left" vertical="center"/>
    </xf>
    <xf numFmtId="0" fontId="208" fillId="0" borderId="23" xfId="0" applyFont="1" applyFill="1" applyBorder="1" applyAlignment="1" applyProtection="1">
      <alignment horizontal="center" vertical="center"/>
    </xf>
    <xf numFmtId="0" fontId="2" fillId="0" borderId="23" xfId="0" applyFont="1" applyFill="1" applyBorder="1" applyAlignment="1" applyProtection="1">
      <alignment vertical="center"/>
    </xf>
    <xf numFmtId="0" fontId="212" fillId="0" borderId="0" xfId="0" applyFont="1" applyFill="1" applyBorder="1" applyAlignment="1">
      <alignment horizontal="right" vertical="center"/>
    </xf>
    <xf numFmtId="0" fontId="12" fillId="0" borderId="23" xfId="0" applyFont="1" applyFill="1" applyBorder="1" applyAlignment="1">
      <alignment horizontal="center" vertical="center"/>
    </xf>
    <xf numFmtId="0" fontId="3" fillId="0" borderId="23" xfId="1164" applyFont="1" applyFill="1" applyBorder="1" applyAlignment="1" applyProtection="1">
      <alignment horizontal="left" vertical="center"/>
    </xf>
    <xf numFmtId="0" fontId="2" fillId="0" borderId="0" xfId="0" applyFont="1" applyFill="1" applyAlignment="1"/>
    <xf numFmtId="0" fontId="3" fillId="0" borderId="0" xfId="0" applyFont="1" applyFill="1" applyAlignment="1">
      <alignment vertical="center"/>
    </xf>
    <xf numFmtId="0" fontId="5" fillId="0" borderId="23" xfId="1164" applyFont="1" applyFill="1" applyBorder="1" applyAlignment="1" applyProtection="1">
      <alignment horizontal="left" vertical="center"/>
    </xf>
    <xf numFmtId="178" fontId="8" fillId="0" borderId="0" xfId="0" applyNumberFormat="1" applyFont="1" applyAlignment="1">
      <alignment vertical="center"/>
    </xf>
    <xf numFmtId="0" fontId="12" fillId="0" borderId="23" xfId="1164" applyFont="1" applyFill="1" applyBorder="1" applyAlignment="1" applyProtection="1">
      <alignment horizontal="left" vertical="center" indent="1"/>
    </xf>
    <xf numFmtId="0" fontId="19" fillId="0" borderId="23" xfId="0" applyFont="1" applyFill="1" applyBorder="1" applyAlignment="1">
      <alignment horizontal="left" vertical="center"/>
    </xf>
    <xf numFmtId="0" fontId="12" fillId="0" borderId="23" xfId="0" applyFont="1" applyFill="1" applyBorder="1" applyAlignment="1">
      <alignment horizontal="left" vertical="center"/>
    </xf>
    <xf numFmtId="178" fontId="5" fillId="0" borderId="0" xfId="1220" applyFont="1" applyFill="1" applyAlignment="1">
      <alignment vertical="center"/>
    </xf>
    <xf numFmtId="178" fontId="2" fillId="0" borderId="0" xfId="1220" applyFont="1" applyFill="1" applyAlignment="1"/>
    <xf numFmtId="0" fontId="208" fillId="0" borderId="0" xfId="0" applyFont="1" applyFill="1" applyAlignment="1"/>
    <xf numFmtId="0" fontId="6" fillId="0" borderId="0" xfId="0" applyFont="1" applyFill="1" applyAlignment="1">
      <alignment vertical="center"/>
    </xf>
    <xf numFmtId="0" fontId="11" fillId="0" borderId="0" xfId="0" applyFont="1" applyFill="1" applyAlignment="1">
      <alignment horizontal="center" vertical="center"/>
    </xf>
    <xf numFmtId="0" fontId="6" fillId="0" borderId="0" xfId="0" applyFont="1" applyFill="1"/>
    <xf numFmtId="0" fontId="20" fillId="0" borderId="0" xfId="0" applyFont="1" applyFill="1" applyAlignment="1">
      <alignment vertical="center"/>
    </xf>
    <xf numFmtId="238" fontId="6" fillId="0" borderId="0" xfId="0" applyNumberFormat="1" applyFont="1" applyFill="1" applyAlignment="1">
      <alignment horizontal="center" vertical="center"/>
    </xf>
    <xf numFmtId="238" fontId="6" fillId="0" borderId="0" xfId="0" applyNumberFormat="1" applyFont="1" applyFill="1" applyAlignment="1">
      <alignment horizontal="right" vertical="center"/>
    </xf>
    <xf numFmtId="0" fontId="209" fillId="0" borderId="26" xfId="0" applyNumberFormat="1" applyFont="1" applyFill="1" applyBorder="1" applyAlignment="1">
      <alignment vertical="center"/>
    </xf>
    <xf numFmtId="0" fontId="6" fillId="0" borderId="26" xfId="0" applyNumberFormat="1" applyFont="1" applyFill="1" applyBorder="1" applyAlignment="1">
      <alignment vertical="center"/>
    </xf>
    <xf numFmtId="0" fontId="6" fillId="0" borderId="0" xfId="0" applyFont="1" applyFill="1" applyAlignment="1">
      <alignment horizontal="right" vertical="center"/>
    </xf>
    <xf numFmtId="0" fontId="11" fillId="0" borderId="23" xfId="0" applyFont="1" applyFill="1" applyBorder="1" applyAlignment="1">
      <alignment horizontal="center" vertical="center"/>
    </xf>
    <xf numFmtId="0" fontId="23" fillId="0" borderId="23" xfId="0" applyFont="1" applyFill="1" applyBorder="1" applyAlignment="1">
      <alignment horizontal="center" vertical="center"/>
    </xf>
    <xf numFmtId="0" fontId="11" fillId="0" borderId="23" xfId="1164" applyFont="1" applyFill="1" applyBorder="1" applyAlignment="1" applyProtection="1">
      <alignment vertical="center"/>
    </xf>
    <xf numFmtId="178" fontId="6" fillId="0" borderId="0" xfId="0" applyNumberFormat="1" applyFont="1" applyFill="1" applyAlignment="1">
      <alignment vertical="center"/>
    </xf>
    <xf numFmtId="0" fontId="11" fillId="0" borderId="23" xfId="1164" applyFont="1" applyFill="1" applyBorder="1" applyAlignment="1" applyProtection="1">
      <alignment horizontal="center" vertical="center"/>
    </xf>
    <xf numFmtId="0" fontId="24" fillId="0" borderId="23" xfId="0" applyFont="1" applyFill="1" applyBorder="1" applyAlignment="1" applyProtection="1">
      <alignment horizontal="center" vertical="center"/>
    </xf>
    <xf numFmtId="178" fontId="6" fillId="0" borderId="0" xfId="0" applyNumberFormat="1" applyFont="1" applyFill="1"/>
    <xf numFmtId="0" fontId="24" fillId="0" borderId="23" xfId="0" applyFont="1" applyFill="1" applyBorder="1" applyAlignment="1" applyProtection="1">
      <alignment horizontal="right" vertical="center"/>
    </xf>
    <xf numFmtId="0" fontId="6" fillId="0" borderId="0" xfId="0" applyFont="1" applyFill="1" applyBorder="1" applyAlignment="1">
      <alignment vertical="center"/>
    </xf>
    <xf numFmtId="178" fontId="2" fillId="0" borderId="0" xfId="0" applyNumberFormat="1" applyFont="1" applyFill="1" applyAlignment="1">
      <alignment vertical="center"/>
    </xf>
    <xf numFmtId="0" fontId="0" fillId="0" borderId="31" xfId="0" applyBorder="1"/>
    <xf numFmtId="0" fontId="0" fillId="0" borderId="32" xfId="0" applyBorder="1"/>
    <xf numFmtId="0" fontId="0" fillId="0" borderId="33" xfId="0" applyBorder="1"/>
    <xf numFmtId="0" fontId="0" fillId="0" borderId="0" xfId="0" applyBorder="1"/>
    <xf numFmtId="0" fontId="29" fillId="0" borderId="33" xfId="0" applyFont="1" applyBorder="1"/>
    <xf numFmtId="0" fontId="29" fillId="0" borderId="0" xfId="0" applyFont="1" applyBorder="1"/>
    <xf numFmtId="0" fontId="29" fillId="0" borderId="0" xfId="0" applyFont="1" applyBorder="1" applyAlignment="1">
      <alignment horizontal="center" shrinkToFit="1"/>
    </xf>
    <xf numFmtId="0" fontId="0" fillId="0" borderId="34" xfId="0" applyBorder="1"/>
    <xf numFmtId="0" fontId="0" fillId="0" borderId="8" xfId="0" applyBorder="1"/>
    <xf numFmtId="0" fontId="0" fillId="0" borderId="35" xfId="0" applyBorder="1"/>
    <xf numFmtId="0" fontId="0" fillId="0" borderId="36" xfId="0" applyBorder="1"/>
    <xf numFmtId="0" fontId="26" fillId="0" borderId="0" xfId="0" applyFont="1"/>
    <xf numFmtId="0" fontId="29" fillId="0" borderId="0" xfId="0" applyFont="1"/>
    <xf numFmtId="0" fontId="29" fillId="0" borderId="36" xfId="0" applyFont="1" applyBorder="1"/>
    <xf numFmtId="0" fontId="29" fillId="0" borderId="36" xfId="0" applyFont="1" applyBorder="1" applyAlignment="1">
      <alignment horizontal="center" shrinkToFit="1"/>
    </xf>
    <xf numFmtId="0" fontId="0" fillId="0" borderId="37" xfId="0" applyBorder="1"/>
    <xf numFmtId="0" fontId="10" fillId="0" borderId="38" xfId="0" applyFont="1" applyFill="1" applyBorder="1" applyAlignment="1">
      <alignment vertical="center"/>
    </xf>
    <xf numFmtId="0" fontId="6" fillId="0" borderId="38" xfId="0" applyFont="1" applyFill="1" applyBorder="1" applyAlignment="1">
      <alignment vertical="center"/>
    </xf>
    <xf numFmtId="0" fontId="10" fillId="0" borderId="0" xfId="0" applyFont="1" applyFill="1" applyBorder="1" applyAlignment="1">
      <alignment vertical="center"/>
    </xf>
    <xf numFmtId="0" fontId="10" fillId="0" borderId="0" xfId="0" applyFont="1" applyFill="1" applyAlignment="1">
      <alignment vertical="center"/>
    </xf>
    <xf numFmtId="0" fontId="11" fillId="0" borderId="23" xfId="0" applyFont="1" applyFill="1" applyBorder="1" applyAlignment="1">
      <alignment horizontal="left" vertical="center"/>
    </xf>
    <xf numFmtId="0" fontId="213" fillId="0" borderId="23" xfId="0" applyFont="1" applyFill="1" applyBorder="1" applyAlignment="1">
      <alignment horizontal="center" vertical="center"/>
    </xf>
    <xf numFmtId="0" fontId="30" fillId="0" borderId="0" xfId="0" applyFont="1"/>
    <xf numFmtId="0" fontId="31" fillId="0" borderId="0" xfId="1155" applyFont="1" applyAlignment="1" applyProtection="1">
      <alignment vertical="center"/>
      <protection locked="0"/>
    </xf>
    <xf numFmtId="0" fontId="8" fillId="0" borderId="0" xfId="1155" applyFont="1" applyAlignment="1" applyProtection="1">
      <alignment horizontal="center" vertical="center"/>
      <protection locked="0"/>
    </xf>
    <xf numFmtId="0" fontId="32" fillId="0" borderId="0" xfId="1151" applyFont="1" applyAlignment="1" applyProtection="1">
      <alignment vertical="center"/>
      <protection locked="0"/>
    </xf>
    <xf numFmtId="0" fontId="8" fillId="0" borderId="0" xfId="1151" applyFont="1" applyAlignment="1" applyProtection="1">
      <alignment vertical="center"/>
      <protection locked="0"/>
    </xf>
    <xf numFmtId="0" fontId="8" fillId="0" borderId="0" xfId="1155" applyFont="1" applyAlignment="1" applyProtection="1">
      <alignment vertical="center"/>
      <protection locked="0"/>
    </xf>
    <xf numFmtId="0" fontId="33" fillId="0" borderId="0" xfId="1151" applyFont="1" applyAlignment="1" applyProtection="1">
      <alignment horizontal="centerContinuous" vertical="center"/>
      <protection locked="0"/>
    </xf>
    <xf numFmtId="0" fontId="31" fillId="0" borderId="0" xfId="1151" applyFont="1" applyAlignment="1" applyProtection="1">
      <alignment horizontal="centerContinuous" vertical="center"/>
      <protection locked="0"/>
    </xf>
    <xf numFmtId="0" fontId="8" fillId="0" borderId="0" xfId="1151" applyNumberFormat="1" applyFont="1" applyAlignment="1" applyProtection="1">
      <alignment horizontal="centerContinuous" vertical="center"/>
      <protection locked="0"/>
    </xf>
    <xf numFmtId="0" fontId="34" fillId="0" borderId="0" xfId="1151" applyFont="1" applyAlignment="1" applyProtection="1">
      <alignment horizontal="left" vertical="center"/>
      <protection locked="0"/>
    </xf>
    <xf numFmtId="0" fontId="8" fillId="0" borderId="0" xfId="1151" applyFont="1" applyAlignment="1" applyProtection="1">
      <alignment horizontal="center" vertical="center"/>
      <protection locked="0"/>
    </xf>
    <xf numFmtId="0" fontId="15" fillId="0" borderId="39" xfId="1155" applyFont="1" applyBorder="1" applyAlignment="1" applyProtection="1">
      <alignment horizontal="centerContinuous" vertical="center"/>
      <protection locked="0"/>
    </xf>
    <xf numFmtId="0" fontId="15" fillId="0" borderId="40" xfId="1151" applyFont="1" applyBorder="1" applyAlignment="1" applyProtection="1">
      <alignment horizontal="center" vertical="center"/>
      <protection locked="0"/>
    </xf>
    <xf numFmtId="0" fontId="32" fillId="0" borderId="41" xfId="1155" applyFont="1" applyBorder="1" applyAlignment="1" applyProtection="1">
      <alignment horizontal="centerContinuous" vertical="center"/>
      <protection locked="0"/>
    </xf>
    <xf numFmtId="0" fontId="15" fillId="0" borderId="2" xfId="1151" applyFont="1" applyBorder="1" applyAlignment="1" applyProtection="1">
      <alignment horizontal="center" vertical="center"/>
      <protection locked="0"/>
    </xf>
    <xf numFmtId="0" fontId="15" fillId="0" borderId="42" xfId="1151" applyFont="1" applyBorder="1" applyAlignment="1" applyProtection="1">
      <alignment horizontal="center" vertical="center"/>
      <protection locked="0"/>
    </xf>
    <xf numFmtId="0" fontId="15" fillId="0" borderId="2" xfId="1155" applyFont="1" applyBorder="1" applyAlignment="1" applyProtection="1">
      <alignment horizontal="center" vertical="center"/>
      <protection locked="0"/>
    </xf>
    <xf numFmtId="0" fontId="8" fillId="0" borderId="2" xfId="1155" applyFont="1" applyBorder="1" applyAlignment="1" applyProtection="1">
      <alignment horizontal="center" vertical="center"/>
      <protection locked="0"/>
    </xf>
    <xf numFmtId="0" fontId="15" fillId="0" borderId="10" xfId="1155" applyFont="1" applyBorder="1" applyAlignment="1" applyProtection="1">
      <alignment horizontal="center" vertical="center"/>
      <protection locked="0"/>
    </xf>
    <xf numFmtId="0" fontId="15" fillId="0" borderId="42" xfId="1155" applyFont="1" applyBorder="1" applyAlignment="1" applyProtection="1">
      <alignment horizontal="center" vertical="center"/>
      <protection locked="0"/>
    </xf>
    <xf numFmtId="0" fontId="32" fillId="0" borderId="2" xfId="1155" applyFont="1" applyBorder="1" applyAlignment="1" applyProtection="1">
      <alignment horizontal="center" vertical="center"/>
      <protection locked="0"/>
    </xf>
    <xf numFmtId="0" fontId="8" fillId="0" borderId="43" xfId="1155" applyFont="1" applyBorder="1" applyAlignment="1" applyProtection="1">
      <alignment horizontal="centerContinuous" vertical="center"/>
      <protection locked="0"/>
    </xf>
    <xf numFmtId="0" fontId="8" fillId="0" borderId="30" xfId="1155" applyFont="1" applyBorder="1" applyAlignment="1" applyProtection="1">
      <alignment horizontal="centerContinuous" vertical="center"/>
      <protection locked="0"/>
    </xf>
    <xf numFmtId="0" fontId="15" fillId="0" borderId="44" xfId="1155" applyFont="1" applyBorder="1" applyAlignment="1" applyProtection="1">
      <alignment horizontal="centerContinuous" vertical="center"/>
      <protection locked="0"/>
    </xf>
    <xf numFmtId="0" fontId="8" fillId="0" borderId="42" xfId="1155" applyFont="1" applyBorder="1" applyAlignment="1" applyProtection="1">
      <alignment horizontal="center" vertical="center"/>
      <protection locked="0"/>
    </xf>
    <xf numFmtId="4" fontId="8" fillId="0" borderId="2" xfId="1215" applyNumberFormat="1" applyFont="1" applyBorder="1" applyAlignment="1" applyProtection="1">
      <alignment horizontal="right"/>
      <protection locked="0"/>
    </xf>
    <xf numFmtId="0" fontId="8" fillId="0" borderId="30" xfId="1155" applyFont="1" applyBorder="1" applyAlignment="1" applyProtection="1">
      <alignment vertical="center"/>
      <protection locked="0"/>
    </xf>
    <xf numFmtId="0" fontId="3" fillId="0" borderId="45" xfId="1155" applyFont="1" applyBorder="1" applyAlignment="1" applyProtection="1">
      <alignment horizontal="center" vertical="center"/>
      <protection locked="0"/>
    </xf>
    <xf numFmtId="4" fontId="8" fillId="0" borderId="46" xfId="1155" applyNumberFormat="1" applyFont="1" applyBorder="1" applyAlignment="1" applyProtection="1">
      <alignment vertical="center"/>
      <protection locked="0"/>
    </xf>
    <xf numFmtId="0" fontId="15" fillId="0" borderId="47" xfId="1155" applyFont="1" applyBorder="1" applyAlignment="1" applyProtection="1">
      <alignment horizontal="centerContinuous" vertical="center"/>
      <protection locked="0"/>
    </xf>
    <xf numFmtId="0" fontId="32" fillId="0" borderId="48" xfId="1155" applyFont="1" applyBorder="1" applyAlignment="1" applyProtection="1">
      <alignment horizontal="centerContinuous" vertical="center"/>
      <protection locked="0"/>
    </xf>
    <xf numFmtId="0" fontId="32" fillId="0" borderId="49" xfId="1155" applyFont="1" applyBorder="1" applyAlignment="1" applyProtection="1">
      <alignment horizontal="centerContinuous" vertical="center"/>
      <protection locked="0"/>
    </xf>
    <xf numFmtId="0" fontId="8" fillId="0" borderId="45" xfId="1155" applyFont="1" applyBorder="1" applyAlignment="1" applyProtection="1">
      <alignment horizontal="center" vertical="center"/>
      <protection locked="0"/>
    </xf>
    <xf numFmtId="0" fontId="8" fillId="0" borderId="50" xfId="1155" applyFont="1" applyBorder="1" applyAlignment="1" applyProtection="1">
      <alignment horizontal="center" vertical="center"/>
      <protection locked="0"/>
    </xf>
    <xf numFmtId="0" fontId="3" fillId="0" borderId="0" xfId="1155" applyFont="1" applyAlignment="1" applyProtection="1">
      <alignment horizontal="center" vertical="center"/>
      <protection locked="0"/>
    </xf>
    <xf numFmtId="0" fontId="3" fillId="0" borderId="0" xfId="1155" applyFont="1" applyAlignment="1" applyProtection="1">
      <alignment horizontal="left" vertical="center"/>
      <protection locked="0"/>
    </xf>
    <xf numFmtId="0" fontId="8" fillId="0" borderId="0" xfId="1155" applyFont="1" applyAlignment="1" applyProtection="1">
      <alignment horizontal="left" vertical="center"/>
      <protection locked="0"/>
    </xf>
    <xf numFmtId="0" fontId="8" fillId="0" borderId="8" xfId="1151" applyFont="1" applyBorder="1" applyAlignment="1" applyProtection="1">
      <alignment horizontal="center" vertical="center"/>
      <protection locked="0"/>
    </xf>
    <xf numFmtId="0" fontId="8" fillId="0" borderId="8" xfId="1155" applyFont="1" applyBorder="1" applyAlignment="1" applyProtection="1">
      <alignment vertical="center"/>
      <protection locked="0"/>
    </xf>
    <xf numFmtId="0" fontId="3" fillId="0" borderId="8" xfId="1151" applyFont="1" applyBorder="1" applyAlignment="1" applyProtection="1">
      <alignment horizontal="right" vertical="center"/>
      <protection locked="0"/>
    </xf>
    <xf numFmtId="0" fontId="3" fillId="0" borderId="40" xfId="1155" applyFont="1" applyBorder="1" applyAlignment="1" applyProtection="1">
      <alignment horizontal="center" vertical="center"/>
      <protection locked="0"/>
    </xf>
    <xf numFmtId="0" fontId="15" fillId="0" borderId="40" xfId="1155" applyFont="1" applyBorder="1" applyAlignment="1" applyProtection="1">
      <alignment horizontal="center" vertical="center"/>
      <protection locked="0"/>
    </xf>
    <xf numFmtId="0" fontId="8" fillId="0" borderId="51" xfId="1155" applyFont="1" applyBorder="1" applyAlignment="1" applyProtection="1">
      <alignment horizontal="center" vertical="center"/>
      <protection locked="0"/>
    </xf>
    <xf numFmtId="0" fontId="8" fillId="0" borderId="52" xfId="1155" applyFont="1" applyBorder="1" applyAlignment="1" applyProtection="1">
      <alignment horizontal="center" vertical="center"/>
      <protection locked="0"/>
    </xf>
    <xf numFmtId="0" fontId="8" fillId="0" borderId="53" xfId="1155" applyFont="1" applyBorder="1" applyAlignment="1" applyProtection="1">
      <alignment horizontal="center" vertical="center"/>
      <protection locked="0"/>
    </xf>
    <xf numFmtId="31" fontId="35" fillId="0" borderId="2" xfId="1155" applyNumberFormat="1" applyFont="1" applyBorder="1" applyAlignment="1" applyProtection="1">
      <alignment horizontal="center" vertical="center"/>
      <protection locked="0"/>
    </xf>
    <xf numFmtId="31" fontId="35" fillId="0" borderId="53" xfId="1155" applyNumberFormat="1" applyFont="1" applyBorder="1" applyAlignment="1" applyProtection="1">
      <alignment horizontal="center" vertical="center"/>
      <protection locked="0"/>
    </xf>
    <xf numFmtId="0" fontId="32" fillId="0" borderId="54" xfId="1155" applyFont="1" applyBorder="1" applyAlignment="1" applyProtection="1">
      <alignment horizontal="centerContinuous" vertical="center"/>
      <protection locked="0"/>
    </xf>
    <xf numFmtId="0" fontId="15" fillId="0" borderId="53" xfId="1151" applyFont="1" applyBorder="1" applyAlignment="1" applyProtection="1">
      <alignment horizontal="center" vertical="center"/>
      <protection locked="0"/>
    </xf>
    <xf numFmtId="9" fontId="8" fillId="0" borderId="2" xfId="980" applyFont="1" applyBorder="1" applyAlignment="1" applyProtection="1">
      <alignment horizontal="right"/>
      <protection locked="0"/>
    </xf>
    <xf numFmtId="9" fontId="8" fillId="0" borderId="53" xfId="980" applyFont="1" applyBorder="1" applyAlignment="1" applyProtection="1">
      <alignment horizontal="right"/>
      <protection locked="0"/>
    </xf>
    <xf numFmtId="0" fontId="8" fillId="0" borderId="2" xfId="1155" applyFont="1" applyBorder="1" applyAlignment="1" applyProtection="1">
      <alignment vertical="center"/>
      <protection locked="0"/>
    </xf>
    <xf numFmtId="0" fontId="8" fillId="0" borderId="53" xfId="1155" applyFont="1" applyBorder="1" applyAlignment="1" applyProtection="1">
      <alignment vertical="center"/>
      <protection locked="0"/>
    </xf>
    <xf numFmtId="0" fontId="8" fillId="0" borderId="5" xfId="1155" applyFont="1" applyBorder="1" applyAlignment="1" applyProtection="1">
      <alignment vertical="center"/>
      <protection locked="0"/>
    </xf>
    <xf numFmtId="4" fontId="8" fillId="0" borderId="5" xfId="1155" applyNumberFormat="1" applyFont="1" applyBorder="1" applyAlignment="1" applyProtection="1">
      <alignment vertical="center"/>
      <protection locked="0"/>
    </xf>
    <xf numFmtId="0" fontId="8" fillId="0" borderId="55" xfId="1155" applyFont="1" applyBorder="1" applyAlignment="1" applyProtection="1">
      <alignment vertical="center"/>
      <protection locked="0"/>
    </xf>
    <xf numFmtId="0" fontId="15" fillId="0" borderId="51" xfId="1155" applyFont="1" applyBorder="1" applyAlignment="1" applyProtection="1">
      <alignment horizontal="center" vertical="center"/>
      <protection locked="0"/>
    </xf>
    <xf numFmtId="10" fontId="8" fillId="0" borderId="2" xfId="980" applyNumberFormat="1" applyFont="1" applyBorder="1" applyAlignment="1" applyProtection="1">
      <alignment horizontal="center"/>
      <protection locked="0"/>
    </xf>
    <xf numFmtId="0" fontId="3" fillId="0" borderId="53" xfId="1155" applyFont="1" applyBorder="1" applyAlignment="1" applyProtection="1">
      <alignment horizontal="center" vertical="center"/>
      <protection locked="0"/>
    </xf>
    <xf numFmtId="0" fontId="8" fillId="0" borderId="3" xfId="1155" applyFont="1" applyBorder="1" applyAlignment="1" applyProtection="1">
      <alignment vertical="center"/>
      <protection locked="0"/>
    </xf>
    <xf numFmtId="0" fontId="8" fillId="0" borderId="7" xfId="1155" applyFont="1" applyBorder="1" applyAlignment="1" applyProtection="1">
      <alignment vertical="center"/>
      <protection locked="0"/>
    </xf>
    <xf numFmtId="0" fontId="8" fillId="0" borderId="56" xfId="1155" applyFont="1" applyBorder="1" applyAlignment="1" applyProtection="1">
      <alignment vertical="center"/>
      <protection locked="0"/>
    </xf>
    <xf numFmtId="10" fontId="8" fillId="0" borderId="57" xfId="980" applyNumberFormat="1" applyFont="1" applyBorder="1" applyAlignment="1" applyProtection="1">
      <alignment horizontal="center"/>
      <protection locked="0"/>
    </xf>
    <xf numFmtId="0" fontId="3" fillId="0" borderId="58" xfId="1155" applyFont="1" applyBorder="1" applyAlignment="1" applyProtection="1">
      <alignment horizontal="center" vertical="center"/>
      <protection locked="0"/>
    </xf>
    <xf numFmtId="0" fontId="30" fillId="0" borderId="0" xfId="1156" applyFont="1" applyFill="1" applyAlignment="1" applyProtection="1">
      <alignment vertical="center" wrapText="1"/>
      <protection locked="0"/>
    </xf>
    <xf numFmtId="0" fontId="36" fillId="0" borderId="0" xfId="1156" applyFont="1" applyFill="1" applyAlignment="1" applyProtection="1">
      <alignment horizontal="left" vertical="center" wrapText="1" indent="2"/>
      <protection locked="0"/>
    </xf>
    <xf numFmtId="0" fontId="37" fillId="0" borderId="0" xfId="1156" applyFont="1" applyFill="1" applyAlignment="1" applyProtection="1">
      <alignment vertical="center" wrapText="1"/>
      <protection locked="0"/>
    </xf>
    <xf numFmtId="0" fontId="30" fillId="0" borderId="0" xfId="1156" applyFont="1" applyFill="1" applyAlignment="1" applyProtection="1">
      <alignment horizontal="left" vertical="center" wrapText="1" indent="2"/>
      <protection locked="0"/>
    </xf>
    <xf numFmtId="0" fontId="37" fillId="0" borderId="0" xfId="1156" applyFont="1" applyFill="1" applyAlignment="1" applyProtection="1">
      <alignment horizontal="left" vertical="center" wrapText="1" indent="3"/>
      <protection locked="0"/>
    </xf>
    <xf numFmtId="0" fontId="37" fillId="0" borderId="0" xfId="1156" applyFont="1" applyFill="1" applyAlignment="1" applyProtection="1">
      <alignment horizontal="left" vertical="center" wrapText="1"/>
      <protection locked="0"/>
    </xf>
    <xf numFmtId="0" fontId="30" fillId="0" borderId="0" xfId="1156" applyFont="1" applyFill="1" applyAlignment="1" applyProtection="1">
      <alignment horizontal="left" vertical="center" wrapText="1" indent="1"/>
      <protection locked="0"/>
    </xf>
    <xf numFmtId="0" fontId="30" fillId="0" borderId="0" xfId="1156" applyFont="1" applyFill="1" applyAlignment="1" applyProtection="1">
      <alignment wrapText="1"/>
      <protection locked="0"/>
    </xf>
    <xf numFmtId="0" fontId="30" fillId="0" borderId="0" xfId="1156" applyFont="1" applyFill="1" applyAlignment="1" applyProtection="1">
      <alignment wrapText="1"/>
    </xf>
    <xf numFmtId="0" fontId="38" fillId="0" borderId="0" xfId="1156" applyFont="1" applyFill="1" applyAlignment="1" applyProtection="1">
      <alignment horizontal="center" wrapText="1"/>
    </xf>
    <xf numFmtId="0" fontId="39" fillId="0" borderId="0" xfId="1156" applyFont="1" applyFill="1" applyAlignment="1" applyProtection="1">
      <alignment horizontal="center" wrapText="1"/>
    </xf>
    <xf numFmtId="0" fontId="30" fillId="0" borderId="0" xfId="1156" applyFont="1" applyFill="1" applyAlignment="1" applyProtection="1">
      <alignment vertical="center" wrapText="1"/>
    </xf>
    <xf numFmtId="0" fontId="40" fillId="0" borderId="0" xfId="1156" applyFont="1" applyFill="1" applyAlignment="1" applyProtection="1">
      <alignment horizontal="left" vertical="center" wrapText="1"/>
    </xf>
    <xf numFmtId="0" fontId="41" fillId="0" borderId="0" xfId="1156" applyFont="1" applyFill="1" applyAlignment="1" applyProtection="1">
      <alignment horizontal="left" vertical="center" wrapText="1" indent="1"/>
    </xf>
    <xf numFmtId="0" fontId="42" fillId="0" borderId="0" xfId="1156" applyFont="1" applyFill="1" applyAlignment="1" applyProtection="1">
      <alignment horizontal="left" vertical="center" wrapText="1" indent="1"/>
      <protection locked="0"/>
    </xf>
    <xf numFmtId="0" fontId="42" fillId="0" borderId="0" xfId="1156" applyFont="1" applyFill="1" applyAlignment="1" applyProtection="1">
      <alignment horizontal="left" vertical="center" wrapText="1" indent="1"/>
    </xf>
    <xf numFmtId="0" fontId="41" fillId="0" borderId="0" xfId="1156" applyFont="1" applyFill="1" applyAlignment="1" applyProtection="1">
      <alignment horizontal="left" vertical="center" wrapText="1" indent="1"/>
      <protection locked="0"/>
    </xf>
    <xf numFmtId="0" fontId="40" fillId="0" borderId="0" xfId="1156" applyFont="1" applyFill="1" applyAlignment="1" applyProtection="1">
      <alignment horizontal="left" vertical="center" wrapText="1"/>
      <protection locked="0"/>
    </xf>
    <xf numFmtId="0" fontId="43" fillId="0" borderId="0" xfId="1083" applyFont="1" applyFill="1" applyAlignment="1" applyProtection="1">
      <alignment horizontal="left" vertical="center" wrapText="1" indent="1"/>
      <protection locked="0"/>
    </xf>
    <xf numFmtId="0" fontId="41" fillId="8" borderId="0" xfId="1156" applyFont="1" applyFill="1" applyAlignment="1" applyProtection="1">
      <alignment horizontal="left" vertical="center" wrapText="1" indent="1"/>
      <protection locked="0"/>
    </xf>
    <xf numFmtId="0" fontId="44" fillId="0" borderId="0" xfId="1165" applyFont="1" applyFill="1" applyAlignment="1" applyProtection="1">
      <alignment horizontal="left" vertical="center" wrapText="1"/>
      <protection locked="0"/>
    </xf>
    <xf numFmtId="0" fontId="41" fillId="0" borderId="0" xfId="1156" applyFont="1" applyFill="1" applyAlignment="1" applyProtection="1">
      <alignment horizontal="left" vertical="center" wrapText="1" indent="2"/>
      <protection locked="0"/>
    </xf>
    <xf numFmtId="0" fontId="41" fillId="0" borderId="0" xfId="1156" applyFont="1" applyFill="1" applyAlignment="1" applyProtection="1">
      <alignment horizontal="left" vertical="center" wrapText="1" indent="3"/>
      <protection locked="0"/>
    </xf>
    <xf numFmtId="0" fontId="205" fillId="0" borderId="0" xfId="1083" applyFill="1" applyAlignment="1" applyProtection="1">
      <alignment horizontal="left" vertical="center" wrapText="1" indent="1"/>
      <protection locked="0"/>
    </xf>
    <xf numFmtId="0" fontId="41" fillId="0" borderId="0" xfId="1156" applyFont="1" applyFill="1" applyAlignment="1" applyProtection="1">
      <alignment horizontal="left" vertical="center" wrapText="1" indent="4"/>
      <protection locked="0"/>
    </xf>
    <xf numFmtId="49" fontId="45" fillId="0" borderId="0" xfId="0" applyNumberFormat="1" applyFont="1" applyFill="1" applyAlignment="1">
      <alignment vertical="center"/>
    </xf>
    <xf numFmtId="49" fontId="13" fillId="0" borderId="0" xfId="0" applyNumberFormat="1" applyFont="1" applyFill="1" applyAlignment="1">
      <alignment vertical="top"/>
    </xf>
    <xf numFmtId="49" fontId="13" fillId="0" borderId="0" xfId="1220" applyNumberFormat="1" applyFont="1" applyFill="1" applyAlignment="1">
      <alignment vertical="center"/>
    </xf>
    <xf numFmtId="49" fontId="13" fillId="0" borderId="0" xfId="0" applyNumberFormat="1" applyFont="1" applyFill="1" applyAlignment="1">
      <alignment vertical="center"/>
    </xf>
    <xf numFmtId="49" fontId="46" fillId="0" borderId="0" xfId="1220" applyNumberFormat="1" applyFont="1" applyFill="1" applyAlignment="1">
      <alignment horizontal="centerContinuous" vertical="center"/>
    </xf>
    <xf numFmtId="49" fontId="46" fillId="0" borderId="0" xfId="0" applyNumberFormat="1" applyFont="1" applyFill="1" applyAlignment="1">
      <alignment horizontal="centerContinuous" vertical="center"/>
    </xf>
    <xf numFmtId="49" fontId="10" fillId="0" borderId="0" xfId="1220" applyNumberFormat="1" applyFont="1" applyFill="1" applyAlignment="1">
      <alignment vertical="center"/>
    </xf>
    <xf numFmtId="0" fontId="47" fillId="0" borderId="0" xfId="0" applyFont="1" applyFill="1"/>
    <xf numFmtId="49" fontId="10" fillId="0" borderId="0" xfId="0" applyNumberFormat="1" applyFont="1" applyFill="1" applyAlignment="1">
      <alignment vertical="center"/>
    </xf>
    <xf numFmtId="49" fontId="10" fillId="0" borderId="0" xfId="0" applyNumberFormat="1" applyFont="1" applyFill="1" applyBorder="1" applyAlignment="1">
      <alignment horizontal="center" vertical="center"/>
    </xf>
    <xf numFmtId="49" fontId="13" fillId="0" borderId="0" xfId="1220" applyNumberFormat="1" applyFont="1" applyFill="1" applyAlignment="1">
      <alignment vertical="top"/>
    </xf>
    <xf numFmtId="49" fontId="48" fillId="0" borderId="0" xfId="0" applyNumberFormat="1" applyFont="1" applyFill="1" applyAlignment="1">
      <alignment vertical="top"/>
    </xf>
    <xf numFmtId="0" fontId="49" fillId="0" borderId="0" xfId="0" applyFont="1" applyFill="1"/>
    <xf numFmtId="49" fontId="48" fillId="0" borderId="0" xfId="0" applyNumberFormat="1" applyFont="1" applyFill="1" applyBorder="1" applyAlignment="1">
      <alignment horizontal="center" vertical="top"/>
    </xf>
    <xf numFmtId="49" fontId="48" fillId="0" borderId="0" xfId="0" applyNumberFormat="1" applyFont="1" applyFill="1" applyAlignment="1">
      <alignment vertical="center"/>
    </xf>
    <xf numFmtId="49" fontId="48" fillId="0" borderId="0" xfId="0" applyNumberFormat="1" applyFont="1" applyFill="1" applyBorder="1" applyAlignment="1">
      <alignment vertical="center"/>
    </xf>
    <xf numFmtId="0" fontId="50" fillId="0" borderId="0" xfId="1164" applyFont="1" applyFill="1" applyAlignment="1" applyProtection="1"/>
    <xf numFmtId="0" fontId="51" fillId="0" borderId="0" xfId="0" applyFont="1" applyFill="1"/>
    <xf numFmtId="49" fontId="50" fillId="0" borderId="0" xfId="1164" applyNumberFormat="1" applyFont="1" applyFill="1" applyAlignment="1" applyProtection="1">
      <alignment vertical="center"/>
    </xf>
    <xf numFmtId="49" fontId="10" fillId="0" borderId="0" xfId="0" applyNumberFormat="1" applyFont="1" applyFill="1" applyAlignment="1">
      <alignment vertical="top"/>
    </xf>
    <xf numFmtId="0" fontId="205" fillId="0" borderId="0" xfId="756" applyFill="1"/>
    <xf numFmtId="0" fontId="52" fillId="0" borderId="59" xfId="1164" applyNumberFormat="1" applyFont="1" applyFill="1" applyBorder="1" applyAlignment="1" applyProtection="1"/>
    <xf numFmtId="0" fontId="45" fillId="0" borderId="59" xfId="756" applyFont="1" applyFill="1" applyBorder="1"/>
    <xf numFmtId="0" fontId="36" fillId="0" borderId="0" xfId="756" applyFont="1" applyFill="1" applyBorder="1" applyAlignment="1">
      <alignment horizontal="right"/>
    </xf>
    <xf numFmtId="0" fontId="53" fillId="0" borderId="0" xfId="756" applyFont="1" applyFill="1" applyBorder="1"/>
    <xf numFmtId="0" fontId="46" fillId="0" borderId="0" xfId="756" applyNumberFormat="1" applyFont="1" applyFill="1" applyBorder="1" applyAlignment="1">
      <alignment horizontal="right"/>
    </xf>
    <xf numFmtId="0" fontId="46" fillId="0" borderId="0" xfId="756" applyFont="1" applyFill="1" applyBorder="1"/>
    <xf numFmtId="0" fontId="30" fillId="0" borderId="0" xfId="756" applyFont="1" applyFill="1" applyBorder="1"/>
    <xf numFmtId="0" fontId="54" fillId="0" borderId="0" xfId="756" applyNumberFormat="1" applyFont="1" applyFill="1" applyBorder="1" applyAlignment="1">
      <alignment horizontal="right"/>
    </xf>
    <xf numFmtId="0" fontId="55" fillId="0" borderId="0" xfId="756" applyFont="1" applyFill="1" applyBorder="1"/>
    <xf numFmtId="0" fontId="56" fillId="0" borderId="0" xfId="756" applyFont="1" applyFill="1" applyBorder="1"/>
    <xf numFmtId="0" fontId="55" fillId="0" borderId="0" xfId="756" applyNumberFormat="1" applyFont="1" applyFill="1" applyBorder="1" applyAlignment="1">
      <alignment horizontal="center"/>
    </xf>
    <xf numFmtId="0" fontId="57" fillId="0" borderId="0" xfId="756" applyFont="1" applyFill="1"/>
    <xf numFmtId="0" fontId="57" fillId="0" borderId="0" xfId="756" applyFont="1" applyFill="1" applyBorder="1"/>
    <xf numFmtId="0" fontId="45" fillId="0" borderId="0" xfId="756" applyFont="1" applyFill="1" applyBorder="1" applyAlignment="1">
      <alignment vertical="top"/>
    </xf>
    <xf numFmtId="0" fontId="58" fillId="0" borderId="4" xfId="756" applyFont="1" applyFill="1" applyBorder="1" applyAlignment="1">
      <alignment vertical="top"/>
    </xf>
    <xf numFmtId="0" fontId="59" fillId="0" borderId="4" xfId="756" applyFont="1" applyFill="1" applyBorder="1" applyAlignment="1">
      <alignment vertical="top"/>
    </xf>
    <xf numFmtId="0" fontId="59" fillId="0" borderId="0" xfId="756" applyFont="1" applyFill="1" applyBorder="1" applyAlignment="1">
      <alignment vertical="top"/>
    </xf>
    <xf numFmtId="0" fontId="45" fillId="0" borderId="0" xfId="756" applyFont="1" applyFill="1" applyAlignment="1">
      <alignment vertical="top"/>
    </xf>
    <xf numFmtId="0" fontId="45" fillId="0" borderId="0" xfId="756" applyFont="1" applyFill="1"/>
    <xf numFmtId="0" fontId="58" fillId="0" borderId="0" xfId="756" applyFont="1" applyFill="1" applyBorder="1" applyAlignment="1">
      <alignment vertical="top"/>
    </xf>
    <xf numFmtId="0" fontId="205" fillId="0" borderId="0" xfId="756" applyFill="1" applyBorder="1"/>
    <xf numFmtId="0" fontId="60" fillId="0" borderId="0" xfId="756" applyFont="1" applyFill="1"/>
    <xf numFmtId="0" fontId="62" fillId="0" borderId="60" xfId="1159" applyFont="1" applyFill="1" applyBorder="1" applyAlignment="1" applyProtection="1">
      <alignment vertical="center"/>
    </xf>
    <xf numFmtId="0" fontId="62" fillId="0" borderId="61" xfId="1159" applyFont="1" applyFill="1" applyBorder="1" applyAlignment="1" applyProtection="1">
      <alignment vertical="center"/>
    </xf>
    <xf numFmtId="0" fontId="63" fillId="0" borderId="0" xfId="1159" applyFont="1" applyFill="1" applyBorder="1" applyAlignment="1" applyProtection="1">
      <alignment horizontal="centerContinuous" vertical="top"/>
    </xf>
    <xf numFmtId="0" fontId="64" fillId="0" borderId="0" xfId="1159" applyFont="1" applyFill="1" applyBorder="1" applyAlignment="1" applyProtection="1">
      <alignment horizontal="centerContinuous" vertical="center"/>
    </xf>
    <xf numFmtId="0" fontId="65" fillId="0" borderId="0" xfId="1164" applyFont="1" applyFill="1" applyBorder="1" applyAlignment="1" applyProtection="1">
      <alignment vertical="center"/>
    </xf>
    <xf numFmtId="0" fontId="15" fillId="0" borderId="0" xfId="1159" applyFont="1" applyFill="1" applyBorder="1" applyAlignment="1" applyProtection="1">
      <alignment horizontal="center" vertical="center"/>
    </xf>
    <xf numFmtId="0" fontId="62" fillId="0" borderId="0" xfId="1159" applyFont="1" applyFill="1" applyBorder="1" applyAlignment="1" applyProtection="1"/>
    <xf numFmtId="0" fontId="68" fillId="0" borderId="62" xfId="1159" applyFont="1" applyFill="1" applyBorder="1" applyAlignment="1" applyProtection="1">
      <alignment horizontal="right" vertical="center"/>
    </xf>
    <xf numFmtId="0" fontId="68" fillId="0" borderId="0" xfId="1159" applyFont="1" applyFill="1" applyBorder="1" applyAlignment="1" applyProtection="1">
      <alignment horizontal="center" vertical="center"/>
    </xf>
    <xf numFmtId="0" fontId="68" fillId="0" borderId="0" xfId="1159" applyFont="1" applyFill="1" applyBorder="1" applyAlignment="1" applyProtection="1">
      <alignment horizontal="right" vertical="center"/>
    </xf>
    <xf numFmtId="49" fontId="69" fillId="0" borderId="63" xfId="1159" applyNumberFormat="1" applyFont="1" applyFill="1" applyBorder="1" applyAlignment="1" applyProtection="1">
      <alignment horizontal="center" vertical="center"/>
      <protection locked="0"/>
    </xf>
    <xf numFmtId="0" fontId="71" fillId="0" borderId="64" xfId="1159" applyFont="1" applyFill="1" applyBorder="1" applyAlignment="1" applyProtection="1">
      <alignment vertical="center"/>
    </xf>
    <xf numFmtId="49" fontId="69" fillId="0" borderId="65" xfId="1159" applyNumberFormat="1" applyFont="1" applyFill="1" applyBorder="1" applyAlignment="1" applyProtection="1">
      <alignment horizontal="center" vertical="center"/>
      <protection locked="0"/>
    </xf>
    <xf numFmtId="0" fontId="71" fillId="0" borderId="66" xfId="1159" applyFont="1" applyFill="1" applyBorder="1" applyAlignment="1" applyProtection="1">
      <alignment vertical="center"/>
    </xf>
    <xf numFmtId="49" fontId="74" fillId="0" borderId="66" xfId="1159" applyNumberFormat="1" applyFont="1" applyFill="1" applyBorder="1" applyAlignment="1" applyProtection="1">
      <alignment horizontal="left" vertical="center"/>
    </xf>
    <xf numFmtId="49" fontId="74" fillId="0" borderId="0" xfId="1159" applyNumberFormat="1" applyFont="1" applyFill="1" applyBorder="1" applyAlignment="1" applyProtection="1">
      <alignment horizontal="left" vertical="center"/>
    </xf>
    <xf numFmtId="0" fontId="76" fillId="0" borderId="67" xfId="1159" applyFont="1" applyFill="1" applyBorder="1" applyAlignment="1" applyProtection="1">
      <alignment vertical="center"/>
    </xf>
    <xf numFmtId="0" fontId="63" fillId="0" borderId="62" xfId="1159" applyFont="1" applyFill="1" applyBorder="1" applyAlignment="1" applyProtection="1">
      <alignment horizontal="centerContinuous" vertical="top"/>
    </xf>
    <xf numFmtId="0" fontId="66" fillId="0" borderId="0" xfId="1159" applyFont="1" applyFill="1" applyBorder="1" applyAlignment="1" applyProtection="1">
      <alignment vertical="center"/>
    </xf>
    <xf numFmtId="0" fontId="65" fillId="0" borderId="62" xfId="1164" applyFont="1" applyFill="1" applyBorder="1" applyAlignment="1" applyProtection="1">
      <alignment vertical="center"/>
    </xf>
    <xf numFmtId="243" fontId="69" fillId="0" borderId="68" xfId="1159" applyNumberFormat="1" applyFont="1" applyFill="1" applyBorder="1" applyAlignment="1" applyProtection="1">
      <alignment horizontal="center" vertical="center"/>
      <protection hidden="1"/>
    </xf>
    <xf numFmtId="49" fontId="74" fillId="0" borderId="64" xfId="1159" applyNumberFormat="1" applyFont="1" applyFill="1" applyBorder="1" applyAlignment="1" applyProtection="1">
      <alignment horizontal="left" vertical="center"/>
    </xf>
    <xf numFmtId="49" fontId="74" fillId="0" borderId="69" xfId="1159" applyNumberFormat="1" applyFont="1" applyFill="1" applyBorder="1" applyAlignment="1" applyProtection="1">
      <alignment horizontal="left" vertical="center"/>
    </xf>
    <xf numFmtId="0" fontId="76" fillId="0" borderId="70" xfId="1159" applyFont="1" applyFill="1" applyBorder="1" applyAlignment="1" applyProtection="1">
      <alignment vertical="center"/>
    </xf>
    <xf numFmtId="49" fontId="77" fillId="0" borderId="71" xfId="1159" applyNumberFormat="1" applyFont="1" applyFill="1" applyBorder="1" applyAlignment="1" applyProtection="1">
      <alignment horizontal="center" vertical="center" shrinkToFit="1"/>
      <protection hidden="1"/>
    </xf>
    <xf numFmtId="243" fontId="69" fillId="0" borderId="65" xfId="1159" applyNumberFormat="1" applyFont="1" applyFill="1" applyBorder="1" applyAlignment="1" applyProtection="1">
      <alignment horizontal="center" vertical="center"/>
      <protection hidden="1"/>
    </xf>
    <xf numFmtId="0" fontId="71" fillId="0" borderId="0" xfId="1159" applyFont="1" applyFill="1" applyBorder="1" applyAlignment="1" applyProtection="1">
      <alignment vertical="center"/>
    </xf>
    <xf numFmtId="49" fontId="75" fillId="0" borderId="65" xfId="1164" applyNumberFormat="1" applyFill="1" applyBorder="1" applyAlignment="1" applyProtection="1">
      <alignment vertical="center"/>
    </xf>
    <xf numFmtId="49" fontId="69" fillId="0" borderId="63" xfId="1159" applyNumberFormat="1" applyFont="1" applyFill="1" applyBorder="1" applyAlignment="1" applyProtection="1">
      <alignment horizontal="center" vertical="center"/>
      <protection hidden="1"/>
    </xf>
    <xf numFmtId="182" fontId="31" fillId="0" borderId="0" xfId="899" applyNumberFormat="1" applyFont="1" applyFill="1" applyAlignment="1" applyProtection="1">
      <alignment horizontal="left"/>
      <protection locked="0"/>
    </xf>
    <xf numFmtId="182" fontId="32" fillId="0" borderId="0" xfId="899" applyNumberFormat="1" applyFont="1" applyFill="1" applyAlignment="1" applyProtection="1">
      <alignment horizontal="center"/>
      <protection locked="0"/>
    </xf>
    <xf numFmtId="182" fontId="8" fillId="0" borderId="0" xfId="899" applyNumberFormat="1" applyFont="1" applyFill="1" applyAlignment="1" applyProtection="1">
      <alignment horizontal="center"/>
      <protection locked="0"/>
    </xf>
    <xf numFmtId="182" fontId="3" fillId="0" borderId="0" xfId="899" applyNumberFormat="1" applyFont="1" applyFill="1" applyAlignment="1" applyProtection="1">
      <alignment horizontal="left"/>
      <protection locked="0"/>
    </xf>
    <xf numFmtId="182" fontId="8" fillId="0" borderId="0" xfId="899" applyNumberFormat="1" applyFont="1" applyFill="1" applyAlignment="1" applyProtection="1">
      <alignment horizontal="left"/>
      <protection locked="0"/>
    </xf>
    <xf numFmtId="244" fontId="8" fillId="0" borderId="0" xfId="899" applyNumberFormat="1" applyFont="1" applyFill="1" applyAlignment="1" applyProtection="1">
      <alignment horizontal="left"/>
      <protection locked="0"/>
    </xf>
    <xf numFmtId="182" fontId="8" fillId="0" borderId="0" xfId="899" applyNumberFormat="1" applyFont="1" applyFill="1" applyAlignment="1" applyProtection="1">
      <alignment horizontal="right"/>
      <protection locked="0"/>
    </xf>
    <xf numFmtId="182" fontId="78" fillId="0" borderId="0" xfId="1164" applyNumberFormat="1" applyFont="1" applyFill="1" applyBorder="1" applyAlignment="1" applyProtection="1">
      <alignment horizontal="left"/>
      <protection locked="0"/>
    </xf>
    <xf numFmtId="182" fontId="31" fillId="0" borderId="0" xfId="899" applyNumberFormat="1" applyFont="1" applyFill="1" applyBorder="1" applyAlignment="1" applyProtection="1">
      <alignment horizontal="center"/>
      <protection locked="0"/>
    </xf>
    <xf numFmtId="182" fontId="32" fillId="0" borderId="0" xfId="899" applyNumberFormat="1" applyFont="1" applyFill="1" applyAlignment="1" applyProtection="1">
      <alignment horizontal="left"/>
      <protection locked="0"/>
    </xf>
    <xf numFmtId="182" fontId="15" fillId="0" borderId="2" xfId="899" applyNumberFormat="1" applyFont="1" applyFill="1" applyBorder="1" applyAlignment="1" applyProtection="1">
      <alignment horizontal="center"/>
      <protection locked="0"/>
    </xf>
    <xf numFmtId="182" fontId="15" fillId="0" borderId="72" xfId="899" applyNumberFormat="1" applyFont="1" applyFill="1" applyBorder="1" applyAlignment="1" applyProtection="1">
      <alignment horizontal="center"/>
      <protection locked="0"/>
    </xf>
    <xf numFmtId="182" fontId="15" fillId="0" borderId="30" xfId="899" applyNumberFormat="1" applyFont="1" applyFill="1" applyBorder="1" applyAlignment="1" applyProtection="1">
      <alignment horizontal="center"/>
      <protection locked="0"/>
    </xf>
    <xf numFmtId="182" fontId="3" fillId="0" borderId="43" xfId="1155" applyNumberFormat="1" applyFont="1" applyFill="1" applyBorder="1" applyAlignment="1" applyProtection="1">
      <alignment horizontal="left"/>
      <protection locked="0"/>
    </xf>
    <xf numFmtId="244" fontId="8" fillId="0" borderId="2" xfId="899" applyNumberFormat="1" applyFont="1" applyFill="1" applyBorder="1" applyAlignment="1" applyProtection="1">
      <alignment horizontal="center"/>
      <protection locked="0"/>
    </xf>
    <xf numFmtId="240" fontId="8" fillId="0" borderId="10" xfId="899" applyNumberFormat="1" applyFont="1" applyFill="1" applyBorder="1" applyAlignment="1" applyProtection="1">
      <alignment horizontal="right"/>
      <protection locked="0"/>
    </xf>
    <xf numFmtId="240" fontId="3" fillId="0" borderId="72" xfId="899" applyNumberFormat="1" applyFont="1" applyFill="1" applyBorder="1" applyAlignment="1" applyProtection="1">
      <alignment horizontal="left"/>
      <protection locked="0"/>
    </xf>
    <xf numFmtId="240" fontId="3" fillId="0" borderId="30" xfId="899" applyNumberFormat="1" applyFont="1" applyFill="1" applyBorder="1" applyAlignment="1" applyProtection="1">
      <alignment horizontal="left"/>
      <protection locked="0"/>
    </xf>
    <xf numFmtId="244" fontId="3" fillId="0" borderId="2" xfId="899" applyNumberFormat="1" applyFont="1" applyFill="1" applyBorder="1" applyAlignment="1" applyProtection="1">
      <alignment horizontal="center"/>
      <protection locked="0"/>
    </xf>
    <xf numFmtId="240" fontId="8" fillId="0" borderId="2" xfId="899" applyNumberFormat="1" applyFont="1" applyFill="1" applyBorder="1" applyAlignment="1" applyProtection="1">
      <alignment horizontal="right"/>
      <protection locked="0"/>
    </xf>
    <xf numFmtId="182" fontId="3" fillId="0" borderId="73" xfId="899" applyNumberFormat="1" applyFont="1" applyFill="1" applyBorder="1" applyAlignment="1" applyProtection="1">
      <alignment horizontal="left"/>
      <protection locked="0"/>
    </xf>
    <xf numFmtId="240" fontId="8" fillId="0" borderId="2" xfId="898" applyNumberFormat="1" applyFont="1" applyFill="1" applyBorder="1" applyAlignment="1" applyProtection="1">
      <alignment horizontal="right"/>
      <protection locked="0"/>
    </xf>
    <xf numFmtId="240" fontId="3" fillId="0" borderId="72" xfId="899" applyNumberFormat="1" applyFont="1" applyFill="1" applyBorder="1" applyAlignment="1" applyProtection="1">
      <alignment horizontal="left" vertical="center"/>
      <protection locked="0"/>
    </xf>
    <xf numFmtId="240" fontId="15" fillId="0" borderId="30" xfId="899" applyNumberFormat="1" applyFont="1" applyFill="1" applyBorder="1" applyAlignment="1" applyProtection="1">
      <alignment horizontal="left"/>
      <protection locked="0"/>
    </xf>
    <xf numFmtId="182" fontId="15" fillId="0" borderId="73" xfId="899" applyNumberFormat="1" applyFont="1" applyFill="1" applyBorder="1" applyAlignment="1" applyProtection="1">
      <alignment horizontal="center"/>
      <protection locked="0"/>
    </xf>
    <xf numFmtId="182" fontId="15" fillId="0" borderId="73" xfId="899" applyNumberFormat="1" applyFont="1" applyFill="1" applyBorder="1" applyAlignment="1" applyProtection="1">
      <alignment horizontal="left"/>
      <protection locked="0"/>
    </xf>
    <xf numFmtId="240" fontId="15" fillId="8" borderId="30" xfId="899" applyNumberFormat="1" applyFont="1" applyFill="1" applyBorder="1" applyAlignment="1" applyProtection="1">
      <alignment horizontal="left"/>
      <protection locked="0"/>
    </xf>
    <xf numFmtId="240" fontId="32" fillId="8" borderId="2" xfId="899" applyNumberFormat="1" applyFont="1" applyFill="1" applyBorder="1" applyAlignment="1" applyProtection="1">
      <alignment horizontal="right"/>
      <protection locked="0"/>
    </xf>
    <xf numFmtId="240" fontId="3" fillId="0" borderId="74" xfId="899" applyNumberFormat="1" applyFont="1" applyFill="1" applyBorder="1" applyAlignment="1" applyProtection="1">
      <alignment horizontal="left"/>
      <protection locked="0"/>
    </xf>
    <xf numFmtId="240" fontId="3" fillId="0" borderId="9" xfId="899" applyNumberFormat="1" applyFont="1" applyFill="1" applyBorder="1" applyAlignment="1" applyProtection="1">
      <alignment horizontal="left"/>
      <protection locked="0"/>
    </xf>
    <xf numFmtId="240" fontId="15" fillId="8" borderId="7" xfId="1155" applyNumberFormat="1" applyFont="1" applyFill="1" applyBorder="1" applyAlignment="1" applyProtection="1">
      <alignment horizontal="left"/>
      <protection locked="0"/>
    </xf>
    <xf numFmtId="240" fontId="32" fillId="8" borderId="2" xfId="898" applyNumberFormat="1" applyFont="1" applyFill="1" applyBorder="1" applyAlignment="1" applyProtection="1">
      <alignment horizontal="right"/>
      <protection locked="0"/>
    </xf>
    <xf numFmtId="182" fontId="32" fillId="8" borderId="43" xfId="1155" applyNumberFormat="1" applyFont="1" applyFill="1" applyBorder="1" applyAlignment="1" applyProtection="1">
      <alignment horizontal="left"/>
      <protection locked="0"/>
    </xf>
    <xf numFmtId="240" fontId="32" fillId="8" borderId="5" xfId="899" applyNumberFormat="1" applyFont="1" applyFill="1" applyBorder="1" applyAlignment="1" applyProtection="1">
      <alignment horizontal="right"/>
      <protection locked="0"/>
    </xf>
    <xf numFmtId="240" fontId="32" fillId="8" borderId="72" xfId="899" applyNumberFormat="1" applyFont="1" applyFill="1" applyBorder="1" applyAlignment="1" applyProtection="1">
      <alignment horizontal="left"/>
      <protection locked="0"/>
    </xf>
    <xf numFmtId="182" fontId="8" fillId="0" borderId="43" xfId="899" applyNumberFormat="1" applyFont="1" applyFill="1" applyBorder="1" applyAlignment="1" applyProtection="1">
      <alignment horizontal="left"/>
      <protection locked="0"/>
    </xf>
    <xf numFmtId="240" fontId="8" fillId="0" borderId="72" xfId="899" applyNumberFormat="1" applyFont="1" applyFill="1" applyBorder="1" applyAlignment="1" applyProtection="1">
      <alignment horizontal="left"/>
      <protection locked="0"/>
    </xf>
    <xf numFmtId="182" fontId="3" fillId="0" borderId="0" xfId="899" applyNumberFormat="1" applyFont="1" applyFill="1" applyBorder="1" applyAlignment="1" applyProtection="1">
      <alignment horizontal="left"/>
      <protection locked="0"/>
    </xf>
    <xf numFmtId="182" fontId="3" fillId="0" borderId="0" xfId="899" applyNumberFormat="1" applyFont="1" applyFill="1" applyBorder="1" applyAlignment="1" applyProtection="1">
      <alignment horizontal="right"/>
      <protection locked="0"/>
    </xf>
    <xf numFmtId="182" fontId="15" fillId="0" borderId="0" xfId="899" applyNumberFormat="1" applyFont="1" applyFill="1" applyAlignment="1" applyProtection="1">
      <alignment horizontal="left"/>
      <protection locked="0"/>
    </xf>
    <xf numFmtId="240" fontId="3" fillId="0" borderId="2" xfId="899" applyNumberFormat="1" applyFont="1" applyFill="1" applyBorder="1" applyAlignment="1" applyProtection="1">
      <alignment horizontal="left"/>
      <protection locked="0"/>
    </xf>
    <xf numFmtId="240" fontId="3" fillId="0" borderId="2" xfId="899" applyNumberFormat="1" applyFont="1" applyFill="1" applyBorder="1" applyAlignment="1" applyProtection="1">
      <alignment horizontal="left" vertical="center"/>
      <protection locked="0"/>
    </xf>
    <xf numFmtId="240" fontId="15" fillId="0" borderId="2" xfId="899" applyNumberFormat="1" applyFont="1" applyFill="1" applyBorder="1" applyAlignment="1" applyProtection="1">
      <alignment horizontal="left"/>
      <protection locked="0"/>
    </xf>
    <xf numFmtId="240" fontId="15" fillId="0" borderId="2" xfId="898" applyNumberFormat="1" applyFont="1" applyFill="1" applyBorder="1" applyAlignment="1" applyProtection="1">
      <alignment horizontal="left"/>
      <protection locked="0"/>
    </xf>
    <xf numFmtId="240" fontId="32" fillId="0" borderId="2" xfId="898" applyNumberFormat="1" applyFont="1" applyFill="1" applyBorder="1" applyAlignment="1" applyProtection="1">
      <alignment horizontal="left"/>
      <protection locked="0"/>
    </xf>
    <xf numFmtId="240" fontId="8" fillId="0" borderId="2" xfId="899" applyNumberFormat="1" applyFont="1" applyFill="1" applyBorder="1" applyAlignment="1" applyProtection="1">
      <alignment horizontal="left"/>
      <protection locked="0"/>
    </xf>
    <xf numFmtId="49" fontId="207" fillId="0" borderId="63" xfId="1159" applyNumberFormat="1" applyFont="1" applyFill="1" applyBorder="1" applyAlignment="1" applyProtection="1">
      <alignment horizontal="center" vertical="center"/>
      <protection locked="0"/>
    </xf>
    <xf numFmtId="238" fontId="2" fillId="0" borderId="0" xfId="0" applyNumberFormat="1" applyFont="1" applyFill="1" applyAlignment="1">
      <alignment vertical="center"/>
    </xf>
    <xf numFmtId="0" fontId="2" fillId="0" borderId="24" xfId="0" applyFont="1" applyFill="1" applyBorder="1" applyAlignment="1">
      <alignment horizontal="center" vertical="center" shrinkToFit="1"/>
    </xf>
    <xf numFmtId="239" fontId="2" fillId="0" borderId="25" xfId="0" applyNumberFormat="1" applyFont="1" applyFill="1" applyBorder="1" applyAlignment="1">
      <alignment horizontal="center" vertical="center" shrinkToFit="1"/>
    </xf>
    <xf numFmtId="0" fontId="2" fillId="0" borderId="23" xfId="0" applyFont="1" applyFill="1" applyBorder="1" applyAlignment="1">
      <alignment horizontal="right" vertical="center" shrinkToFit="1"/>
    </xf>
    <xf numFmtId="234" fontId="2" fillId="0" borderId="23" xfId="0" applyNumberFormat="1" applyFont="1" applyFill="1" applyBorder="1" applyAlignment="1">
      <alignment horizontal="left" vertical="center"/>
    </xf>
    <xf numFmtId="234" fontId="2" fillId="0" borderId="23" xfId="0" applyNumberFormat="1" applyFont="1" applyFill="1" applyBorder="1" applyAlignment="1">
      <alignment vertical="center" shrinkToFit="1"/>
    </xf>
    <xf numFmtId="234" fontId="2" fillId="0" borderId="23" xfId="0" applyNumberFormat="1" applyFont="1" applyFill="1" applyBorder="1" applyAlignment="1">
      <alignment horizontal="center" vertical="center" shrinkToFit="1"/>
    </xf>
    <xf numFmtId="234" fontId="2" fillId="0" borderId="24" xfId="0" applyNumberFormat="1" applyFont="1" applyFill="1" applyBorder="1" applyAlignment="1">
      <alignment horizontal="center" vertical="center" shrinkToFit="1"/>
    </xf>
    <xf numFmtId="234" fontId="2" fillId="0" borderId="25" xfId="0" applyNumberFormat="1" applyFont="1" applyFill="1" applyBorder="1" applyAlignment="1">
      <alignment horizontal="center" vertical="center" shrinkToFit="1"/>
    </xf>
    <xf numFmtId="234" fontId="2" fillId="0" borderId="0" xfId="0" applyNumberFormat="1" applyFont="1" applyFill="1" applyAlignment="1">
      <alignment vertical="center"/>
    </xf>
    <xf numFmtId="178" fontId="2" fillId="0" borderId="23" xfId="1220" applyFont="1" applyFill="1" applyBorder="1" applyAlignment="1" applyProtection="1">
      <alignment horizontal="right" vertical="center" wrapText="1" shrinkToFit="1"/>
    </xf>
    <xf numFmtId="178" fontId="2" fillId="0" borderId="23" xfId="1220" applyFont="1" applyFill="1" applyBorder="1" applyAlignment="1">
      <alignment horizontal="center" vertical="center" wrapText="1"/>
    </xf>
    <xf numFmtId="239" fontId="2" fillId="0" borderId="23" xfId="1152" applyNumberFormat="1" applyFont="1" applyFill="1" applyBorder="1" applyAlignment="1" applyProtection="1">
      <alignment horizontal="center" vertical="center" wrapText="1"/>
      <protection locked="0"/>
    </xf>
    <xf numFmtId="49" fontId="69" fillId="0" borderId="65" xfId="1159" applyNumberFormat="1" applyFont="1" applyFill="1" applyBorder="1" applyAlignment="1" applyProtection="1">
      <alignment horizontal="center" vertical="center"/>
      <protection locked="0"/>
    </xf>
    <xf numFmtId="49" fontId="69" fillId="0" borderId="63" xfId="1159" applyNumberFormat="1" applyFont="1" applyFill="1" applyBorder="1" applyAlignment="1" applyProtection="1">
      <alignment horizontal="center" vertical="center"/>
      <protection locked="0"/>
    </xf>
    <xf numFmtId="240" fontId="208" fillId="0" borderId="0" xfId="0" applyNumberFormat="1" applyFont="1" applyFill="1" applyAlignment="1">
      <alignment horizontal="center" vertical="center"/>
    </xf>
    <xf numFmtId="0" fontId="3" fillId="0" borderId="23" xfId="0" applyFont="1" applyFill="1" applyBorder="1" applyAlignment="1">
      <alignment vertical="center"/>
    </xf>
    <xf numFmtId="238" fontId="2" fillId="0" borderId="26" xfId="0" applyNumberFormat="1" applyFont="1" applyFill="1" applyBorder="1" applyAlignment="1">
      <alignment vertical="center"/>
    </xf>
    <xf numFmtId="238" fontId="208" fillId="0" borderId="0" xfId="0" applyNumberFormat="1" applyFont="1" applyFill="1" applyAlignment="1">
      <alignment horizontal="center" vertical="center"/>
    </xf>
    <xf numFmtId="0" fontId="208" fillId="0" borderId="0" xfId="0" applyNumberFormat="1" applyFont="1" applyFill="1" applyAlignment="1">
      <alignment horizontal="center" vertical="center"/>
    </xf>
    <xf numFmtId="0" fontId="2" fillId="0" borderId="23" xfId="0" applyFont="1" applyFill="1" applyBorder="1" applyAlignment="1">
      <alignment horizontal="center" vertical="center"/>
    </xf>
    <xf numFmtId="0" fontId="3" fillId="0" borderId="28" xfId="0" applyFont="1" applyFill="1" applyBorder="1" applyAlignment="1">
      <alignment horizontal="center" vertical="center"/>
    </xf>
    <xf numFmtId="240" fontId="2" fillId="0" borderId="23" xfId="1220" applyNumberFormat="1" applyFont="1" applyFill="1" applyBorder="1" applyAlignment="1">
      <alignment horizontal="right" vertical="center"/>
    </xf>
    <xf numFmtId="240" fontId="6" fillId="0" borderId="0" xfId="0" applyNumberFormat="1" applyFont="1" applyFill="1" applyBorder="1" applyAlignment="1">
      <alignment horizontal="left" vertical="center" indent="15"/>
    </xf>
    <xf numFmtId="240" fontId="2" fillId="0" borderId="0" xfId="0" applyNumberFormat="1" applyFont="1" applyFill="1" applyAlignment="1">
      <alignment horizontal="center" vertical="center"/>
    </xf>
    <xf numFmtId="0" fontId="2" fillId="0" borderId="23" xfId="1164" applyFont="1" applyFill="1" applyBorder="1" applyAlignment="1" applyProtection="1">
      <alignment horizontal="center" vertical="center"/>
    </xf>
    <xf numFmtId="0" fontId="2" fillId="0" borderId="23" xfId="0" applyFont="1" applyFill="1" applyBorder="1" applyAlignment="1">
      <alignment horizontal="center" vertical="center"/>
    </xf>
    <xf numFmtId="0" fontId="2" fillId="0" borderId="23" xfId="0" applyFont="1" applyFill="1" applyBorder="1" applyAlignment="1">
      <alignment horizontal="center" vertical="center" wrapText="1"/>
    </xf>
    <xf numFmtId="239" fontId="2" fillId="0" borderId="23" xfId="0" applyNumberFormat="1" applyFont="1" applyFill="1" applyBorder="1" applyAlignment="1">
      <alignment horizontal="center" vertical="center"/>
    </xf>
    <xf numFmtId="49" fontId="2" fillId="0" borderId="23" xfId="0" applyNumberFormat="1" applyFont="1" applyFill="1" applyBorder="1" applyAlignment="1">
      <alignment horizontal="center" vertical="center"/>
    </xf>
    <xf numFmtId="0" fontId="2" fillId="0" borderId="0" xfId="0" applyNumberFormat="1" applyFont="1" applyFill="1" applyAlignment="1">
      <alignment horizontal="right" vertical="center"/>
    </xf>
    <xf numFmtId="239" fontId="2" fillId="0" borderId="23" xfId="0" applyNumberFormat="1" applyFont="1" applyFill="1" applyBorder="1" applyAlignment="1">
      <alignment horizontal="center" vertical="center" wrapText="1"/>
    </xf>
    <xf numFmtId="238" fontId="2" fillId="0" borderId="0" xfId="0" applyNumberFormat="1" applyFont="1" applyFill="1" applyAlignment="1">
      <alignment horizontal="center" vertical="center"/>
    </xf>
    <xf numFmtId="0" fontId="2" fillId="0" borderId="0" xfId="0" applyNumberFormat="1" applyFont="1" applyFill="1" applyAlignment="1">
      <alignment horizontal="center" vertical="center"/>
    </xf>
    <xf numFmtId="49" fontId="2" fillId="0" borderId="23" xfId="1164" applyNumberFormat="1" applyFont="1" applyFill="1" applyBorder="1" applyAlignment="1" applyProtection="1">
      <alignment horizontal="center" vertical="center"/>
    </xf>
    <xf numFmtId="239" fontId="3" fillId="0" borderId="25" xfId="0" applyNumberFormat="1" applyFont="1" applyFill="1" applyBorder="1" applyAlignment="1">
      <alignment horizontal="center" vertical="center" shrinkToFit="1"/>
    </xf>
    <xf numFmtId="178" fontId="2" fillId="0" borderId="25" xfId="1220" applyFont="1" applyFill="1" applyBorder="1" applyAlignment="1">
      <alignment horizontal="center" vertical="center" shrinkToFit="1"/>
    </xf>
    <xf numFmtId="238" fontId="2" fillId="0" borderId="25" xfId="0" applyNumberFormat="1" applyFont="1" applyFill="1" applyBorder="1" applyAlignment="1">
      <alignment horizontal="center" vertical="center" shrinkToFit="1"/>
    </xf>
    <xf numFmtId="239" fontId="2" fillId="0" borderId="25" xfId="0" applyNumberFormat="1" applyFont="1" applyFill="1" applyBorder="1" applyAlignment="1">
      <alignment horizontal="right" vertical="center" shrinkToFit="1"/>
    </xf>
    <xf numFmtId="178" fontId="2" fillId="0" borderId="23" xfId="1220" applyFont="1" applyFill="1" applyBorder="1" applyAlignment="1">
      <alignment horizontal="center" vertical="center" shrinkToFit="1"/>
    </xf>
    <xf numFmtId="0" fontId="3" fillId="0" borderId="23" xfId="0" applyFont="1" applyFill="1" applyBorder="1" applyAlignment="1">
      <alignment horizontal="center" vertical="center" shrinkToFit="1"/>
    </xf>
    <xf numFmtId="14" fontId="2" fillId="0" borderId="23" xfId="0" applyNumberFormat="1" applyFont="1" applyFill="1" applyBorder="1" applyAlignment="1">
      <alignment horizontal="center" vertical="center" shrinkToFit="1"/>
    </xf>
    <xf numFmtId="240" fontId="2" fillId="0" borderId="23" xfId="1220" applyNumberFormat="1" applyFont="1" applyFill="1" applyBorder="1" applyAlignment="1">
      <alignment horizontal="right" vertical="center" shrinkToFit="1"/>
    </xf>
    <xf numFmtId="178" fontId="208" fillId="0" borderId="0" xfId="1220" applyFont="1" applyFill="1" applyAlignment="1">
      <alignment horizontal="center" vertical="center"/>
    </xf>
    <xf numFmtId="178" fontId="2" fillId="0" borderId="23" xfId="1220" applyFont="1" applyFill="1" applyBorder="1"/>
    <xf numFmtId="240" fontId="2" fillId="0" borderId="23" xfId="0" applyNumberFormat="1" applyFont="1" applyFill="1" applyBorder="1" applyAlignment="1">
      <alignment vertical="center"/>
    </xf>
    <xf numFmtId="0" fontId="3" fillId="0" borderId="23" xfId="0" applyFont="1" applyFill="1" applyBorder="1" applyAlignment="1">
      <alignment vertical="center" shrinkToFit="1"/>
    </xf>
    <xf numFmtId="0" fontId="1" fillId="0" borderId="0" xfId="0" applyFont="1" applyFill="1" applyAlignment="1">
      <alignment horizontal="center" vertical="center" wrapText="1"/>
    </xf>
    <xf numFmtId="238" fontId="208" fillId="0" borderId="0" xfId="0" applyNumberFormat="1" applyFont="1" applyFill="1" applyAlignment="1">
      <alignment horizontal="center" vertical="center"/>
    </xf>
    <xf numFmtId="0" fontId="208" fillId="0" borderId="0" xfId="0" applyNumberFormat="1" applyFont="1" applyFill="1" applyAlignment="1">
      <alignment horizontal="center" vertical="center"/>
    </xf>
    <xf numFmtId="0" fontId="208" fillId="0" borderId="0" xfId="0" applyFont="1" applyFill="1" applyAlignment="1">
      <alignment horizontal="right" vertical="center"/>
    </xf>
    <xf numFmtId="0" fontId="2" fillId="0" borderId="23" xfId="0" applyFont="1" applyFill="1" applyBorder="1" applyAlignment="1">
      <alignment horizontal="center" vertical="center"/>
    </xf>
    <xf numFmtId="0" fontId="2" fillId="0" borderId="23" xfId="0" applyFont="1" applyFill="1" applyBorder="1" applyAlignment="1">
      <alignment horizontal="center" vertical="center" wrapText="1"/>
    </xf>
    <xf numFmtId="239" fontId="3" fillId="0" borderId="23" xfId="0" applyNumberFormat="1" applyFont="1" applyFill="1" applyBorder="1" applyAlignment="1">
      <alignment horizontal="center" vertical="center" wrapText="1"/>
    </xf>
    <xf numFmtId="239" fontId="2" fillId="0" borderId="23" xfId="0" applyNumberFormat="1" applyFont="1" applyFill="1" applyBorder="1" applyAlignment="1">
      <alignment horizontal="center" vertical="center" wrapText="1"/>
    </xf>
    <xf numFmtId="240" fontId="2" fillId="0" borderId="23" xfId="0" applyNumberFormat="1" applyFont="1" applyFill="1" applyBorder="1" applyAlignment="1">
      <alignment horizontal="center" vertical="center" wrapText="1"/>
    </xf>
    <xf numFmtId="178" fontId="2" fillId="0" borderId="23" xfId="1220" applyFont="1" applyFill="1" applyBorder="1" applyAlignment="1">
      <alignment horizontal="center" vertical="center" wrapText="1"/>
    </xf>
    <xf numFmtId="178" fontId="2" fillId="0" borderId="23" xfId="0" applyNumberFormat="1" applyFont="1" applyFill="1" applyBorder="1" applyAlignment="1">
      <alignment vertical="center" shrinkToFit="1"/>
    </xf>
    <xf numFmtId="0" fontId="2" fillId="0" borderId="23" xfId="0" applyFont="1" applyFill="1" applyBorder="1" applyAlignment="1">
      <alignment horizontal="center" vertical="center"/>
    </xf>
    <xf numFmtId="0" fontId="2" fillId="0" borderId="0" xfId="0" applyNumberFormat="1" applyFont="1" applyFill="1" applyAlignment="1">
      <alignment horizontal="center" vertical="center"/>
    </xf>
    <xf numFmtId="0" fontId="2" fillId="0" borderId="23" xfId="0" applyFont="1" applyFill="1" applyBorder="1" applyAlignment="1">
      <alignment horizontal="center" vertical="center"/>
    </xf>
    <xf numFmtId="240" fontId="2" fillId="0" borderId="0" xfId="1220" applyNumberFormat="1" applyFont="1" applyFill="1" applyAlignment="1">
      <alignment vertical="center"/>
    </xf>
    <xf numFmtId="0" fontId="2" fillId="0" borderId="23" xfId="0" applyFont="1" applyFill="1" applyBorder="1" applyAlignment="1">
      <alignment horizontal="center" vertical="center"/>
    </xf>
    <xf numFmtId="238" fontId="2" fillId="0" borderId="0" xfId="0" applyNumberFormat="1" applyFont="1" applyFill="1" applyAlignment="1">
      <alignment horizontal="center" vertical="center"/>
    </xf>
    <xf numFmtId="238" fontId="2" fillId="0" borderId="0" xfId="0" applyNumberFormat="1" applyFont="1" applyFill="1" applyAlignment="1">
      <alignment horizontal="right" vertical="center"/>
    </xf>
    <xf numFmtId="49" fontId="2" fillId="0" borderId="23" xfId="0" applyNumberFormat="1" applyFont="1" applyFill="1" applyBorder="1" applyAlignment="1">
      <alignment horizontal="center" vertical="center"/>
    </xf>
    <xf numFmtId="178" fontId="3" fillId="0" borderId="23" xfId="0" applyNumberFormat="1" applyFont="1" applyFill="1" applyBorder="1" applyAlignment="1">
      <alignment horizontal="right" vertical="center"/>
    </xf>
    <xf numFmtId="238" fontId="2" fillId="27" borderId="0" xfId="0" applyNumberFormat="1" applyFont="1" applyFill="1" applyAlignment="1">
      <alignment horizontal="center" vertical="center"/>
    </xf>
    <xf numFmtId="0" fontId="2" fillId="27" borderId="0" xfId="0" applyFont="1" applyFill="1" applyAlignment="1">
      <alignment vertical="center"/>
    </xf>
    <xf numFmtId="0" fontId="2" fillId="27" borderId="23" xfId="0" applyFont="1" applyFill="1" applyBorder="1" applyAlignment="1">
      <alignment horizontal="center" vertical="center"/>
    </xf>
    <xf numFmtId="178" fontId="2" fillId="27" borderId="23" xfId="0" applyNumberFormat="1" applyFont="1" applyFill="1" applyBorder="1" applyAlignment="1">
      <alignment horizontal="right" vertical="center"/>
    </xf>
    <xf numFmtId="178" fontId="2" fillId="27" borderId="23" xfId="0" applyNumberFormat="1" applyFont="1" applyFill="1" applyBorder="1" applyAlignment="1">
      <alignment vertical="center"/>
    </xf>
    <xf numFmtId="0" fontId="2" fillId="27" borderId="23" xfId="0" applyFont="1" applyFill="1" applyBorder="1" applyAlignment="1">
      <alignment vertical="center"/>
    </xf>
    <xf numFmtId="182" fontId="79" fillId="0" borderId="0" xfId="899" applyNumberFormat="1" applyFont="1" applyFill="1" applyBorder="1" applyAlignment="1" applyProtection="1">
      <alignment horizontal="center"/>
      <protection locked="0"/>
    </xf>
    <xf numFmtId="182" fontId="31" fillId="0" borderId="0" xfId="899" applyNumberFormat="1" applyFont="1" applyFill="1" applyBorder="1" applyAlignment="1" applyProtection="1">
      <alignment horizontal="center"/>
      <protection locked="0"/>
    </xf>
    <xf numFmtId="0" fontId="8" fillId="0" borderId="0" xfId="899" applyNumberFormat="1" applyFont="1" applyFill="1" applyBorder="1" applyAlignment="1" applyProtection="1">
      <alignment horizontal="center"/>
      <protection locked="0"/>
    </xf>
    <xf numFmtId="182" fontId="3" fillId="0" borderId="4" xfId="899" applyNumberFormat="1" applyFont="1" applyFill="1" applyBorder="1" applyAlignment="1" applyProtection="1">
      <alignment horizontal="left"/>
      <protection locked="0"/>
    </xf>
    <xf numFmtId="182" fontId="8" fillId="0" borderId="4" xfId="899" applyNumberFormat="1" applyFont="1" applyFill="1" applyBorder="1" applyAlignment="1" applyProtection="1">
      <alignment horizontal="left"/>
      <protection locked="0"/>
    </xf>
    <xf numFmtId="0" fontId="61" fillId="0" borderId="75" xfId="1159" applyFont="1" applyFill="1" applyBorder="1" applyAlignment="1" applyProtection="1">
      <alignment horizontal="center" vertical="center"/>
    </xf>
    <xf numFmtId="0" fontId="61" fillId="0" borderId="59" xfId="1159" applyFont="1" applyFill="1" applyBorder="1" applyAlignment="1" applyProtection="1">
      <alignment horizontal="center" vertical="center"/>
    </xf>
    <xf numFmtId="0" fontId="61" fillId="0" borderId="76" xfId="1159" applyFont="1" applyFill="1" applyBorder="1" applyAlignment="1" applyProtection="1">
      <alignment horizontal="center" vertical="center"/>
    </xf>
    <xf numFmtId="0" fontId="61" fillId="0" borderId="77" xfId="1159" applyFont="1" applyFill="1" applyBorder="1" applyAlignment="1" applyProtection="1">
      <alignment horizontal="center" vertical="center"/>
    </xf>
    <xf numFmtId="0" fontId="66" fillId="0" borderId="0" xfId="1159" applyFont="1" applyFill="1" applyBorder="1" applyAlignment="1" applyProtection="1">
      <alignment horizontal="center" vertical="center"/>
    </xf>
    <xf numFmtId="0" fontId="67" fillId="0" borderId="69" xfId="1159" applyFont="1" applyFill="1" applyBorder="1" applyAlignment="1" applyProtection="1">
      <alignment horizontal="left" vertical="center"/>
    </xf>
    <xf numFmtId="0" fontId="66" fillId="0" borderId="62" xfId="1159" applyFont="1" applyFill="1" applyBorder="1" applyAlignment="1" applyProtection="1">
      <alignment horizontal="center" vertical="center"/>
    </xf>
    <xf numFmtId="0" fontId="67" fillId="0" borderId="69" xfId="1159" applyFont="1" applyFill="1" applyBorder="1" applyAlignment="1" applyProtection="1">
      <alignment vertical="center"/>
    </xf>
    <xf numFmtId="0" fontId="61" fillId="0" borderId="78" xfId="1159" applyFont="1" applyFill="1" applyBorder="1" applyAlignment="1" applyProtection="1">
      <alignment horizontal="center" vertical="center"/>
    </xf>
    <xf numFmtId="0" fontId="61" fillId="0" borderId="79" xfId="1159" applyFont="1" applyFill="1" applyBorder="1" applyAlignment="1" applyProtection="1">
      <alignment horizontal="center" vertical="center"/>
    </xf>
    <xf numFmtId="0" fontId="68" fillId="0" borderId="62" xfId="1159" applyFont="1" applyFill="1" applyBorder="1" applyAlignment="1" applyProtection="1">
      <alignment horizontal="right" vertical="center"/>
    </xf>
    <xf numFmtId="0" fontId="68" fillId="0" borderId="80" xfId="1159" applyFont="1" applyFill="1" applyBorder="1" applyAlignment="1" applyProtection="1">
      <alignment horizontal="right" vertical="center"/>
    </xf>
    <xf numFmtId="49" fontId="69" fillId="0" borderId="65" xfId="1159" applyNumberFormat="1" applyFont="1" applyFill="1" applyBorder="1" applyAlignment="1" applyProtection="1">
      <alignment horizontal="left" vertical="center"/>
      <protection locked="0"/>
    </xf>
    <xf numFmtId="49" fontId="69" fillId="0" borderId="63" xfId="1159" applyNumberFormat="1" applyFont="1" applyFill="1" applyBorder="1" applyAlignment="1" applyProtection="1">
      <alignment horizontal="left" vertical="center"/>
      <protection locked="0"/>
    </xf>
    <xf numFmtId="49" fontId="69" fillId="0" borderId="81" xfId="1159" applyNumberFormat="1" applyFont="1" applyFill="1" applyBorder="1" applyAlignment="1" applyProtection="1">
      <alignment horizontal="left" vertical="center"/>
      <protection locked="0"/>
    </xf>
    <xf numFmtId="0" fontId="68" fillId="0" borderId="62" xfId="1159" applyFont="1" applyFill="1" applyBorder="1" applyAlignment="1" applyProtection="1">
      <alignment horizontal="center" vertical="center"/>
    </xf>
    <xf numFmtId="0" fontId="68" fillId="0" borderId="80" xfId="1159" applyFont="1" applyFill="1" applyBorder="1" applyAlignment="1" applyProtection="1">
      <alignment horizontal="center" vertical="center"/>
    </xf>
    <xf numFmtId="49" fontId="69" fillId="0" borderId="65" xfId="1159" applyNumberFormat="1" applyFont="1" applyFill="1" applyBorder="1" applyAlignment="1" applyProtection="1">
      <alignment horizontal="center" vertical="center"/>
      <protection locked="0" hidden="1"/>
    </xf>
    <xf numFmtId="49" fontId="69" fillId="0" borderId="63" xfId="1159" applyNumberFormat="1" applyFont="1" applyFill="1" applyBorder="1" applyAlignment="1" applyProtection="1">
      <alignment horizontal="center" vertical="center"/>
      <protection locked="0" hidden="1"/>
    </xf>
    <xf numFmtId="0" fontId="68" fillId="0" borderId="0" xfId="1159" applyFont="1" applyFill="1" applyBorder="1" applyAlignment="1" applyProtection="1">
      <alignment horizontal="center" vertical="center"/>
    </xf>
    <xf numFmtId="0" fontId="70" fillId="0" borderId="66" xfId="1159" applyFont="1" applyFill="1" applyBorder="1" applyAlignment="1" applyProtection="1">
      <alignment horizontal="center" vertical="center"/>
    </xf>
    <xf numFmtId="0" fontId="68" fillId="0" borderId="0" xfId="1159" applyFont="1" applyFill="1" applyBorder="1" applyAlignment="1" applyProtection="1">
      <alignment horizontal="right" vertical="center"/>
    </xf>
    <xf numFmtId="0" fontId="0" fillId="0" borderId="80" xfId="0" applyFill="1" applyBorder="1" applyAlignment="1">
      <alignment horizontal="right" vertical="center"/>
    </xf>
    <xf numFmtId="49" fontId="69" fillId="0" borderId="65" xfId="1159" applyNumberFormat="1" applyFont="1" applyFill="1" applyBorder="1" applyAlignment="1" applyProtection="1">
      <alignment horizontal="center" vertical="center" shrinkToFit="1"/>
      <protection hidden="1"/>
    </xf>
    <xf numFmtId="49" fontId="69" fillId="0" borderId="63" xfId="1159" applyNumberFormat="1" applyFont="1" applyFill="1" applyBorder="1" applyAlignment="1" applyProtection="1">
      <alignment horizontal="center" vertical="center" shrinkToFit="1"/>
      <protection hidden="1"/>
    </xf>
    <xf numFmtId="0" fontId="72" fillId="0" borderId="66" xfId="1159" applyFont="1" applyFill="1" applyBorder="1" applyAlignment="1" applyProtection="1">
      <alignment horizontal="center" vertical="center"/>
    </xf>
    <xf numFmtId="0" fontId="72" fillId="0" borderId="64" xfId="1159" applyFont="1" applyFill="1" applyBorder="1" applyAlignment="1" applyProtection="1">
      <alignment horizontal="center" vertical="center"/>
    </xf>
    <xf numFmtId="49" fontId="69" fillId="0" borderId="71" xfId="1159" applyNumberFormat="1" applyFont="1" applyFill="1" applyBorder="1" applyAlignment="1" applyProtection="1">
      <alignment horizontal="center" vertical="center"/>
      <protection hidden="1"/>
    </xf>
    <xf numFmtId="49" fontId="69" fillId="0" borderId="82" xfId="1159" applyNumberFormat="1" applyFont="1" applyFill="1" applyBorder="1" applyAlignment="1" applyProtection="1">
      <alignment horizontal="center" vertical="center"/>
      <protection hidden="1"/>
    </xf>
    <xf numFmtId="0" fontId="0" fillId="0" borderId="0" xfId="0" applyFill="1" applyBorder="1" applyAlignment="1">
      <alignment horizontal="right" vertical="center"/>
    </xf>
    <xf numFmtId="0" fontId="73" fillId="0" borderId="66" xfId="1159" applyFont="1" applyFill="1" applyBorder="1" applyAlignment="1" applyProtection="1">
      <alignment horizontal="center" vertical="center"/>
    </xf>
    <xf numFmtId="0" fontId="73" fillId="0" borderId="69" xfId="1159" applyFont="1" applyFill="1" applyBorder="1" applyAlignment="1" applyProtection="1">
      <alignment horizontal="center" vertical="center"/>
    </xf>
    <xf numFmtId="0" fontId="73" fillId="0" borderId="0" xfId="1159" applyFont="1" applyFill="1" applyBorder="1" applyAlignment="1" applyProtection="1">
      <alignment horizontal="center" vertical="center"/>
    </xf>
    <xf numFmtId="49" fontId="69" fillId="0" borderId="65" xfId="1159" applyNumberFormat="1" applyFont="1" applyFill="1" applyBorder="1" applyAlignment="1" applyProtection="1">
      <alignment horizontal="center" vertical="center"/>
      <protection locked="0"/>
    </xf>
    <xf numFmtId="49" fontId="69" fillId="0" borderId="63" xfId="1159" applyNumberFormat="1" applyFont="1" applyFill="1" applyBorder="1" applyAlignment="1" applyProtection="1">
      <alignment horizontal="center" vertical="center"/>
      <protection locked="0"/>
    </xf>
    <xf numFmtId="49" fontId="69" fillId="0" borderId="71" xfId="1159" applyNumberFormat="1" applyFont="1" applyFill="1" applyBorder="1" applyAlignment="1" applyProtection="1">
      <alignment horizontal="center" vertical="center"/>
      <protection locked="0"/>
    </xf>
    <xf numFmtId="49" fontId="69" fillId="0" borderId="82" xfId="1159" applyNumberFormat="1" applyFont="1" applyFill="1" applyBorder="1" applyAlignment="1" applyProtection="1">
      <alignment horizontal="center" vertical="center"/>
      <protection locked="0"/>
    </xf>
    <xf numFmtId="49" fontId="75" fillId="0" borderId="65" xfId="1164" applyNumberFormat="1" applyFill="1" applyBorder="1" applyAlignment="1" applyProtection="1">
      <alignment horizontal="left" vertical="center"/>
      <protection locked="0"/>
    </xf>
    <xf numFmtId="0" fontId="61" fillId="0" borderId="0" xfId="1159" applyFont="1" applyFill="1" applyBorder="1" applyAlignment="1" applyProtection="1">
      <alignment horizontal="center" vertical="center"/>
    </xf>
    <xf numFmtId="0" fontId="61" fillId="0" borderId="83" xfId="1159" applyFont="1" applyFill="1" applyBorder="1" applyAlignment="1" applyProtection="1">
      <alignment horizontal="center" vertical="center"/>
    </xf>
    <xf numFmtId="0" fontId="3" fillId="0" borderId="44" xfId="1155" applyNumberFormat="1" applyFont="1" applyBorder="1" applyAlignment="1" applyProtection="1">
      <alignment horizontal="center" vertical="center"/>
      <protection locked="0"/>
    </xf>
    <xf numFmtId="0" fontId="3" fillId="0" borderId="48" xfId="1155" applyNumberFormat="1" applyFont="1" applyBorder="1" applyAlignment="1" applyProtection="1">
      <alignment horizontal="center" vertical="center"/>
      <protection locked="0"/>
    </xf>
    <xf numFmtId="0" fontId="3" fillId="0" borderId="49" xfId="1155" applyNumberFormat="1" applyFont="1" applyBorder="1" applyAlignment="1" applyProtection="1">
      <alignment horizontal="center" vertical="center"/>
      <protection locked="0"/>
    </xf>
    <xf numFmtId="0" fontId="8" fillId="0" borderId="43" xfId="1155" applyFont="1" applyBorder="1" applyAlignment="1" applyProtection="1">
      <alignment horizontal="center" vertical="center"/>
      <protection locked="0"/>
    </xf>
    <xf numFmtId="0" fontId="8" fillId="0" borderId="7" xfId="1155" applyFont="1" applyBorder="1" applyAlignment="1" applyProtection="1">
      <alignment horizontal="center" vertical="center"/>
      <protection locked="0"/>
    </xf>
    <xf numFmtId="0" fontId="8" fillId="0" borderId="30" xfId="1155" applyFont="1" applyBorder="1" applyAlignment="1" applyProtection="1">
      <alignment horizontal="center" vertical="center"/>
      <protection locked="0"/>
    </xf>
    <xf numFmtId="0" fontId="3" fillId="0" borderId="43" xfId="1155" applyFont="1" applyBorder="1" applyAlignment="1" applyProtection="1">
      <alignment horizontal="center" vertical="center"/>
      <protection locked="0"/>
    </xf>
    <xf numFmtId="0" fontId="3" fillId="0" borderId="7" xfId="1155" applyFont="1" applyBorder="1" applyAlignment="1" applyProtection="1">
      <alignment horizontal="center" vertical="center"/>
      <protection locked="0"/>
    </xf>
    <xf numFmtId="0" fontId="3" fillId="0" borderId="30" xfId="1155" applyFont="1" applyBorder="1" applyAlignment="1" applyProtection="1">
      <alignment horizontal="center" vertical="center"/>
      <protection locked="0"/>
    </xf>
    <xf numFmtId="0" fontId="3" fillId="0" borderId="43" xfId="1155" applyFont="1" applyBorder="1" applyAlignment="1" applyProtection="1">
      <alignment horizontal="center" vertical="center" wrapText="1"/>
      <protection locked="0"/>
    </xf>
    <xf numFmtId="0" fontId="3" fillId="0" borderId="7" xfId="1155" applyFont="1" applyBorder="1" applyAlignment="1" applyProtection="1">
      <alignment horizontal="center" vertical="center" wrapText="1"/>
      <protection locked="0"/>
    </xf>
    <xf numFmtId="0" fontId="3" fillId="0" borderId="30" xfId="1155" applyFont="1" applyBorder="1" applyAlignment="1" applyProtection="1">
      <alignment horizontal="center" vertical="center" wrapText="1"/>
      <protection locked="0"/>
    </xf>
    <xf numFmtId="0" fontId="3" fillId="0" borderId="43" xfId="1215" applyFont="1" applyBorder="1" applyAlignment="1" applyProtection="1">
      <alignment horizontal="center"/>
      <protection locked="0"/>
    </xf>
    <xf numFmtId="0" fontId="3" fillId="0" borderId="7" xfId="1215" applyFont="1" applyBorder="1" applyAlignment="1" applyProtection="1">
      <alignment horizontal="center"/>
      <protection locked="0"/>
    </xf>
    <xf numFmtId="0" fontId="3" fillId="0" borderId="30" xfId="1215" applyFont="1" applyBorder="1" applyAlignment="1" applyProtection="1">
      <alignment horizontal="center"/>
      <protection locked="0"/>
    </xf>
    <xf numFmtId="178" fontId="3" fillId="0" borderId="43" xfId="1162" applyNumberFormat="1" applyFont="1" applyFill="1" applyBorder="1" applyAlignment="1" applyProtection="1">
      <alignment horizontal="center"/>
      <protection locked="0"/>
    </xf>
    <xf numFmtId="178" fontId="3" fillId="0" borderId="7" xfId="1162" applyNumberFormat="1" applyFont="1" applyFill="1" applyBorder="1" applyAlignment="1" applyProtection="1">
      <alignment horizontal="center"/>
      <protection locked="0"/>
    </xf>
    <xf numFmtId="178" fontId="3" fillId="0" borderId="30" xfId="1162" applyNumberFormat="1" applyFont="1" applyFill="1" applyBorder="1" applyAlignment="1" applyProtection="1">
      <alignment horizontal="center"/>
      <protection locked="0"/>
    </xf>
    <xf numFmtId="178" fontId="3" fillId="0" borderId="84" xfId="1162" applyNumberFormat="1" applyFont="1" applyFill="1" applyBorder="1" applyAlignment="1" applyProtection="1">
      <alignment horizontal="center"/>
      <protection locked="0"/>
    </xf>
    <xf numFmtId="178" fontId="3" fillId="0" borderId="56" xfId="1162" applyNumberFormat="1" applyFont="1" applyFill="1" applyBorder="1" applyAlignment="1" applyProtection="1">
      <alignment horizontal="center"/>
      <protection locked="0"/>
    </xf>
    <xf numFmtId="178" fontId="3" fillId="0" borderId="85" xfId="1162" applyNumberFormat="1" applyFont="1" applyFill="1" applyBorder="1" applyAlignment="1" applyProtection="1">
      <alignment horizontal="center"/>
      <protection locked="0"/>
    </xf>
    <xf numFmtId="0" fontId="8" fillId="0" borderId="84" xfId="1155" applyFont="1" applyBorder="1" applyAlignment="1" applyProtection="1">
      <alignment horizontal="center" vertical="center"/>
      <protection locked="0"/>
    </xf>
    <xf numFmtId="0" fontId="8" fillId="0" borderId="56" xfId="1155" applyFont="1" applyBorder="1" applyAlignment="1" applyProtection="1">
      <alignment horizontal="center" vertical="center"/>
      <protection locked="0"/>
    </xf>
    <xf numFmtId="0" fontId="8" fillId="0" borderId="85" xfId="1155" applyFont="1" applyBorder="1" applyAlignment="1" applyProtection="1">
      <alignment horizontal="center" vertical="center"/>
      <protection locked="0"/>
    </xf>
    <xf numFmtId="0" fontId="15" fillId="0" borderId="5" xfId="1155" applyFont="1" applyBorder="1" applyAlignment="1" applyProtection="1">
      <alignment horizontal="center" vertical="center"/>
      <protection locked="0"/>
    </xf>
    <xf numFmtId="0" fontId="15" fillId="0" borderId="10" xfId="1155" applyFont="1" applyBorder="1" applyAlignment="1" applyProtection="1">
      <alignment horizontal="center" vertical="center"/>
      <protection locked="0"/>
    </xf>
    <xf numFmtId="0" fontId="0" fillId="0" borderId="5" xfId="1155" applyFont="1" applyBorder="1" applyAlignment="1" applyProtection="1">
      <alignment horizontal="center" vertical="center"/>
      <protection locked="0"/>
    </xf>
    <xf numFmtId="0" fontId="8" fillId="0" borderId="10" xfId="1155" applyFont="1" applyBorder="1" applyAlignment="1" applyProtection="1">
      <alignment horizontal="center" vertical="center"/>
      <protection locked="0"/>
    </xf>
    <xf numFmtId="0" fontId="3" fillId="0" borderId="5" xfId="1155" applyFont="1" applyBorder="1" applyAlignment="1" applyProtection="1">
      <alignment horizontal="center" vertical="center"/>
      <protection locked="0"/>
    </xf>
    <xf numFmtId="0" fontId="3" fillId="0" borderId="10" xfId="1155" applyFont="1" applyBorder="1" applyAlignment="1" applyProtection="1">
      <alignment horizontal="center" vertical="center"/>
      <protection locked="0"/>
    </xf>
    <xf numFmtId="0" fontId="15" fillId="0" borderId="31" xfId="1155" applyFont="1" applyBorder="1" applyAlignment="1" applyProtection="1">
      <alignment horizontal="center" vertical="center"/>
      <protection locked="0"/>
    </xf>
    <xf numFmtId="0" fontId="15" fillId="0" borderId="32" xfId="1155" applyFont="1" applyBorder="1" applyAlignment="1" applyProtection="1">
      <alignment horizontal="center" vertical="center"/>
      <protection locked="0"/>
    </xf>
    <xf numFmtId="0" fontId="15" fillId="0" borderId="86" xfId="1155" applyFont="1" applyBorder="1" applyAlignment="1" applyProtection="1">
      <alignment horizontal="center" vertical="center"/>
      <protection locked="0"/>
    </xf>
    <xf numFmtId="0" fontId="15" fillId="0" borderId="87" xfId="1155" applyFont="1" applyBorder="1" applyAlignment="1" applyProtection="1">
      <alignment horizontal="center" vertical="center"/>
      <protection locked="0"/>
    </xf>
    <xf numFmtId="0" fontId="15" fillId="0" borderId="4" xfId="1155" applyFont="1" applyBorder="1" applyAlignment="1" applyProtection="1">
      <alignment horizontal="center" vertical="center"/>
      <protection locked="0"/>
    </xf>
    <xf numFmtId="0" fontId="15" fillId="0" borderId="16" xfId="1155" applyFont="1" applyBorder="1" applyAlignment="1" applyProtection="1">
      <alignment horizontal="center" vertical="center"/>
      <protection locked="0"/>
    </xf>
    <xf numFmtId="0" fontId="21" fillId="0" borderId="0" xfId="0" applyFont="1" applyFill="1" applyAlignment="1">
      <alignment horizontal="center" vertical="center" wrapText="1"/>
    </xf>
    <xf numFmtId="238" fontId="209" fillId="0" borderId="0" xfId="0" applyNumberFormat="1" applyFont="1" applyFill="1" applyAlignment="1">
      <alignment horizontal="center" vertical="center"/>
    </xf>
    <xf numFmtId="0" fontId="22" fillId="0" borderId="23" xfId="0" applyFont="1" applyFill="1" applyBorder="1" applyAlignment="1">
      <alignment horizontal="center" vertical="center"/>
    </xf>
    <xf numFmtId="0" fontId="25" fillId="0" borderId="33" xfId="0" applyFont="1" applyBorder="1" applyAlignment="1">
      <alignment horizontal="center"/>
    </xf>
    <xf numFmtId="0" fontId="26" fillId="0" borderId="0" xfId="0" applyFont="1" applyBorder="1" applyAlignment="1">
      <alignment horizontal="center"/>
    </xf>
    <xf numFmtId="0" fontId="26" fillId="0" borderId="36" xfId="0" applyFont="1" applyBorder="1" applyAlignment="1">
      <alignment horizontal="center"/>
    </xf>
    <xf numFmtId="0" fontId="27" fillId="0" borderId="33" xfId="0" applyFont="1" applyBorder="1" applyAlignment="1">
      <alignment horizontal="center"/>
    </xf>
    <xf numFmtId="0" fontId="27" fillId="0" borderId="0" xfId="0" applyFont="1" applyBorder="1" applyAlignment="1">
      <alignment horizontal="center"/>
    </xf>
    <xf numFmtId="0" fontId="27" fillId="0" borderId="36" xfId="0" applyFont="1" applyBorder="1" applyAlignment="1">
      <alignment horizontal="center"/>
    </xf>
    <xf numFmtId="0" fontId="28" fillId="0" borderId="33" xfId="0" applyFont="1" applyBorder="1" applyAlignment="1">
      <alignment horizontal="center"/>
    </xf>
    <xf numFmtId="0" fontId="28" fillId="0" borderId="0" xfId="0" applyFont="1" applyBorder="1" applyAlignment="1">
      <alignment horizontal="center"/>
    </xf>
    <xf numFmtId="0" fontId="28" fillId="0" borderId="36" xfId="0" applyFont="1" applyBorder="1" applyAlignment="1">
      <alignment horizontal="center"/>
    </xf>
    <xf numFmtId="0" fontId="29" fillId="0" borderId="0" xfId="0" applyFont="1" applyBorder="1" applyAlignment="1">
      <alignment horizontal="left" shrinkToFit="1"/>
    </xf>
    <xf numFmtId="0" fontId="1" fillId="0" borderId="0" xfId="0" applyFont="1" applyFill="1" applyAlignment="1">
      <alignment horizontal="center" vertical="center" wrapText="1"/>
    </xf>
    <xf numFmtId="238" fontId="208" fillId="0" borderId="0" xfId="0" applyNumberFormat="1" applyFont="1" applyFill="1" applyAlignment="1">
      <alignment horizontal="center" vertical="center"/>
    </xf>
    <xf numFmtId="0" fontId="2" fillId="0" borderId="23" xfId="1164" applyFont="1" applyFill="1" applyBorder="1" applyAlignment="1" applyProtection="1">
      <alignment horizontal="center" vertical="center"/>
    </xf>
    <xf numFmtId="238" fontId="208" fillId="0" borderId="0" xfId="0" applyNumberFormat="1" applyFont="1" applyFill="1" applyAlignment="1">
      <alignment horizontal="right" vertical="center"/>
    </xf>
    <xf numFmtId="49" fontId="208" fillId="0" borderId="0" xfId="0" applyNumberFormat="1" applyFont="1" applyFill="1" applyBorder="1" applyAlignment="1">
      <alignment horizontal="right" vertical="center"/>
    </xf>
    <xf numFmtId="0" fontId="1" fillId="0" borderId="0" xfId="0" applyFont="1" applyFill="1" applyAlignment="1" applyProtection="1">
      <alignment horizontal="center" vertical="center" wrapText="1"/>
    </xf>
    <xf numFmtId="238" fontId="208" fillId="0" borderId="0" xfId="0" applyNumberFormat="1" applyFont="1" applyFill="1" applyAlignment="1" applyProtection="1">
      <alignment horizontal="center" vertical="center"/>
    </xf>
    <xf numFmtId="0" fontId="208" fillId="0" borderId="0" xfId="0" applyNumberFormat="1" applyFont="1" applyFill="1" applyAlignment="1" applyProtection="1">
      <alignment horizontal="right" vertical="center"/>
    </xf>
    <xf numFmtId="0" fontId="208" fillId="0" borderId="0" xfId="0" applyFont="1" applyFill="1" applyBorder="1" applyAlignment="1" applyProtection="1">
      <alignment horizontal="right" vertical="center"/>
    </xf>
    <xf numFmtId="0" fontId="208" fillId="0" borderId="0" xfId="0" applyNumberFormat="1" applyFont="1" applyFill="1" applyAlignment="1">
      <alignment horizontal="center" vertical="center"/>
    </xf>
    <xf numFmtId="0" fontId="208" fillId="0" borderId="0" xfId="0" applyNumberFormat="1" applyFont="1" applyFill="1" applyAlignment="1">
      <alignment horizontal="right" vertical="center"/>
    </xf>
    <xf numFmtId="0" fontId="208" fillId="0" borderId="0" xfId="0" applyFont="1" applyFill="1" applyAlignment="1">
      <alignment horizontal="right" vertical="center"/>
    </xf>
    <xf numFmtId="0" fontId="9" fillId="0" borderId="0" xfId="0" applyFont="1" applyAlignment="1">
      <alignment horizontal="center" vertical="center" wrapText="1"/>
    </xf>
    <xf numFmtId="0" fontId="7" fillId="0" borderId="0" xfId="0" applyFont="1" applyAlignment="1">
      <alignment horizontal="center" vertical="center" wrapText="1"/>
    </xf>
    <xf numFmtId="238" fontId="3" fillId="0" borderId="0" xfId="0" applyNumberFormat="1" applyFont="1" applyAlignment="1">
      <alignment horizontal="center" vertical="center"/>
    </xf>
    <xf numFmtId="238" fontId="8" fillId="0" borderId="0" xfId="0" applyNumberFormat="1" applyFont="1" applyAlignment="1">
      <alignment horizontal="center" vertical="center"/>
    </xf>
    <xf numFmtId="238" fontId="8" fillId="0" borderId="0" xfId="0" applyNumberFormat="1" applyFont="1" applyBorder="1" applyAlignment="1">
      <alignment horizontal="left" vertical="center"/>
    </xf>
    <xf numFmtId="49" fontId="3" fillId="0" borderId="23" xfId="1164" applyNumberFormat="1" applyFont="1" applyBorder="1" applyAlignment="1" applyProtection="1">
      <alignment horizontal="center" vertical="center"/>
    </xf>
    <xf numFmtId="0" fontId="8" fillId="0" borderId="0" xfId="0" applyNumberFormat="1" applyFont="1" applyAlignment="1">
      <alignment horizontal="right" vertical="center"/>
    </xf>
    <xf numFmtId="0" fontId="3" fillId="0" borderId="0" xfId="0" applyFont="1" applyBorder="1" applyAlignment="1">
      <alignment horizontal="right" vertical="center"/>
    </xf>
    <xf numFmtId="0" fontId="3" fillId="0" borderId="23" xfId="1164" applyFont="1" applyBorder="1" applyAlignment="1" applyProtection="1">
      <alignment horizontal="center" vertical="center"/>
    </xf>
    <xf numFmtId="0" fontId="8" fillId="0" borderId="0" xfId="0" applyNumberFormat="1" applyFont="1" applyAlignment="1">
      <alignment horizontal="center"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27" xfId="0" applyFont="1" applyFill="1" applyBorder="1" applyAlignment="1">
      <alignment horizontal="center" vertical="center"/>
    </xf>
    <xf numFmtId="0" fontId="3" fillId="0" borderId="28" xfId="0" applyFont="1" applyFill="1" applyBorder="1" applyAlignment="1">
      <alignment horizontal="center" vertical="center"/>
    </xf>
    <xf numFmtId="0" fontId="2" fillId="0" borderId="23" xfId="0" applyFont="1" applyBorder="1" applyAlignment="1">
      <alignment horizontal="center" vertical="center"/>
    </xf>
    <xf numFmtId="0" fontId="1" fillId="0" borderId="0" xfId="0" applyFont="1" applyAlignment="1">
      <alignment horizontal="center" vertical="center" wrapText="1"/>
    </xf>
    <xf numFmtId="238" fontId="208" fillId="0" borderId="0" xfId="0" applyNumberFormat="1" applyFont="1" applyAlignment="1">
      <alignment horizontal="center" vertical="center"/>
    </xf>
    <xf numFmtId="0" fontId="208" fillId="0" borderId="0" xfId="0" applyNumberFormat="1" applyFont="1" applyAlignment="1">
      <alignment horizontal="center" vertical="center"/>
    </xf>
    <xf numFmtId="0" fontId="2" fillId="0" borderId="23" xfId="1164" applyFont="1" applyBorder="1" applyAlignment="1" applyProtection="1">
      <alignment horizontal="center" vertical="center"/>
    </xf>
    <xf numFmtId="0" fontId="2" fillId="0" borderId="23" xfId="0" applyFont="1" applyBorder="1" applyAlignment="1">
      <alignment horizontal="center" vertical="center" wrapText="1"/>
    </xf>
    <xf numFmtId="0" fontId="2" fillId="0" borderId="23" xfId="0" applyFont="1" applyFill="1" applyBorder="1" applyAlignment="1">
      <alignment horizontal="center" vertical="center" wrapText="1"/>
    </xf>
    <xf numFmtId="238" fontId="2" fillId="0" borderId="0" xfId="0" applyNumberFormat="1" applyFont="1" applyFill="1" applyAlignment="1">
      <alignment horizontal="center" vertical="center"/>
    </xf>
    <xf numFmtId="0" fontId="2" fillId="0" borderId="28" xfId="0" applyFont="1" applyFill="1" applyBorder="1" applyAlignment="1">
      <alignment horizontal="center" vertical="center" wrapText="1"/>
    </xf>
    <xf numFmtId="0" fontId="2" fillId="0" borderId="27" xfId="0" applyFont="1" applyFill="1" applyBorder="1" applyAlignment="1">
      <alignment horizontal="center" vertical="center" wrapText="1"/>
    </xf>
    <xf numFmtId="239" fontId="2" fillId="0" borderId="28" xfId="0" applyNumberFormat="1" applyFont="1" applyFill="1" applyBorder="1" applyAlignment="1">
      <alignment horizontal="center" vertical="center" wrapText="1"/>
    </xf>
    <xf numFmtId="239" fontId="2" fillId="0" borderId="27" xfId="0" applyNumberFormat="1" applyFont="1" applyFill="1" applyBorder="1" applyAlignment="1">
      <alignment horizontal="center" vertical="center" wrapText="1"/>
    </xf>
    <xf numFmtId="240" fontId="2" fillId="0" borderId="23" xfId="0" applyNumberFormat="1" applyFont="1" applyBorder="1" applyAlignment="1">
      <alignment horizontal="center" vertical="center"/>
    </xf>
    <xf numFmtId="0" fontId="1" fillId="0" borderId="0" xfId="0" applyFont="1" applyAlignment="1">
      <alignment horizontal="center" vertical="center"/>
    </xf>
    <xf numFmtId="0" fontId="208" fillId="0" borderId="0" xfId="0" applyNumberFormat="1" applyFont="1" applyAlignment="1">
      <alignment horizontal="right"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8" xfId="0" applyFont="1" applyFill="1" applyBorder="1" applyAlignment="1">
      <alignment horizontal="center" vertical="center" wrapText="1"/>
    </xf>
    <xf numFmtId="239" fontId="214" fillId="0" borderId="28" xfId="0" applyNumberFormat="1" applyFont="1" applyFill="1" applyBorder="1" applyAlignment="1">
      <alignment horizontal="center" vertical="center" wrapText="1"/>
    </xf>
    <xf numFmtId="239" fontId="2" fillId="0" borderId="23" xfId="0" applyNumberFormat="1" applyFont="1" applyFill="1" applyBorder="1" applyAlignment="1">
      <alignment horizontal="center" vertical="center"/>
    </xf>
    <xf numFmtId="0" fontId="1" fillId="0" borderId="0" xfId="0" applyFont="1" applyFill="1" applyAlignment="1">
      <alignment horizontal="center" vertical="center"/>
    </xf>
    <xf numFmtId="238" fontId="8" fillId="0" borderId="0" xfId="0" applyNumberFormat="1" applyFont="1" applyAlignment="1">
      <alignment horizontal="right" vertical="center"/>
    </xf>
    <xf numFmtId="49" fontId="3" fillId="0" borderId="23" xfId="0" applyNumberFormat="1" applyFont="1" applyBorder="1" applyAlignment="1">
      <alignment horizontal="center" vertical="center"/>
    </xf>
    <xf numFmtId="49" fontId="8" fillId="0" borderId="23" xfId="0" applyNumberFormat="1" applyFont="1" applyBorder="1" applyAlignment="1">
      <alignment horizontal="center" vertical="center"/>
    </xf>
    <xf numFmtId="0" fontId="3" fillId="0" borderId="23" xfId="1164" applyFont="1" applyFill="1" applyBorder="1" applyAlignment="1" applyProtection="1">
      <alignment horizontal="center" vertical="center"/>
    </xf>
    <xf numFmtId="0" fontId="9" fillId="0" borderId="0" xfId="0" applyFont="1" applyFill="1" applyAlignment="1">
      <alignment horizontal="center" vertical="center" wrapText="1"/>
    </xf>
    <xf numFmtId="0" fontId="7" fillId="0" borderId="0" xfId="0" applyFont="1" applyFill="1" applyAlignment="1">
      <alignment horizontal="center" vertical="center" wrapText="1"/>
    </xf>
    <xf numFmtId="238" fontId="3" fillId="0" borderId="0" xfId="0" applyNumberFormat="1" applyFont="1" applyFill="1" applyAlignment="1">
      <alignment horizontal="center" vertical="center"/>
    </xf>
    <xf numFmtId="238" fontId="8" fillId="0" borderId="0" xfId="0" applyNumberFormat="1" applyFont="1" applyFill="1" applyAlignment="1">
      <alignment horizontal="center" vertical="center"/>
    </xf>
    <xf numFmtId="0" fontId="8" fillId="0" borderId="0" xfId="0" applyNumberFormat="1" applyFont="1" applyFill="1" applyAlignment="1">
      <alignment horizontal="center" vertical="center"/>
    </xf>
    <xf numFmtId="0" fontId="8" fillId="0" borderId="0" xfId="0" applyNumberFormat="1" applyFont="1" applyFill="1" applyAlignment="1">
      <alignment horizontal="right" vertical="center"/>
    </xf>
    <xf numFmtId="0" fontId="3" fillId="0" borderId="0" xfId="0" applyFont="1" applyFill="1" applyBorder="1" applyAlignment="1">
      <alignment horizontal="right" vertical="center"/>
    </xf>
    <xf numFmtId="0" fontId="3" fillId="0" borderId="23" xfId="0" applyFont="1" applyFill="1" applyBorder="1" applyAlignment="1">
      <alignment horizontal="center" vertical="center"/>
    </xf>
    <xf numFmtId="0" fontId="8" fillId="0" borderId="23" xfId="0" applyFont="1" applyFill="1" applyBorder="1" applyAlignment="1">
      <alignment horizontal="center" vertical="center"/>
    </xf>
    <xf numFmtId="0" fontId="208" fillId="0" borderId="0" xfId="0" applyFont="1" applyFill="1" applyBorder="1" applyAlignment="1">
      <alignment horizontal="right" vertical="center"/>
    </xf>
    <xf numFmtId="49" fontId="3" fillId="0" borderId="23" xfId="1164" applyNumberFormat="1" applyFont="1" applyFill="1" applyBorder="1" applyAlignment="1" applyProtection="1">
      <alignment horizontal="center" vertical="center"/>
    </xf>
    <xf numFmtId="238" fontId="8" fillId="0" borderId="0" xfId="0" applyNumberFormat="1" applyFont="1" applyFill="1" applyBorder="1" applyAlignment="1">
      <alignment horizontal="left" vertical="center"/>
    </xf>
    <xf numFmtId="49" fontId="2" fillId="0" borderId="23" xfId="0" applyNumberFormat="1" applyFont="1" applyFill="1" applyBorder="1" applyAlignment="1">
      <alignment horizontal="center" vertical="center"/>
    </xf>
    <xf numFmtId="0" fontId="3" fillId="0" borderId="23" xfId="0" applyFont="1" applyFill="1" applyBorder="1" applyAlignment="1">
      <alignment horizontal="center" vertical="center" wrapText="1"/>
    </xf>
    <xf numFmtId="239" fontId="3" fillId="0" borderId="23" xfId="0" applyNumberFormat="1" applyFont="1" applyFill="1" applyBorder="1" applyAlignment="1">
      <alignment horizontal="center" vertical="center" wrapText="1"/>
    </xf>
    <xf numFmtId="239" fontId="8" fillId="0" borderId="23" xfId="0" applyNumberFormat="1" applyFont="1" applyFill="1" applyBorder="1" applyAlignment="1">
      <alignment horizontal="center" vertical="center"/>
    </xf>
    <xf numFmtId="0" fontId="3" fillId="0" borderId="23" xfId="1158" applyFont="1" applyFill="1" applyBorder="1" applyAlignment="1">
      <alignment horizontal="center" vertical="center" wrapText="1"/>
    </xf>
    <xf numFmtId="0" fontId="8" fillId="0" borderId="23" xfId="1158" applyFont="1" applyFill="1" applyBorder="1" applyAlignment="1">
      <alignment horizontal="center" vertical="center" wrapText="1"/>
    </xf>
    <xf numFmtId="0" fontId="8" fillId="0" borderId="23" xfId="0" applyFont="1" applyFill="1" applyBorder="1" applyAlignment="1">
      <alignment horizontal="center" vertical="center" wrapText="1"/>
    </xf>
    <xf numFmtId="0" fontId="18" fillId="0" borderId="0" xfId="0" applyFont="1" applyFill="1" applyAlignment="1">
      <alignment horizontal="center" vertical="center" wrapText="1"/>
    </xf>
    <xf numFmtId="238" fontId="8" fillId="0" borderId="0" xfId="0" applyNumberFormat="1" applyFont="1" applyFill="1" applyAlignment="1">
      <alignment horizontal="right" vertical="center"/>
    </xf>
    <xf numFmtId="238" fontId="8" fillId="0" borderId="0" xfId="0" applyNumberFormat="1" applyFont="1" applyFill="1" applyAlignment="1">
      <alignment horizontal="left" vertical="center"/>
    </xf>
    <xf numFmtId="0" fontId="0" fillId="0" borderId="23" xfId="0" applyFill="1" applyBorder="1"/>
    <xf numFmtId="0" fontId="18" fillId="0" borderId="0" xfId="0" applyFont="1" applyAlignment="1">
      <alignment horizontal="center" vertical="center" wrapText="1"/>
    </xf>
    <xf numFmtId="178" fontId="8" fillId="0" borderId="23" xfId="0" applyNumberFormat="1" applyFont="1" applyBorder="1" applyAlignment="1">
      <alignment horizontal="center" vertical="center"/>
    </xf>
    <xf numFmtId="0" fontId="3" fillId="0" borderId="23" xfId="0" applyFont="1" applyBorder="1" applyAlignment="1">
      <alignment horizontal="center" vertical="center" wrapText="1"/>
    </xf>
    <xf numFmtId="0" fontId="8" fillId="0" borderId="23" xfId="0" applyFont="1" applyBorder="1" applyAlignment="1">
      <alignment horizontal="center" vertical="center"/>
    </xf>
    <xf numFmtId="0" fontId="3" fillId="0" borderId="23" xfId="1164" applyFont="1" applyBorder="1" applyAlignment="1" applyProtection="1"/>
    <xf numFmtId="178" fontId="2" fillId="0" borderId="23" xfId="0" applyNumberFormat="1" applyFont="1" applyBorder="1" applyAlignment="1">
      <alignment horizontal="center" vertical="center"/>
    </xf>
    <xf numFmtId="0" fontId="3" fillId="0" borderId="23" xfId="0" applyFont="1" applyBorder="1" applyAlignment="1">
      <alignment horizontal="center" vertical="center"/>
    </xf>
    <xf numFmtId="0" fontId="8" fillId="0" borderId="23" xfId="0" applyFont="1" applyBorder="1" applyAlignment="1">
      <alignment horizontal="center" vertical="center" wrapText="1"/>
    </xf>
    <xf numFmtId="0" fontId="3" fillId="26" borderId="30" xfId="0" applyFont="1" applyFill="1" applyBorder="1" applyAlignment="1">
      <alignment horizontal="center" vertical="center" wrapText="1"/>
    </xf>
    <xf numFmtId="0" fontId="8" fillId="26" borderId="30" xfId="0" applyFont="1" applyFill="1" applyBorder="1" applyAlignment="1">
      <alignment horizontal="center" vertical="center"/>
    </xf>
    <xf numFmtId="0" fontId="3" fillId="0" borderId="2" xfId="0" applyFont="1" applyBorder="1" applyAlignment="1">
      <alignment horizontal="center" vertical="center"/>
    </xf>
    <xf numFmtId="0" fontId="8" fillId="0" borderId="2" xfId="0" applyFont="1" applyBorder="1" applyAlignment="1">
      <alignment horizontal="center" vertical="center"/>
    </xf>
    <xf numFmtId="239" fontId="3" fillId="0" borderId="23" xfId="0" applyNumberFormat="1" applyFont="1" applyBorder="1" applyAlignment="1">
      <alignment horizontal="center" vertical="center" wrapText="1"/>
    </xf>
    <xf numFmtId="239" fontId="8" fillId="0" borderId="23" xfId="0" applyNumberFormat="1" applyFont="1" applyBorder="1" applyAlignment="1">
      <alignment horizontal="center" vertical="center"/>
    </xf>
    <xf numFmtId="0" fontId="0" fillId="0" borderId="23" xfId="0" applyBorder="1"/>
    <xf numFmtId="0" fontId="210" fillId="0" borderId="0" xfId="0" applyFont="1" applyFill="1" applyAlignment="1">
      <alignment horizontal="center" vertical="center" wrapText="1"/>
    </xf>
    <xf numFmtId="0" fontId="2" fillId="0" borderId="0" xfId="0" applyNumberFormat="1" applyFont="1" applyFill="1" applyAlignment="1">
      <alignment horizontal="right" vertical="center"/>
    </xf>
    <xf numFmtId="0" fontId="2" fillId="0" borderId="0" xfId="0" applyFont="1" applyFill="1" applyBorder="1" applyAlignment="1">
      <alignment horizontal="right" vertical="center"/>
    </xf>
    <xf numFmtId="0" fontId="12" fillId="0" borderId="23" xfId="1164" applyFont="1" applyFill="1" applyBorder="1" applyAlignment="1" applyProtection="1">
      <alignment horizontal="center" vertical="center"/>
    </xf>
    <xf numFmtId="0" fontId="208" fillId="0" borderId="0" xfId="0" applyFont="1" applyFill="1" applyAlignment="1">
      <alignment horizontal="center" vertical="center"/>
    </xf>
    <xf numFmtId="0" fontId="16" fillId="0" borderId="43" xfId="1161" applyFont="1" applyFill="1" applyBorder="1" applyAlignment="1">
      <alignment horizontal="center" vertical="center" shrinkToFit="1"/>
    </xf>
    <xf numFmtId="0" fontId="16" fillId="0" borderId="7" xfId="1161" applyFont="1" applyFill="1" applyBorder="1" applyAlignment="1">
      <alignment horizontal="center" vertical="center" shrinkToFit="1"/>
    </xf>
    <xf numFmtId="0" fontId="16" fillId="0" borderId="30" xfId="1161" applyFont="1" applyFill="1" applyBorder="1" applyAlignment="1">
      <alignment horizontal="center" vertical="center" shrinkToFit="1"/>
    </xf>
    <xf numFmtId="0" fontId="2" fillId="0" borderId="23" xfId="1158" applyFont="1" applyFill="1" applyBorder="1" applyAlignment="1">
      <alignment horizontal="center" vertical="center" wrapText="1"/>
    </xf>
    <xf numFmtId="0" fontId="13" fillId="0" borderId="5" xfId="1157" applyNumberFormat="1" applyFont="1" applyFill="1" applyBorder="1" applyAlignment="1">
      <alignment horizontal="center" vertical="center" wrapText="1"/>
    </xf>
    <xf numFmtId="0" fontId="13" fillId="0" borderId="10" xfId="1157"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8" fillId="0" borderId="2" xfId="0" applyFont="1" applyFill="1" applyBorder="1" applyAlignment="1">
      <alignment horizontal="center" vertical="center"/>
    </xf>
    <xf numFmtId="240" fontId="13" fillId="0" borderId="43" xfId="1157" applyNumberFormat="1" applyFont="1" applyFill="1" applyBorder="1" applyAlignment="1">
      <alignment horizontal="center" vertical="center" wrapText="1"/>
    </xf>
    <xf numFmtId="240" fontId="13" fillId="0" borderId="7" xfId="1157" applyNumberFormat="1" applyFont="1" applyFill="1" applyBorder="1" applyAlignment="1">
      <alignment horizontal="center" vertical="center" wrapText="1"/>
    </xf>
    <xf numFmtId="240" fontId="13" fillId="0" borderId="30" xfId="1157" applyNumberFormat="1" applyFont="1" applyFill="1" applyBorder="1" applyAlignment="1">
      <alignment horizontal="center" vertical="center" wrapText="1"/>
    </xf>
    <xf numFmtId="0" fontId="13" fillId="0" borderId="2" xfId="1157" applyNumberFormat="1" applyFont="1" applyFill="1" applyBorder="1" applyAlignment="1">
      <alignment horizontal="center" vertical="center" wrapText="1"/>
    </xf>
    <xf numFmtId="239" fontId="2" fillId="0" borderId="23" xfId="0" applyNumberFormat="1" applyFont="1" applyFill="1" applyBorder="1" applyAlignment="1">
      <alignment horizontal="center" vertical="center" wrapText="1"/>
    </xf>
    <xf numFmtId="0" fontId="15" fillId="0" borderId="2" xfId="1161" applyFont="1" applyFill="1" applyBorder="1" applyAlignment="1">
      <alignment horizontal="center" vertical="center" shrinkToFit="1"/>
    </xf>
    <xf numFmtId="0" fontId="16" fillId="0" borderId="2" xfId="1161" applyFont="1" applyFill="1" applyBorder="1" applyAlignment="1">
      <alignment horizontal="center" vertical="center" shrinkToFit="1"/>
    </xf>
    <xf numFmtId="238" fontId="208" fillId="0" borderId="0" xfId="0" applyNumberFormat="1" applyFont="1" applyFill="1" applyBorder="1" applyAlignment="1">
      <alignment horizontal="left" vertical="center"/>
    </xf>
    <xf numFmtId="0" fontId="2" fillId="0" borderId="23" xfId="1152" applyFont="1" applyFill="1" applyBorder="1" applyAlignment="1">
      <alignment horizontal="center" vertical="center" wrapText="1"/>
    </xf>
    <xf numFmtId="0" fontId="2" fillId="0" borderId="0" xfId="0" applyNumberFormat="1" applyFont="1" applyFill="1" applyAlignment="1">
      <alignment horizontal="center" vertical="center"/>
    </xf>
    <xf numFmtId="238" fontId="2" fillId="0" borderId="0" xfId="0" applyNumberFormat="1" applyFont="1" applyFill="1" applyAlignment="1">
      <alignment horizontal="right" vertical="center"/>
    </xf>
    <xf numFmtId="239" fontId="3" fillId="0" borderId="23" xfId="0" applyNumberFormat="1" applyFont="1" applyFill="1" applyBorder="1" applyAlignment="1">
      <alignment horizontal="center" vertical="center"/>
    </xf>
    <xf numFmtId="239" fontId="3" fillId="0" borderId="28" xfId="0" applyNumberFormat="1" applyFont="1" applyFill="1" applyBorder="1" applyAlignment="1">
      <alignment horizontal="center" vertical="center" wrapText="1"/>
    </xf>
    <xf numFmtId="178" fontId="2" fillId="0" borderId="23" xfId="1220" applyFont="1" applyFill="1" applyBorder="1" applyAlignment="1">
      <alignment horizontal="center" vertical="center" wrapText="1"/>
    </xf>
    <xf numFmtId="240" fontId="2" fillId="0" borderId="23" xfId="0" applyNumberFormat="1" applyFont="1" applyFill="1" applyBorder="1" applyAlignment="1">
      <alignment horizontal="center" vertical="center" wrapText="1"/>
    </xf>
    <xf numFmtId="49" fontId="3" fillId="0" borderId="23" xfId="0" applyNumberFormat="1" applyFont="1" applyFill="1" applyBorder="1" applyAlignment="1">
      <alignment horizontal="center" vertical="center"/>
    </xf>
    <xf numFmtId="238" fontId="208" fillId="0" borderId="0" xfId="0" applyNumberFormat="1" applyFont="1" applyBorder="1" applyAlignment="1">
      <alignment horizontal="left" vertical="center"/>
    </xf>
    <xf numFmtId="0" fontId="3" fillId="0" borderId="24" xfId="1164" applyFont="1" applyBorder="1" applyAlignment="1" applyProtection="1">
      <alignment horizontal="center" vertical="center"/>
    </xf>
    <xf numFmtId="0" fontId="3" fillId="0" borderId="25" xfId="1164" applyFont="1" applyBorder="1" applyAlignment="1" applyProtection="1">
      <alignment horizontal="center" vertical="center"/>
    </xf>
    <xf numFmtId="49" fontId="2" fillId="0" borderId="23" xfId="1164" applyNumberFormat="1" applyFont="1" applyFill="1" applyBorder="1" applyAlignment="1" applyProtection="1">
      <alignment horizontal="center" vertical="center"/>
    </xf>
    <xf numFmtId="238" fontId="2" fillId="0" borderId="0" xfId="0" applyNumberFormat="1" applyFont="1" applyFill="1" applyBorder="1" applyAlignment="1">
      <alignment horizontal="left" vertical="center"/>
    </xf>
    <xf numFmtId="0" fontId="208" fillId="0" borderId="0" xfId="0" applyFont="1" applyBorder="1" applyAlignment="1">
      <alignment horizontal="right" vertical="center"/>
    </xf>
    <xf numFmtId="0" fontId="2" fillId="0" borderId="23" xfId="1152" applyFont="1" applyBorder="1" applyAlignment="1">
      <alignment horizontal="center" vertical="center" wrapText="1"/>
    </xf>
    <xf numFmtId="239" fontId="2" fillId="0" borderId="23" xfId="0" applyNumberFormat="1" applyFont="1" applyBorder="1" applyAlignment="1">
      <alignment horizontal="center" vertical="center" wrapText="1"/>
    </xf>
    <xf numFmtId="239" fontId="2" fillId="0" borderId="23" xfId="0" applyNumberFormat="1" applyFont="1" applyBorder="1" applyAlignment="1">
      <alignment horizontal="center" vertical="center"/>
    </xf>
    <xf numFmtId="238" fontId="2" fillId="0" borderId="0" xfId="0" applyNumberFormat="1" applyFont="1" applyAlignment="1">
      <alignment horizontal="center" vertical="center"/>
    </xf>
    <xf numFmtId="0" fontId="2" fillId="0" borderId="0" xfId="0" applyNumberFormat="1" applyFont="1" applyAlignment="1">
      <alignment horizontal="center" vertical="center"/>
    </xf>
    <xf numFmtId="238" fontId="3" fillId="0" borderId="0" xfId="0" applyNumberFormat="1" applyFont="1" applyBorder="1" applyAlignment="1">
      <alignment horizontal="left" vertical="center"/>
    </xf>
    <xf numFmtId="0" fontId="210" fillId="0" borderId="0" xfId="0" applyFont="1" applyFill="1" applyAlignment="1">
      <alignment horizontal="center" vertical="center"/>
    </xf>
    <xf numFmtId="0" fontId="1" fillId="0" borderId="0" xfId="0" applyFont="1" applyFill="1" applyBorder="1" applyAlignment="1">
      <alignment horizontal="center" vertical="center" wrapText="1"/>
    </xf>
    <xf numFmtId="238" fontId="208" fillId="0" borderId="0" xfId="0" applyNumberFormat="1" applyFont="1" applyFill="1" applyBorder="1" applyAlignment="1">
      <alignment horizontal="center" vertical="center"/>
    </xf>
    <xf numFmtId="0" fontId="208" fillId="0" borderId="0" xfId="0" applyNumberFormat="1" applyFont="1" applyFill="1" applyBorder="1" applyAlignment="1">
      <alignment horizontal="center" vertical="center"/>
    </xf>
    <xf numFmtId="0" fontId="215" fillId="27" borderId="0" xfId="0" applyFont="1" applyFill="1" applyBorder="1" applyAlignment="1">
      <alignment horizontal="center" vertical="center"/>
    </xf>
    <xf numFmtId="0" fontId="2" fillId="27" borderId="0" xfId="0" applyFont="1" applyFill="1" applyBorder="1" applyAlignment="1">
      <alignment horizontal="left" vertical="center" shrinkToFit="1"/>
    </xf>
    <xf numFmtId="0" fontId="2" fillId="27" borderId="0" xfId="0" applyFont="1" applyFill="1" applyBorder="1" applyAlignment="1">
      <alignment horizontal="center" vertical="center"/>
    </xf>
    <xf numFmtId="178" fontId="2" fillId="27" borderId="0" xfId="0" applyNumberFormat="1" applyFont="1" applyFill="1" applyBorder="1" applyAlignment="1">
      <alignment horizontal="right" vertical="center"/>
    </xf>
    <xf numFmtId="240" fontId="2" fillId="27" borderId="0" xfId="0" applyNumberFormat="1" applyFont="1" applyFill="1" applyBorder="1" applyAlignment="1">
      <alignment horizontal="right" vertical="center"/>
    </xf>
    <xf numFmtId="0" fontId="2" fillId="27" borderId="0" xfId="0" applyFont="1" applyFill="1" applyBorder="1" applyAlignment="1">
      <alignment vertical="center"/>
    </xf>
    <xf numFmtId="0" fontId="208" fillId="27" borderId="23" xfId="0" applyFont="1" applyFill="1" applyBorder="1" applyAlignment="1">
      <alignment horizontal="left" vertical="center" shrinkToFit="1"/>
    </xf>
    <xf numFmtId="0" fontId="208" fillId="27" borderId="23" xfId="0" applyFont="1" applyFill="1" applyBorder="1" applyAlignment="1">
      <alignment horizontal="center" vertical="center" shrinkToFit="1"/>
    </xf>
    <xf numFmtId="0" fontId="2" fillId="27" borderId="24" xfId="0" applyFont="1" applyFill="1" applyBorder="1" applyAlignment="1">
      <alignment horizontal="center" vertical="center" wrapText="1"/>
    </xf>
    <xf numFmtId="239" fontId="2" fillId="27" borderId="23" xfId="1153" applyNumberFormat="1" applyFont="1" applyFill="1" applyBorder="1" applyAlignment="1">
      <alignment horizontal="center" vertical="center"/>
    </xf>
    <xf numFmtId="239" fontId="2" fillId="27" borderId="23" xfId="0" applyNumberFormat="1" applyFont="1" applyFill="1" applyBorder="1" applyAlignment="1">
      <alignment horizontal="center" vertical="center" wrapText="1"/>
    </xf>
    <xf numFmtId="239" fontId="3" fillId="27" borderId="23" xfId="0" applyNumberFormat="1" applyFont="1" applyFill="1" applyBorder="1" applyAlignment="1">
      <alignment horizontal="center" vertical="center" wrapText="1"/>
    </xf>
    <xf numFmtId="178" fontId="2" fillId="27" borderId="23" xfId="1220" applyFont="1" applyFill="1" applyBorder="1" applyAlignment="1">
      <alignment horizontal="center" vertical="center" wrapText="1"/>
    </xf>
    <xf numFmtId="178" fontId="12" fillId="27" borderId="23" xfId="1220" applyFont="1" applyFill="1" applyBorder="1" applyAlignment="1" applyProtection="1">
      <alignment horizontal="right" vertical="center" wrapText="1"/>
      <protection locked="0"/>
    </xf>
    <xf numFmtId="240" fontId="2" fillId="27" borderId="23" xfId="0" applyNumberFormat="1" applyFont="1" applyFill="1" applyBorder="1" applyAlignment="1">
      <alignment horizontal="right" vertical="center" wrapText="1"/>
    </xf>
    <xf numFmtId="241" fontId="2" fillId="27" borderId="23" xfId="0" applyNumberFormat="1" applyFont="1" applyFill="1" applyBorder="1" applyAlignment="1">
      <alignment horizontal="center" vertical="center" wrapText="1"/>
    </xf>
    <xf numFmtId="240" fontId="2" fillId="27" borderId="23" xfId="0" applyNumberFormat="1" applyFont="1" applyFill="1" applyBorder="1" applyAlignment="1">
      <alignment horizontal="right" vertical="center"/>
    </xf>
    <xf numFmtId="0" fontId="2" fillId="27" borderId="23" xfId="1160" applyFont="1" applyFill="1" applyBorder="1" applyAlignment="1" applyProtection="1">
      <alignment vertical="center" wrapText="1" shrinkToFit="1"/>
    </xf>
    <xf numFmtId="0" fontId="208" fillId="27" borderId="23" xfId="0" applyFont="1" applyFill="1" applyBorder="1" applyAlignment="1">
      <alignment vertical="center" shrinkToFit="1"/>
    </xf>
    <xf numFmtId="0" fontId="208" fillId="27" borderId="0" xfId="0" applyFont="1" applyFill="1" applyBorder="1" applyAlignment="1">
      <alignment vertical="center" shrinkToFit="1"/>
    </xf>
    <xf numFmtId="0" fontId="2" fillId="0" borderId="0" xfId="0" applyFont="1" applyFill="1" applyBorder="1" applyAlignment="1">
      <alignment horizontal="right" vertical="center" shrinkToFit="1"/>
    </xf>
    <xf numFmtId="240" fontId="2" fillId="0" borderId="0" xfId="0" applyNumberFormat="1" applyFont="1" applyFill="1" applyBorder="1" applyAlignment="1">
      <alignment vertical="center"/>
    </xf>
    <xf numFmtId="178" fontId="2" fillId="0" borderId="0" xfId="1220" applyFont="1" applyFill="1" applyBorder="1" applyAlignment="1">
      <alignment vertical="center"/>
    </xf>
  </cellXfs>
  <cellStyles count="1288">
    <cellStyle name="_x000d__x000a_JournalTemplate=C:\COMFO\CTALK\JOURSTD.TPL_x000d__x000a_LbStateAddress=3 3 0 251 1 89 2 311_x000d__x000a_LbStateJou" xfId="1"/>
    <cellStyle name="??" xfId="2"/>
    <cellStyle name="?? [0]" xfId="3"/>
    <cellStyle name="?? 2" xfId="4"/>
    <cellStyle name="?? 3" xfId="5"/>
    <cellStyle name="?? 4" xfId="6"/>
    <cellStyle name="?? 5" xfId="7"/>
    <cellStyle name="?? 6" xfId="8"/>
    <cellStyle name="?? 7" xfId="9"/>
    <cellStyle name="??? [0]_?霾?" xfId="10"/>
    <cellStyle name="???? [0]_?霾?" xfId="11"/>
    <cellStyle name="????????" xfId="12"/>
    <cellStyle name="???????????" xfId="13"/>
    <cellStyle name="????????_GD000管道成本法" xfId="14"/>
    <cellStyle name="??????[0]_0012A3" xfId="15"/>
    <cellStyle name="??????_0012A3" xfId="16"/>
    <cellStyle name="????_?霾?" xfId="17"/>
    <cellStyle name="???[0]" xfId="18"/>
    <cellStyle name="???_?霾?" xfId="19"/>
    <cellStyle name="???¨_98-02" xfId="20"/>
    <cellStyle name="???╛98-02" xfId="21"/>
    <cellStyle name="??_0N-HANDLING " xfId="22"/>
    <cellStyle name="?§??[0]_pldt" xfId="23"/>
    <cellStyle name="?§??_pldt" xfId="24"/>
    <cellStyle name="?§??·???[0]_0012A3" xfId="25"/>
    <cellStyle name="?§??·???_0012A3" xfId="26"/>
    <cellStyle name="?§·???[0]_98-02" xfId="27"/>
    <cellStyle name="?§·???_98-02" xfId="28"/>
    <cellStyle name="?…????è [0.00]_Region Orders (2)" xfId="29"/>
    <cellStyle name="?…????è_Region Orders (2)" xfId="30"/>
    <cellStyle name="?f?? [0]_0999Comm Group consol" xfId="31"/>
    <cellStyle name="?f??[0]_pldt" xfId="32"/>
    <cellStyle name="?f??_0999Comm Group consol" xfId="33"/>
    <cellStyle name="?H????W?s??" xfId="34"/>
    <cellStyle name="?H?á???W?s??" xfId="35"/>
    <cellStyle name="?ó??????????" xfId="36"/>
    <cellStyle name="?W?s??" xfId="37"/>
    <cellStyle name="?Х???[0]_98-02" xfId="38"/>
    <cellStyle name="?Х???_98-02" xfId="39"/>
    <cellStyle name="?鹎%U龡&amp;H鼼_x0008_V_x0011_._x0012__x0007__x0001__x0001_" xfId="40"/>
    <cellStyle name="?鮗???_?豼???" xfId="41"/>
    <cellStyle name="?籵_laroux" xfId="42"/>
    <cellStyle name="?煦弇[0]_laroux" xfId="43"/>
    <cellStyle name="?煦弇_laroux" xfId="44"/>
    <cellStyle name="?痃%S&amp;F?_x0008_?o_x0006__x0007__x0001__x0001_" xfId="45"/>
    <cellStyle name="?弇[0]_laroux" xfId="46"/>
    <cellStyle name="?弇_laroux" xfId="47"/>
    <cellStyle name="?弇煦路[0]_050978" xfId="48"/>
    <cellStyle name="?弇煦路_050978" xfId="49"/>
    <cellStyle name="@_text" xfId="50"/>
    <cellStyle name="@_text_2江苏扬州京江收益法（331）" xfId="51"/>
    <cellStyle name="@_text_JT国际贸易公司S2007" xfId="52"/>
    <cellStyle name="@_text_sheet" xfId="53"/>
    <cellStyle name="@_text_sheet_3-10-1流动资产-原材料" xfId="54"/>
    <cellStyle name="@_text_电力成本法评估明细表" xfId="55"/>
    <cellStyle name="@_text_东沟评估定稿" xfId="56"/>
    <cellStyle name="@_text_附表1-审计评估联合申报明细表630.V2" xfId="57"/>
    <cellStyle name="@_text_附件《土地评估填报表》" xfId="58"/>
    <cellStyle name="@_text_机器设备、车辆（盘盈）" xfId="59"/>
    <cellStyle name="@_text_坤源改" xfId="60"/>
    <cellStyle name="@_text_三河电厂二期收益法申报表6-18" xfId="61"/>
    <cellStyle name="@_text_在建工程表格修改" xfId="62"/>
    <cellStyle name="@_text_在建工程表格修改0824" xfId="63"/>
    <cellStyle name="@_text_总社 资本性支出" xfId="64"/>
    <cellStyle name="@ET_Style?CF_Style_0" xfId="65"/>
    <cellStyle name="_(中企华)审计评估联合申报明细表.V1" xfId="66"/>
    <cellStyle name="_0鲁能集团公司本部评估明细表" xfId="67"/>
    <cellStyle name="_1西开-1本部" xfId="68"/>
    <cellStyle name="_2006 损益表 (扬州京江大酒店)" xfId="69"/>
    <cellStyle name="_2江苏扬州京江收益法（331）" xfId="70"/>
    <cellStyle name="_2上海东方-旅行社收益法03" xfId="71"/>
    <cellStyle name="_3-10-1流动资产-原材料" xfId="72"/>
    <cellStyle name="_4-6-1-1房屋建筑物" xfId="73"/>
    <cellStyle name="_5双佳" xfId="74"/>
    <cellStyle name="_6西整" xfId="75"/>
    <cellStyle name="_8帕威尔" xfId="76"/>
    <cellStyle name="_ANC_Model_1105" xfId="77"/>
    <cellStyle name="_ANC_Model_Sample" xfId="78"/>
    <cellStyle name="_CBRE明细表" xfId="79"/>
    <cellStyle name="_Cut-off Schedule" xfId="80"/>
    <cellStyle name="_ET_STYLE_NoName_00_" xfId="81"/>
    <cellStyle name="_G_HQ_L_20061231" xfId="82"/>
    <cellStyle name="_G_HQ_L_20061231_AD00_P" xfId="83"/>
    <cellStyle name="_GF001股份－收益" xfId="84"/>
    <cellStyle name="_HQ-20050621" xfId="85"/>
    <cellStyle name="_K06龙源张家口s" xfId="86"/>
    <cellStyle name="_K07江苏龙源s" xfId="87"/>
    <cellStyle name="_KPMG original version" xfId="88"/>
    <cellStyle name="_KPMG original version 2" xfId="89"/>
    <cellStyle name="_KPMG original version 3" xfId="90"/>
    <cellStyle name="_KPMG original version 4" xfId="91"/>
    <cellStyle name="_KPMG original version 5" xfId="92"/>
    <cellStyle name="_KPMG original version 6" xfId="93"/>
    <cellStyle name="_KPMG original version 7" xfId="94"/>
    <cellStyle name="_KPMG original version_(中企华)审计评估联合申报明细表.V1" xfId="95"/>
    <cellStyle name="_KPMG original version_10-1-1长期借款未来还款情况表" xfId="96"/>
    <cellStyle name="_KPMG original version_10-1-2长期借款利息情况表" xfId="97"/>
    <cellStyle name="_KPMG original version_10-1长期借款" xfId="98"/>
    <cellStyle name="_KPMG original version_11-所有者权益" xfId="99"/>
    <cellStyle name="_KPMG original version_20071231 审计调查表" xfId="100"/>
    <cellStyle name="_KPMG original version_2-14 营业外收入" xfId="101"/>
    <cellStyle name="_KPMG original version_22现金流量表" xfId="102"/>
    <cellStyle name="_KPMG original version_2-4电力成本" xfId="103"/>
    <cellStyle name="_KPMG original version_3-10-1流动资产-原材料" xfId="104"/>
    <cellStyle name="_KPMG original version_3-10-5流动资产-低值易耗" xfId="105"/>
    <cellStyle name="_KPMG original version_3-11流动资产--待摊" xfId="106"/>
    <cellStyle name="_KPMG original version_3-1-1流动资产--货币-现金" xfId="107"/>
    <cellStyle name="_KPMG original version_3-1-2流动资产--货币-银行存款" xfId="108"/>
    <cellStyle name="_KPMG original version_3-4流动资产--应收" xfId="109"/>
    <cellStyle name="_KPMG original version_3-7流动资产--预付" xfId="110"/>
    <cellStyle name="_KPMG original version_3-9流动资产--其他应收" xfId="111"/>
    <cellStyle name="_KPMG original version_4-11-1土地使用权" xfId="112"/>
    <cellStyle name="_KPMG original version_4-11-3其他无形资产" xfId="113"/>
    <cellStyle name="_KPMG original version_4-11-4无形资产变动表" xfId="114"/>
    <cellStyle name="_KPMG original version_4-6-0-1固定资产增减变动表" xfId="115"/>
    <cellStyle name="_KPMG original version_4-6-0-2 固定资产调查问卷" xfId="116"/>
    <cellStyle name="_KPMG original version_4-6-1-1房屋建筑物" xfId="117"/>
    <cellStyle name="_KPMG original version_4-6-1-2构筑物" xfId="118"/>
    <cellStyle name="_KPMG original version_4-6-2-1电力专用设备" xfId="119"/>
    <cellStyle name="_KPMG original version_4-6-2-2其他设备" xfId="120"/>
    <cellStyle name="_KPMG original version_4-6-2-3电子设备" xfId="121"/>
    <cellStyle name="_KPMG original version_4-6-2-4车辆" xfId="122"/>
    <cellStyle name="_KPMG original version_4-6固定资产汇总表" xfId="123"/>
    <cellStyle name="_KPMG original version_4-7-1在建工程-土建工程" xfId="124"/>
    <cellStyle name="_KPMG original version_4-7-3在建工程-设备安装" xfId="125"/>
    <cellStyle name="_KPMG original version_4-8 在建工程-工程物资" xfId="126"/>
    <cellStyle name="_KPMG original version_5-1-1房屋建筑物" xfId="127"/>
    <cellStyle name="_KPMG original version_5-1-2构筑物" xfId="128"/>
    <cellStyle name="_KPMG original version_5-2-1电力专用设备" xfId="129"/>
    <cellStyle name="_KPMG original version_5-2-2其他设备" xfId="130"/>
    <cellStyle name="_KPMG original version_5-2-3电子设备" xfId="131"/>
    <cellStyle name="_KPMG original version_5-2-4车辆" xfId="132"/>
    <cellStyle name="_KPMG original version_5-4-3在建工程-设备安装" xfId="133"/>
    <cellStyle name="_KPMG original version_5-4-4在建工程-工程物资" xfId="134"/>
    <cellStyle name="_KPMG original version_6-3其他无形资产" xfId="135"/>
    <cellStyle name="_KPMG original version_6-4无形资产变动表" xfId="136"/>
    <cellStyle name="_KPMG original version_7-1开办费" xfId="137"/>
    <cellStyle name="_KPMG original version_7-2长期待摊费用" xfId="138"/>
    <cellStyle name="_KPMG original version_9-10应付利息" xfId="139"/>
    <cellStyle name="_KPMG original version_9-12预提费用" xfId="140"/>
    <cellStyle name="_KPMG original version_9-13一年内到期流动负债" xfId="141"/>
    <cellStyle name="_KPMG original version_9-1短期借款" xfId="142"/>
    <cellStyle name="_KPMG original version_9-3应付帐款" xfId="143"/>
    <cellStyle name="_KPMG original version_9-4应付帐款" xfId="144"/>
    <cellStyle name="_KPMG original version_9-5其他应付款" xfId="145"/>
    <cellStyle name="_KPMG original version_9-6其他应付款" xfId="146"/>
    <cellStyle name="_KPMG original version_9-6应付工资" xfId="147"/>
    <cellStyle name="_KPMG original version_9-7应付福利费" xfId="148"/>
    <cellStyle name="_KPMG original version_9-7应付职工薪酬" xfId="149"/>
    <cellStyle name="_KPMG original version_9-8-1应交增值税" xfId="150"/>
    <cellStyle name="_KPMG original version_9-8应交税金" xfId="151"/>
    <cellStyle name="_KPMG original version_9-9应付股利" xfId="152"/>
    <cellStyle name="_KPMG original version_Book1" xfId="153"/>
    <cellStyle name="_KPMG original version_附表1-审计评估联合申报明细表" xfId="154"/>
    <cellStyle name="_KPMG original version_附表1-审计评估联合申报明细表0630" xfId="155"/>
    <cellStyle name="_KPMG original version_附表1－审计评估联合申报明细表0930" xfId="156"/>
    <cellStyle name="_KPMG original version_附表1－审计评估联合申报明细表0930-吉林龙源" xfId="157"/>
    <cellStyle name="_KPMG original version_附表1-审计评估联合申报明细表630新" xfId="158"/>
    <cellStyle name="_KPMG original version_附件1：审计评估联合申报明细表" xfId="159"/>
    <cellStyle name="_KPMG original version_龙源股权统计及评估值计算表1107" xfId="160"/>
    <cellStyle name="_KPMG original version_评估明细表(新准则)电力" xfId="161"/>
    <cellStyle name="_KPMG original version_评估明细表(新准则)电力0630" xfId="162"/>
    <cellStyle name="_KPMG original version_审计评估联合申报明细表－GG" xfId="163"/>
    <cellStyle name="_KPMG original version_在建工程表格修改0824" xfId="164"/>
    <cellStyle name="_long term loan - others 300504" xfId="165"/>
    <cellStyle name="_long term loan - others 300504 2" xfId="166"/>
    <cellStyle name="_long term loan - others 300504 3" xfId="167"/>
    <cellStyle name="_long term loan - others 300504 4" xfId="168"/>
    <cellStyle name="_long term loan - others 300504 5" xfId="169"/>
    <cellStyle name="_long term loan - others 300504 6" xfId="170"/>
    <cellStyle name="_long term loan - others 300504 7" xfId="171"/>
    <cellStyle name="_long term loan - others 300504_(中企华)审计评估联合申报明细表.V1" xfId="172"/>
    <cellStyle name="_long term loan - others 300504_10-1-1长期借款未来还款情况表" xfId="173"/>
    <cellStyle name="_long term loan - others 300504_10-1-2长期借款利息情况表" xfId="174"/>
    <cellStyle name="_long term loan - others 300504_10-1长期借款" xfId="175"/>
    <cellStyle name="_long term loan - others 300504_11-所有者权益" xfId="176"/>
    <cellStyle name="_long term loan - others 300504_20071231 审计调查表" xfId="177"/>
    <cellStyle name="_long term loan - others 300504_2-14 营业外收入" xfId="178"/>
    <cellStyle name="_long term loan - others 300504_22现金流量表" xfId="179"/>
    <cellStyle name="_long term loan - others 300504_2-4电力成本" xfId="180"/>
    <cellStyle name="_long term loan - others 300504_3-10-1流动资产-原材料" xfId="181"/>
    <cellStyle name="_long term loan - others 300504_3-10-5流动资产-低值易耗" xfId="182"/>
    <cellStyle name="_long term loan - others 300504_3-11流动资产--待摊" xfId="183"/>
    <cellStyle name="_long term loan - others 300504_3-1-1流动资产--货币-现金" xfId="184"/>
    <cellStyle name="_long term loan - others 300504_3-1-2流动资产--货币-银行存款" xfId="185"/>
    <cellStyle name="_long term loan - others 300504_3-4流动资产--应收" xfId="186"/>
    <cellStyle name="_long term loan - others 300504_3-7流动资产--预付" xfId="187"/>
    <cellStyle name="_long term loan - others 300504_3-9流动资产--其他应收" xfId="188"/>
    <cellStyle name="_long term loan - others 300504_4-11-1土地使用权" xfId="189"/>
    <cellStyle name="_long term loan - others 300504_4-11-3其他无形资产" xfId="190"/>
    <cellStyle name="_long term loan - others 300504_4-11-4无形资产变动表" xfId="191"/>
    <cellStyle name="_long term loan - others 300504_4-6-0-1固定资产增减变动表" xfId="192"/>
    <cellStyle name="_long term loan - others 300504_4-6-0-2 固定资产调查问卷" xfId="193"/>
    <cellStyle name="_long term loan - others 300504_4-6-1-1房屋建筑物" xfId="194"/>
    <cellStyle name="_long term loan - others 300504_4-6-1-2构筑物" xfId="195"/>
    <cellStyle name="_long term loan - others 300504_4-6-2-1电力专用设备" xfId="196"/>
    <cellStyle name="_long term loan - others 300504_4-6-2-2其他设备" xfId="197"/>
    <cellStyle name="_long term loan - others 300504_4-6-2-3电子设备" xfId="198"/>
    <cellStyle name="_long term loan - others 300504_4-6-2-4车辆" xfId="199"/>
    <cellStyle name="_long term loan - others 300504_4-6固定资产汇总表" xfId="200"/>
    <cellStyle name="_long term loan - others 300504_4-7-1在建工程-土建工程" xfId="201"/>
    <cellStyle name="_long term loan - others 300504_4-7-3在建工程-设备安装" xfId="202"/>
    <cellStyle name="_long term loan - others 300504_4-8 在建工程-工程物资" xfId="203"/>
    <cellStyle name="_long term loan - others 300504_5-1-1房屋建筑物" xfId="204"/>
    <cellStyle name="_long term loan - others 300504_5-1-2构筑物" xfId="205"/>
    <cellStyle name="_long term loan - others 300504_5-2-1电力专用设备" xfId="206"/>
    <cellStyle name="_long term loan - others 300504_5-2-2其他设备" xfId="207"/>
    <cellStyle name="_long term loan - others 300504_5-2-3电子设备" xfId="208"/>
    <cellStyle name="_long term loan - others 300504_5-2-4车辆" xfId="209"/>
    <cellStyle name="_long term loan - others 300504_5-4-3在建工程-设备安装" xfId="210"/>
    <cellStyle name="_long term loan - others 300504_5-4-4在建工程-工程物资" xfId="211"/>
    <cellStyle name="_long term loan - others 300504_6-3其他无形资产" xfId="212"/>
    <cellStyle name="_long term loan - others 300504_6-4无形资产变动表" xfId="213"/>
    <cellStyle name="_long term loan - others 300504_7-1开办费" xfId="214"/>
    <cellStyle name="_long term loan - others 300504_7-2长期待摊费用" xfId="215"/>
    <cellStyle name="_long term loan - others 300504_9-10应付利息" xfId="216"/>
    <cellStyle name="_long term loan - others 300504_9-12预提费用" xfId="217"/>
    <cellStyle name="_long term loan - others 300504_9-13一年内到期流动负债" xfId="218"/>
    <cellStyle name="_long term loan - others 300504_9-1短期借款" xfId="219"/>
    <cellStyle name="_long term loan - others 300504_9-3应付帐款" xfId="220"/>
    <cellStyle name="_long term loan - others 300504_9-4应付帐款" xfId="221"/>
    <cellStyle name="_long term loan - others 300504_9-5其他应付款" xfId="222"/>
    <cellStyle name="_long term loan - others 300504_9-6其他应付款" xfId="223"/>
    <cellStyle name="_long term loan - others 300504_9-6应付工资" xfId="224"/>
    <cellStyle name="_long term loan - others 300504_9-7应付福利费" xfId="225"/>
    <cellStyle name="_long term loan - others 300504_9-7应付职工薪酬" xfId="226"/>
    <cellStyle name="_long term loan - others 300504_9-8-1应交增值税" xfId="227"/>
    <cellStyle name="_long term loan - others 300504_9-8应交税金" xfId="228"/>
    <cellStyle name="_long term loan - others 300504_9-9应付股利" xfId="229"/>
    <cellStyle name="_long term loan - others 300504_Book1" xfId="230"/>
    <cellStyle name="_long term loan - others 300504_KPMG original version" xfId="231"/>
    <cellStyle name="_long term loan - others 300504_KPMG original version 2" xfId="232"/>
    <cellStyle name="_long term loan - others 300504_KPMG original version 3" xfId="233"/>
    <cellStyle name="_long term loan - others 300504_KPMG original version 4" xfId="234"/>
    <cellStyle name="_long term loan - others 300504_KPMG original version 5" xfId="235"/>
    <cellStyle name="_long term loan - others 300504_KPMG original version 6" xfId="236"/>
    <cellStyle name="_long term loan - others 300504_KPMG original version 7" xfId="237"/>
    <cellStyle name="_long term loan - others 300504_KPMG original version_(中企华)审计评估联合申报明细表.V1" xfId="238"/>
    <cellStyle name="_long term loan - others 300504_KPMG original version_10-1-1长期借款未来还款情况表" xfId="239"/>
    <cellStyle name="_long term loan - others 300504_KPMG original version_10-1-2长期借款利息情况表" xfId="240"/>
    <cellStyle name="_long term loan - others 300504_KPMG original version_10-1长期借款" xfId="241"/>
    <cellStyle name="_long term loan - others 300504_KPMG original version_11-所有者权益" xfId="242"/>
    <cellStyle name="_long term loan - others 300504_KPMG original version_20071231 审计调查表" xfId="243"/>
    <cellStyle name="_long term loan - others 300504_KPMG original version_2-14 营业外收入" xfId="244"/>
    <cellStyle name="_long term loan - others 300504_KPMG original version_22现金流量表" xfId="245"/>
    <cellStyle name="_long term loan - others 300504_KPMG original version_2-4电力成本" xfId="246"/>
    <cellStyle name="_long term loan - others 300504_KPMG original version_3-10-1流动资产-原材料" xfId="247"/>
    <cellStyle name="_long term loan - others 300504_KPMG original version_3-10-5流动资产-低值易耗" xfId="248"/>
    <cellStyle name="_long term loan - others 300504_KPMG original version_3-11流动资产--待摊" xfId="249"/>
    <cellStyle name="_long term loan - others 300504_KPMG original version_3-1-1流动资产--货币-现金" xfId="250"/>
    <cellStyle name="_long term loan - others 300504_KPMG original version_3-1-2流动资产--货币-银行存款" xfId="251"/>
    <cellStyle name="_long term loan - others 300504_KPMG original version_3-4流动资产--应收" xfId="252"/>
    <cellStyle name="_long term loan - others 300504_KPMG original version_3-7流动资产--预付" xfId="253"/>
    <cellStyle name="_long term loan - others 300504_KPMG original version_3-9流动资产--其他应收" xfId="254"/>
    <cellStyle name="_long term loan - others 300504_KPMG original version_4-11-1土地使用权" xfId="255"/>
    <cellStyle name="_long term loan - others 300504_KPMG original version_4-11-3其他无形资产" xfId="256"/>
    <cellStyle name="_long term loan - others 300504_KPMG original version_4-11-4无形资产变动表" xfId="257"/>
    <cellStyle name="_long term loan - others 300504_KPMG original version_4-6-0-1固定资产增减变动表" xfId="258"/>
    <cellStyle name="_long term loan - others 300504_KPMG original version_4-6-0-2 固定资产调查问卷" xfId="259"/>
    <cellStyle name="_long term loan - others 300504_KPMG original version_4-6-1-1房屋建筑物" xfId="260"/>
    <cellStyle name="_long term loan - others 300504_KPMG original version_4-6-1-2构筑物" xfId="261"/>
    <cellStyle name="_long term loan - others 300504_KPMG original version_4-6-2-1电力专用设备" xfId="262"/>
    <cellStyle name="_long term loan - others 300504_KPMG original version_4-6-2-2其他设备" xfId="263"/>
    <cellStyle name="_long term loan - others 300504_KPMG original version_4-6-2-3电子设备" xfId="264"/>
    <cellStyle name="_long term loan - others 300504_KPMG original version_4-6-2-4车辆" xfId="265"/>
    <cellStyle name="_long term loan - others 300504_KPMG original version_4-6固定资产汇总表" xfId="266"/>
    <cellStyle name="_long term loan - others 300504_KPMG original version_4-7-1在建工程-土建工程" xfId="267"/>
    <cellStyle name="_long term loan - others 300504_KPMG original version_4-7-3在建工程-设备安装" xfId="268"/>
    <cellStyle name="_long term loan - others 300504_KPMG original version_4-8 在建工程-工程物资" xfId="269"/>
    <cellStyle name="_long term loan - others 300504_KPMG original version_5-1-1房屋建筑物" xfId="270"/>
    <cellStyle name="_long term loan - others 300504_KPMG original version_5-1-2构筑物" xfId="271"/>
    <cellStyle name="_long term loan - others 300504_KPMG original version_5-2-1电力专用设备" xfId="272"/>
    <cellStyle name="_long term loan - others 300504_KPMG original version_5-2-2其他设备" xfId="273"/>
    <cellStyle name="_long term loan - others 300504_KPMG original version_5-2-3电子设备" xfId="274"/>
    <cellStyle name="_long term loan - others 300504_KPMG original version_5-2-4车辆" xfId="275"/>
    <cellStyle name="_long term loan - others 300504_KPMG original version_5-4-3在建工程-设备安装" xfId="276"/>
    <cellStyle name="_long term loan - others 300504_KPMG original version_5-4-4在建工程-工程物资" xfId="277"/>
    <cellStyle name="_long term loan - others 300504_KPMG original version_6-3其他无形资产" xfId="278"/>
    <cellStyle name="_long term loan - others 300504_KPMG original version_6-4无形资产变动表" xfId="279"/>
    <cellStyle name="_long term loan - others 300504_KPMG original version_7-1开办费" xfId="280"/>
    <cellStyle name="_long term loan - others 300504_KPMG original version_7-2长期待摊费用" xfId="281"/>
    <cellStyle name="_long term loan - others 300504_KPMG original version_9-10应付利息" xfId="282"/>
    <cellStyle name="_long term loan - others 300504_KPMG original version_9-12预提费用" xfId="283"/>
    <cellStyle name="_long term loan - others 300504_KPMG original version_9-13一年内到期流动负债" xfId="284"/>
    <cellStyle name="_long term loan - others 300504_KPMG original version_9-1短期借款" xfId="285"/>
    <cellStyle name="_long term loan - others 300504_KPMG original version_9-3应付帐款" xfId="286"/>
    <cellStyle name="_long term loan - others 300504_KPMG original version_9-4应付帐款" xfId="287"/>
    <cellStyle name="_long term loan - others 300504_KPMG original version_9-5其他应付款" xfId="288"/>
    <cellStyle name="_long term loan - others 300504_KPMG original version_9-6其他应付款" xfId="289"/>
    <cellStyle name="_long term loan - others 300504_KPMG original version_9-6应付工资" xfId="290"/>
    <cellStyle name="_long term loan - others 300504_KPMG original version_9-7应付福利费" xfId="291"/>
    <cellStyle name="_long term loan - others 300504_KPMG original version_9-7应付职工薪酬" xfId="292"/>
    <cellStyle name="_long term loan - others 300504_KPMG original version_9-8-1应交增值税" xfId="293"/>
    <cellStyle name="_long term loan - others 300504_KPMG original version_9-8应交税金" xfId="294"/>
    <cellStyle name="_long term loan - others 300504_KPMG original version_9-9应付股利" xfId="295"/>
    <cellStyle name="_long term loan - others 300504_KPMG original version_Book1" xfId="296"/>
    <cellStyle name="_long term loan - others 300504_KPMG original version_附表1-审计评估联合申报明细表" xfId="297"/>
    <cellStyle name="_long term loan - others 300504_KPMG original version_附表1-审计评估联合申报明细表0630" xfId="298"/>
    <cellStyle name="_long term loan - others 300504_KPMG original version_附表1－审计评估联合申报明细表0930" xfId="299"/>
    <cellStyle name="_long term loan - others 300504_KPMG original version_附表1－审计评估联合申报明细表0930-吉林龙源" xfId="300"/>
    <cellStyle name="_long term loan - others 300504_KPMG original version_附表1-审计评估联合申报明细表630新" xfId="301"/>
    <cellStyle name="_long term loan - others 300504_KPMG original version_附件1：审计评估联合申报明细表" xfId="302"/>
    <cellStyle name="_long term loan - others 300504_KPMG original version_龙源股权统计及评估值计算表1107" xfId="303"/>
    <cellStyle name="_long term loan - others 300504_KPMG original version_评估明细表(新准则)电力" xfId="304"/>
    <cellStyle name="_long term loan - others 300504_KPMG original version_评估明细表(新准则)电力0630" xfId="305"/>
    <cellStyle name="_long term loan - others 300504_KPMG original version_审计评估联合申报明细表－GG" xfId="306"/>
    <cellStyle name="_long term loan - others 300504_KPMG original version_在建工程表格修改0824" xfId="307"/>
    <cellStyle name="_long term loan - others 300504_Shenhua PBC package 050530" xfId="308"/>
    <cellStyle name="_long term loan - others 300504_Shenhua PBC package 050530 2" xfId="309"/>
    <cellStyle name="_long term loan - others 300504_Shenhua PBC package 050530 3" xfId="310"/>
    <cellStyle name="_long term loan - others 300504_Shenhua PBC package 050530 4" xfId="311"/>
    <cellStyle name="_long term loan - others 300504_Shenhua PBC package 050530 5" xfId="312"/>
    <cellStyle name="_long term loan - others 300504_Shenhua PBC package 050530 6" xfId="313"/>
    <cellStyle name="_long term loan - others 300504_Shenhua PBC package 050530 7" xfId="314"/>
    <cellStyle name="_long term loan - others 300504_Shenhua PBC package 050530_(中企华)审计评估联合申报明细表.V1" xfId="315"/>
    <cellStyle name="_long term loan - others 300504_Shenhua PBC package 050530_10-1-1长期借款未来还款情况表" xfId="316"/>
    <cellStyle name="_long term loan - others 300504_Shenhua PBC package 050530_10-1-2长期借款利息情况表" xfId="317"/>
    <cellStyle name="_long term loan - others 300504_Shenhua PBC package 050530_10-1长期借款" xfId="318"/>
    <cellStyle name="_long term loan - others 300504_Shenhua PBC package 050530_11-所有者权益" xfId="319"/>
    <cellStyle name="_long term loan - others 300504_Shenhua PBC package 050530_20071231 审计调查表" xfId="320"/>
    <cellStyle name="_long term loan - others 300504_Shenhua PBC package 050530_2-14 营业外收入" xfId="321"/>
    <cellStyle name="_long term loan - others 300504_Shenhua PBC package 050530_22现金流量表" xfId="322"/>
    <cellStyle name="_long term loan - others 300504_Shenhua PBC package 050530_2-4电力成本" xfId="323"/>
    <cellStyle name="_long term loan - others 300504_Shenhua PBC package 050530_3-10-1流动资产-原材料" xfId="324"/>
    <cellStyle name="_long term loan - others 300504_Shenhua PBC package 050530_3-10-5流动资产-低值易耗" xfId="325"/>
    <cellStyle name="_long term loan - others 300504_Shenhua PBC package 050530_3-11流动资产--待摊" xfId="326"/>
    <cellStyle name="_long term loan - others 300504_Shenhua PBC package 050530_3-1-1流动资产--货币-现金" xfId="327"/>
    <cellStyle name="_long term loan - others 300504_Shenhua PBC package 050530_3-1-2流动资产--货币-银行存款" xfId="328"/>
    <cellStyle name="_long term loan - others 300504_Shenhua PBC package 050530_3-4流动资产--应收" xfId="329"/>
    <cellStyle name="_long term loan - others 300504_Shenhua PBC package 050530_3-7流动资产--预付" xfId="330"/>
    <cellStyle name="_long term loan - others 300504_Shenhua PBC package 050530_3-9流动资产--其他应收" xfId="331"/>
    <cellStyle name="_long term loan - others 300504_Shenhua PBC package 050530_4-11-1土地使用权" xfId="332"/>
    <cellStyle name="_long term loan - others 300504_Shenhua PBC package 050530_4-11-3其他无形资产" xfId="333"/>
    <cellStyle name="_long term loan - others 300504_Shenhua PBC package 050530_4-11-4无形资产变动表" xfId="334"/>
    <cellStyle name="_long term loan - others 300504_Shenhua PBC package 050530_4-6-0-1固定资产增减变动表" xfId="335"/>
    <cellStyle name="_long term loan - others 300504_Shenhua PBC package 050530_4-6-0-2 固定资产调查问卷" xfId="336"/>
    <cellStyle name="_long term loan - others 300504_Shenhua PBC package 050530_4-6-1-1房屋建筑物" xfId="337"/>
    <cellStyle name="_long term loan - others 300504_Shenhua PBC package 050530_4-6-1-2构筑物" xfId="338"/>
    <cellStyle name="_long term loan - others 300504_Shenhua PBC package 050530_4-6-2-1电力专用设备" xfId="339"/>
    <cellStyle name="_long term loan - others 300504_Shenhua PBC package 050530_4-6-2-2其他设备" xfId="340"/>
    <cellStyle name="_long term loan - others 300504_Shenhua PBC package 050530_4-6-2-3电子设备" xfId="341"/>
    <cellStyle name="_long term loan - others 300504_Shenhua PBC package 050530_4-6-2-4车辆" xfId="342"/>
    <cellStyle name="_long term loan - others 300504_Shenhua PBC package 050530_4-6固定资产汇总表" xfId="343"/>
    <cellStyle name="_long term loan - others 300504_Shenhua PBC package 050530_4-7-1在建工程-土建工程" xfId="344"/>
    <cellStyle name="_long term loan - others 300504_Shenhua PBC package 050530_4-7-3在建工程-设备安装" xfId="345"/>
    <cellStyle name="_long term loan - others 300504_Shenhua PBC package 050530_4-8 在建工程-工程物资" xfId="346"/>
    <cellStyle name="_long term loan - others 300504_Shenhua PBC package 050530_5-1-1房屋建筑物" xfId="347"/>
    <cellStyle name="_long term loan - others 300504_Shenhua PBC package 050530_5-1-2构筑物" xfId="348"/>
    <cellStyle name="_long term loan - others 300504_Shenhua PBC package 050530_5-2-1电力专用设备" xfId="349"/>
    <cellStyle name="_long term loan - others 300504_Shenhua PBC package 050530_5-2-2其他设备" xfId="350"/>
    <cellStyle name="_long term loan - others 300504_Shenhua PBC package 050530_5-2-3电子设备" xfId="351"/>
    <cellStyle name="_long term loan - others 300504_Shenhua PBC package 050530_5-2-4车辆" xfId="352"/>
    <cellStyle name="_long term loan - others 300504_Shenhua PBC package 050530_5-4-3在建工程-设备安装" xfId="353"/>
    <cellStyle name="_long term loan - others 300504_Shenhua PBC package 050530_5-4-4在建工程-工程物资" xfId="354"/>
    <cellStyle name="_long term loan - others 300504_Shenhua PBC package 050530_6-3其他无形资产" xfId="355"/>
    <cellStyle name="_long term loan - others 300504_Shenhua PBC package 050530_6-4无形资产变动表" xfId="356"/>
    <cellStyle name="_long term loan - others 300504_Shenhua PBC package 050530_7-1开办费" xfId="357"/>
    <cellStyle name="_long term loan - others 300504_Shenhua PBC package 050530_7-2长期待摊费用" xfId="358"/>
    <cellStyle name="_long term loan - others 300504_Shenhua PBC package 050530_9-10应付利息" xfId="359"/>
    <cellStyle name="_long term loan - others 300504_Shenhua PBC package 050530_9-12预提费用" xfId="360"/>
    <cellStyle name="_long term loan - others 300504_Shenhua PBC package 050530_9-13一年内到期流动负债" xfId="361"/>
    <cellStyle name="_long term loan - others 300504_Shenhua PBC package 050530_9-1短期借款" xfId="362"/>
    <cellStyle name="_long term loan - others 300504_Shenhua PBC package 050530_9-3应付帐款" xfId="363"/>
    <cellStyle name="_long term loan - others 300504_Shenhua PBC package 050530_9-4应付帐款" xfId="364"/>
    <cellStyle name="_long term loan - others 300504_Shenhua PBC package 050530_9-5其他应付款" xfId="365"/>
    <cellStyle name="_long term loan - others 300504_Shenhua PBC package 050530_9-6其他应付款" xfId="366"/>
    <cellStyle name="_long term loan - others 300504_Shenhua PBC package 050530_9-6应付工资" xfId="367"/>
    <cellStyle name="_long term loan - others 300504_Shenhua PBC package 050530_9-7应付福利费" xfId="368"/>
    <cellStyle name="_long term loan - others 300504_Shenhua PBC package 050530_9-7应付职工薪酬" xfId="369"/>
    <cellStyle name="_long term loan - others 300504_Shenhua PBC package 050530_9-8-1应交增值税" xfId="370"/>
    <cellStyle name="_long term loan - others 300504_Shenhua PBC package 050530_9-8应交税金" xfId="371"/>
    <cellStyle name="_long term loan - others 300504_Shenhua PBC package 050530_9-9应付股利" xfId="372"/>
    <cellStyle name="_long term loan - others 300504_Shenhua PBC package 050530_Book1" xfId="373"/>
    <cellStyle name="_long term loan - others 300504_Shenhua PBC package 050530_附表1-审计评估联合申报明细表" xfId="374"/>
    <cellStyle name="_long term loan - others 300504_Shenhua PBC package 050530_附表1-审计评估联合申报明细表0630" xfId="375"/>
    <cellStyle name="_long term loan - others 300504_Shenhua PBC package 050530_附表1－审计评估联合申报明细表0930" xfId="376"/>
    <cellStyle name="_long term loan - others 300504_Shenhua PBC package 050530_附表1－审计评估联合申报明细表0930-吉林龙源" xfId="377"/>
    <cellStyle name="_long term loan - others 300504_Shenhua PBC package 050530_附表1-审计评估联合申报明细表630新" xfId="378"/>
    <cellStyle name="_long term loan - others 300504_Shenhua PBC package 050530_附件1：审计评估联合申报明细表" xfId="379"/>
    <cellStyle name="_long term loan - others 300504_Shenhua PBC package 050530_龙源股权统计及评估值计算表1107" xfId="380"/>
    <cellStyle name="_long term loan - others 300504_Shenhua PBC package 050530_评估明细表(新准则)电力" xfId="381"/>
    <cellStyle name="_long term loan - others 300504_Shenhua PBC package 050530_评估明细表(新准则)电力0630" xfId="382"/>
    <cellStyle name="_long term loan - others 300504_Shenhua PBC package 050530_审计评估联合申报明细表－GG" xfId="383"/>
    <cellStyle name="_long term loan - others 300504_Shenhua PBC package 050530_在建工程表格修改0824" xfId="384"/>
    <cellStyle name="_long term loan - others 300504_附表1-审计评估联合申报明细表" xfId="385"/>
    <cellStyle name="_long term loan - others 300504_附表1-审计评估联合申报明细表0630" xfId="386"/>
    <cellStyle name="_long term loan - others 300504_附表1－审计评估联合申报明细表0930" xfId="387"/>
    <cellStyle name="_long term loan - others 300504_附表1－审计评估联合申报明细表0930-吉林龙源" xfId="388"/>
    <cellStyle name="_long term loan - others 300504_附表1-审计评估联合申报明细表630新" xfId="389"/>
    <cellStyle name="_long term loan - others 300504_附件1：审计评估联合申报明细表" xfId="390"/>
    <cellStyle name="_long term loan - others 300504_龙源股权统计及评估值计算表1107" xfId="391"/>
    <cellStyle name="_long term loan - others 300504_评估明细表(新准则)电力" xfId="392"/>
    <cellStyle name="_long term loan - others 300504_评估明细表(新准则)电力0630" xfId="393"/>
    <cellStyle name="_long term loan - others 300504_审计调查表.V3" xfId="395"/>
    <cellStyle name="_long term loan - others 300504_审计评估联合申报明细表－GG" xfId="394"/>
    <cellStyle name="_long term loan - others 300504_在建工程表格修改0824" xfId="396"/>
    <cellStyle name="_Maping -cost from Tiger" xfId="397"/>
    <cellStyle name="_Part III.200406.Loan and Liabilities details.(Site Name)" xfId="398"/>
    <cellStyle name="_Part III.200406.Loan and Liabilities details.(Site Name) 2" xfId="399"/>
    <cellStyle name="_Part III.200406.Loan and Liabilities details.(Site Name) 3" xfId="400"/>
    <cellStyle name="_Part III.200406.Loan and Liabilities details.(Site Name) 4" xfId="401"/>
    <cellStyle name="_Part III.200406.Loan and Liabilities details.(Site Name) 5" xfId="402"/>
    <cellStyle name="_Part III.200406.Loan and Liabilities details.(Site Name) 6" xfId="403"/>
    <cellStyle name="_Part III.200406.Loan and Liabilities details.(Site Name) 7" xfId="404"/>
    <cellStyle name="_Part III.200406.Loan and Liabilities details.(Site Name)_(中企华)审计评估联合申报明细表.V1" xfId="405"/>
    <cellStyle name="_Part III.200406.Loan and Liabilities details.(Site Name)_10-1-1长期借款未来还款情况表" xfId="406"/>
    <cellStyle name="_Part III.200406.Loan and Liabilities details.(Site Name)_10-1-2长期借款利息情况表" xfId="407"/>
    <cellStyle name="_Part III.200406.Loan and Liabilities details.(Site Name)_10-1长期借款" xfId="408"/>
    <cellStyle name="_Part III.200406.Loan and Liabilities details.(Site Name)_11-所有者权益" xfId="409"/>
    <cellStyle name="_Part III.200406.Loan and Liabilities details.(Site Name)_20071231 审计调查表" xfId="410"/>
    <cellStyle name="_Part III.200406.Loan and Liabilities details.(Site Name)_2-14 营业外收入" xfId="411"/>
    <cellStyle name="_Part III.200406.Loan and Liabilities details.(Site Name)_22现金流量表" xfId="412"/>
    <cellStyle name="_Part III.200406.Loan and Liabilities details.(Site Name)_2-4电力成本" xfId="413"/>
    <cellStyle name="_Part III.200406.Loan and Liabilities details.(Site Name)_3-10-1流动资产-原材料" xfId="414"/>
    <cellStyle name="_Part III.200406.Loan and Liabilities details.(Site Name)_3-10-5流动资产-低值易耗" xfId="415"/>
    <cellStyle name="_Part III.200406.Loan and Liabilities details.(Site Name)_3-11流动资产--待摊" xfId="416"/>
    <cellStyle name="_Part III.200406.Loan and Liabilities details.(Site Name)_3-1-1流动资产--货币-现金" xfId="417"/>
    <cellStyle name="_Part III.200406.Loan and Liabilities details.(Site Name)_3-1-2流动资产--货币-银行存款" xfId="418"/>
    <cellStyle name="_Part III.200406.Loan and Liabilities details.(Site Name)_3-4流动资产--应收" xfId="419"/>
    <cellStyle name="_Part III.200406.Loan and Liabilities details.(Site Name)_3-7流动资产--预付" xfId="420"/>
    <cellStyle name="_Part III.200406.Loan and Liabilities details.(Site Name)_3-9流动资产--其他应收" xfId="421"/>
    <cellStyle name="_Part III.200406.Loan and Liabilities details.(Site Name)_4-11-1土地使用权" xfId="422"/>
    <cellStyle name="_Part III.200406.Loan and Liabilities details.(Site Name)_4-11-3其他无形资产" xfId="423"/>
    <cellStyle name="_Part III.200406.Loan and Liabilities details.(Site Name)_4-11-4无形资产变动表" xfId="424"/>
    <cellStyle name="_Part III.200406.Loan and Liabilities details.(Site Name)_4-6-0-1固定资产增减变动表" xfId="425"/>
    <cellStyle name="_Part III.200406.Loan and Liabilities details.(Site Name)_4-6-0-2 固定资产调查问卷" xfId="426"/>
    <cellStyle name="_Part III.200406.Loan and Liabilities details.(Site Name)_4-6-1-1房屋建筑物" xfId="427"/>
    <cellStyle name="_Part III.200406.Loan and Liabilities details.(Site Name)_4-6-1-2构筑物" xfId="428"/>
    <cellStyle name="_Part III.200406.Loan and Liabilities details.(Site Name)_4-6-2-1电力专用设备" xfId="429"/>
    <cellStyle name="_Part III.200406.Loan and Liabilities details.(Site Name)_4-6-2-2其他设备" xfId="430"/>
    <cellStyle name="_Part III.200406.Loan and Liabilities details.(Site Name)_4-6-2-3电子设备" xfId="431"/>
    <cellStyle name="_Part III.200406.Loan and Liabilities details.(Site Name)_4-6-2-4车辆" xfId="432"/>
    <cellStyle name="_Part III.200406.Loan and Liabilities details.(Site Name)_4-6固定资产汇总表" xfId="433"/>
    <cellStyle name="_Part III.200406.Loan and Liabilities details.(Site Name)_4-7-1在建工程-土建工程" xfId="434"/>
    <cellStyle name="_Part III.200406.Loan and Liabilities details.(Site Name)_4-7-3在建工程-设备安装" xfId="435"/>
    <cellStyle name="_Part III.200406.Loan and Liabilities details.(Site Name)_4-8 在建工程-工程物资" xfId="436"/>
    <cellStyle name="_Part III.200406.Loan and Liabilities details.(Site Name)_5-1-1房屋建筑物" xfId="437"/>
    <cellStyle name="_Part III.200406.Loan and Liabilities details.(Site Name)_5-1-2构筑物" xfId="438"/>
    <cellStyle name="_Part III.200406.Loan and Liabilities details.(Site Name)_5-2-1电力专用设备" xfId="439"/>
    <cellStyle name="_Part III.200406.Loan and Liabilities details.(Site Name)_5-2-2其他设备" xfId="440"/>
    <cellStyle name="_Part III.200406.Loan and Liabilities details.(Site Name)_5-2-3电子设备" xfId="441"/>
    <cellStyle name="_Part III.200406.Loan and Liabilities details.(Site Name)_5-2-4车辆" xfId="442"/>
    <cellStyle name="_Part III.200406.Loan and Liabilities details.(Site Name)_5-4-3在建工程-设备安装" xfId="443"/>
    <cellStyle name="_Part III.200406.Loan and Liabilities details.(Site Name)_5-4-4在建工程-工程物资" xfId="444"/>
    <cellStyle name="_Part III.200406.Loan and Liabilities details.(Site Name)_6-3其他无形资产" xfId="445"/>
    <cellStyle name="_Part III.200406.Loan and Liabilities details.(Site Name)_6-4无形资产变动表" xfId="446"/>
    <cellStyle name="_Part III.200406.Loan and Liabilities details.(Site Name)_7-1开办费" xfId="447"/>
    <cellStyle name="_Part III.200406.Loan and Liabilities details.(Site Name)_7-2长期待摊费用" xfId="448"/>
    <cellStyle name="_Part III.200406.Loan and Liabilities details.(Site Name)_9-10应付利息" xfId="449"/>
    <cellStyle name="_Part III.200406.Loan and Liabilities details.(Site Name)_9-12预提费用" xfId="450"/>
    <cellStyle name="_Part III.200406.Loan and Liabilities details.(Site Name)_9-13一年内到期流动负债" xfId="451"/>
    <cellStyle name="_Part III.200406.Loan and Liabilities details.(Site Name)_9-1短期借款" xfId="452"/>
    <cellStyle name="_Part III.200406.Loan and Liabilities details.(Site Name)_9-3应付帐款" xfId="453"/>
    <cellStyle name="_Part III.200406.Loan and Liabilities details.(Site Name)_9-4应付帐款" xfId="454"/>
    <cellStyle name="_Part III.200406.Loan and Liabilities details.(Site Name)_9-5其他应付款" xfId="455"/>
    <cellStyle name="_Part III.200406.Loan and Liabilities details.(Site Name)_9-6其他应付款" xfId="456"/>
    <cellStyle name="_Part III.200406.Loan and Liabilities details.(Site Name)_9-6应付工资" xfId="457"/>
    <cellStyle name="_Part III.200406.Loan and Liabilities details.(Site Name)_9-7应付福利费" xfId="458"/>
    <cellStyle name="_Part III.200406.Loan and Liabilities details.(Site Name)_9-7应付职工薪酬" xfId="459"/>
    <cellStyle name="_Part III.200406.Loan and Liabilities details.(Site Name)_9-8-1应交增值税" xfId="460"/>
    <cellStyle name="_Part III.200406.Loan and Liabilities details.(Site Name)_9-8应交税金" xfId="461"/>
    <cellStyle name="_Part III.200406.Loan and Liabilities details.(Site Name)_9-9应付股利" xfId="462"/>
    <cellStyle name="_Part III.200406.Loan and Liabilities details.(Site Name)_Book1" xfId="463"/>
    <cellStyle name="_Part III.200406.Loan and Liabilities details.(Site Name)_KPMG original version" xfId="464"/>
    <cellStyle name="_Part III.200406.Loan and Liabilities details.(Site Name)_KPMG original version 2" xfId="465"/>
    <cellStyle name="_Part III.200406.Loan and Liabilities details.(Site Name)_KPMG original version 3" xfId="466"/>
    <cellStyle name="_Part III.200406.Loan and Liabilities details.(Site Name)_KPMG original version 4" xfId="467"/>
    <cellStyle name="_Part III.200406.Loan and Liabilities details.(Site Name)_KPMG original version 5" xfId="468"/>
    <cellStyle name="_Part III.200406.Loan and Liabilities details.(Site Name)_KPMG original version 6" xfId="469"/>
    <cellStyle name="_Part III.200406.Loan and Liabilities details.(Site Name)_KPMG original version 7" xfId="470"/>
    <cellStyle name="_Part III.200406.Loan and Liabilities details.(Site Name)_KPMG original version_(中企华)审计评估联合申报明细表.V1" xfId="471"/>
    <cellStyle name="_Part III.200406.Loan and Liabilities details.(Site Name)_KPMG original version_10-1-1长期借款未来还款情况表" xfId="472"/>
    <cellStyle name="_Part III.200406.Loan and Liabilities details.(Site Name)_KPMG original version_10-1-2长期借款利息情况表" xfId="473"/>
    <cellStyle name="_Part III.200406.Loan and Liabilities details.(Site Name)_KPMG original version_10-1长期借款" xfId="474"/>
    <cellStyle name="_Part III.200406.Loan and Liabilities details.(Site Name)_KPMG original version_11-所有者权益" xfId="475"/>
    <cellStyle name="_Part III.200406.Loan and Liabilities details.(Site Name)_KPMG original version_20071231 审计调查表" xfId="476"/>
    <cellStyle name="_Part III.200406.Loan and Liabilities details.(Site Name)_KPMG original version_2-14 营业外收入" xfId="477"/>
    <cellStyle name="_Part III.200406.Loan and Liabilities details.(Site Name)_KPMG original version_22现金流量表" xfId="478"/>
    <cellStyle name="_Part III.200406.Loan and Liabilities details.(Site Name)_KPMG original version_2-4电力成本" xfId="479"/>
    <cellStyle name="_Part III.200406.Loan and Liabilities details.(Site Name)_KPMG original version_3-10-1流动资产-原材料" xfId="480"/>
    <cellStyle name="_Part III.200406.Loan and Liabilities details.(Site Name)_KPMG original version_3-10-5流动资产-低值易耗" xfId="481"/>
    <cellStyle name="_Part III.200406.Loan and Liabilities details.(Site Name)_KPMG original version_3-11流动资产--待摊" xfId="482"/>
    <cellStyle name="_Part III.200406.Loan and Liabilities details.(Site Name)_KPMG original version_3-1-1流动资产--货币-现金" xfId="483"/>
    <cellStyle name="_Part III.200406.Loan and Liabilities details.(Site Name)_KPMG original version_3-1-2流动资产--货币-银行存款" xfId="484"/>
    <cellStyle name="_Part III.200406.Loan and Liabilities details.(Site Name)_KPMG original version_3-4流动资产--应收" xfId="485"/>
    <cellStyle name="_Part III.200406.Loan and Liabilities details.(Site Name)_KPMG original version_3-7流动资产--预付" xfId="486"/>
    <cellStyle name="_Part III.200406.Loan and Liabilities details.(Site Name)_KPMG original version_3-9流动资产--其他应收" xfId="487"/>
    <cellStyle name="_Part III.200406.Loan and Liabilities details.(Site Name)_KPMG original version_4-11-1土地使用权" xfId="488"/>
    <cellStyle name="_Part III.200406.Loan and Liabilities details.(Site Name)_KPMG original version_4-11-3其他无形资产" xfId="489"/>
    <cellStyle name="_Part III.200406.Loan and Liabilities details.(Site Name)_KPMG original version_4-11-4无形资产变动表" xfId="490"/>
    <cellStyle name="_Part III.200406.Loan and Liabilities details.(Site Name)_KPMG original version_4-6-0-1固定资产增减变动表" xfId="491"/>
    <cellStyle name="_Part III.200406.Loan and Liabilities details.(Site Name)_KPMG original version_4-6-0-2 固定资产调查问卷" xfId="492"/>
    <cellStyle name="_Part III.200406.Loan and Liabilities details.(Site Name)_KPMG original version_4-6-1-1房屋建筑物" xfId="493"/>
    <cellStyle name="_Part III.200406.Loan and Liabilities details.(Site Name)_KPMG original version_4-6-1-2构筑物" xfId="494"/>
    <cellStyle name="_Part III.200406.Loan and Liabilities details.(Site Name)_KPMG original version_4-6-2-1电力专用设备" xfId="495"/>
    <cellStyle name="_Part III.200406.Loan and Liabilities details.(Site Name)_KPMG original version_4-6-2-2其他设备" xfId="496"/>
    <cellStyle name="_Part III.200406.Loan and Liabilities details.(Site Name)_KPMG original version_4-6-2-3电子设备" xfId="497"/>
    <cellStyle name="_Part III.200406.Loan and Liabilities details.(Site Name)_KPMG original version_4-6-2-4车辆" xfId="498"/>
    <cellStyle name="_Part III.200406.Loan and Liabilities details.(Site Name)_KPMG original version_4-6固定资产汇总表" xfId="499"/>
    <cellStyle name="_Part III.200406.Loan and Liabilities details.(Site Name)_KPMG original version_4-7-1在建工程-土建工程" xfId="500"/>
    <cellStyle name="_Part III.200406.Loan and Liabilities details.(Site Name)_KPMG original version_4-7-3在建工程-设备安装" xfId="501"/>
    <cellStyle name="_Part III.200406.Loan and Liabilities details.(Site Name)_KPMG original version_4-8 在建工程-工程物资" xfId="502"/>
    <cellStyle name="_Part III.200406.Loan and Liabilities details.(Site Name)_KPMG original version_5-1-1房屋建筑物" xfId="503"/>
    <cellStyle name="_Part III.200406.Loan and Liabilities details.(Site Name)_KPMG original version_5-1-2构筑物" xfId="504"/>
    <cellStyle name="_Part III.200406.Loan and Liabilities details.(Site Name)_KPMG original version_5-2-1电力专用设备" xfId="505"/>
    <cellStyle name="_Part III.200406.Loan and Liabilities details.(Site Name)_KPMG original version_5-2-2其他设备" xfId="506"/>
    <cellStyle name="_Part III.200406.Loan and Liabilities details.(Site Name)_KPMG original version_5-2-3电子设备" xfId="507"/>
    <cellStyle name="_Part III.200406.Loan and Liabilities details.(Site Name)_KPMG original version_5-2-4车辆" xfId="508"/>
    <cellStyle name="_Part III.200406.Loan and Liabilities details.(Site Name)_KPMG original version_5-4-3在建工程-设备安装" xfId="509"/>
    <cellStyle name="_Part III.200406.Loan and Liabilities details.(Site Name)_KPMG original version_5-4-4在建工程-工程物资" xfId="510"/>
    <cellStyle name="_Part III.200406.Loan and Liabilities details.(Site Name)_KPMG original version_6-3其他无形资产" xfId="511"/>
    <cellStyle name="_Part III.200406.Loan and Liabilities details.(Site Name)_KPMG original version_6-4无形资产变动表" xfId="512"/>
    <cellStyle name="_Part III.200406.Loan and Liabilities details.(Site Name)_KPMG original version_7-1开办费" xfId="513"/>
    <cellStyle name="_Part III.200406.Loan and Liabilities details.(Site Name)_KPMG original version_7-2长期待摊费用" xfId="514"/>
    <cellStyle name="_Part III.200406.Loan and Liabilities details.(Site Name)_KPMG original version_9-10应付利息" xfId="515"/>
    <cellStyle name="_Part III.200406.Loan and Liabilities details.(Site Name)_KPMG original version_9-12预提费用" xfId="516"/>
    <cellStyle name="_Part III.200406.Loan and Liabilities details.(Site Name)_KPMG original version_9-13一年内到期流动负债" xfId="517"/>
    <cellStyle name="_Part III.200406.Loan and Liabilities details.(Site Name)_KPMG original version_9-1短期借款" xfId="518"/>
    <cellStyle name="_Part III.200406.Loan and Liabilities details.(Site Name)_KPMG original version_9-3应付帐款" xfId="519"/>
    <cellStyle name="_Part III.200406.Loan and Liabilities details.(Site Name)_KPMG original version_9-4应付帐款" xfId="520"/>
    <cellStyle name="_Part III.200406.Loan and Liabilities details.(Site Name)_KPMG original version_9-5其他应付款" xfId="521"/>
    <cellStyle name="_Part III.200406.Loan and Liabilities details.(Site Name)_KPMG original version_9-6其他应付款" xfId="522"/>
    <cellStyle name="_Part III.200406.Loan and Liabilities details.(Site Name)_KPMG original version_9-6应付工资" xfId="523"/>
    <cellStyle name="_Part III.200406.Loan and Liabilities details.(Site Name)_KPMG original version_9-7应付福利费" xfId="524"/>
    <cellStyle name="_Part III.200406.Loan and Liabilities details.(Site Name)_KPMG original version_9-7应付职工薪酬" xfId="525"/>
    <cellStyle name="_Part III.200406.Loan and Liabilities details.(Site Name)_KPMG original version_9-8-1应交增值税" xfId="526"/>
    <cellStyle name="_Part III.200406.Loan and Liabilities details.(Site Name)_KPMG original version_9-8应交税金" xfId="527"/>
    <cellStyle name="_Part III.200406.Loan and Liabilities details.(Site Name)_KPMG original version_9-9应付股利" xfId="528"/>
    <cellStyle name="_Part III.200406.Loan and Liabilities details.(Site Name)_KPMG original version_Book1" xfId="529"/>
    <cellStyle name="_Part III.200406.Loan and Liabilities details.(Site Name)_KPMG original version_附表1-审计评估联合申报明细表" xfId="530"/>
    <cellStyle name="_Part III.200406.Loan and Liabilities details.(Site Name)_KPMG original version_附表1-审计评估联合申报明细表0630" xfId="531"/>
    <cellStyle name="_Part III.200406.Loan and Liabilities details.(Site Name)_KPMG original version_附表1－审计评估联合申报明细表0930" xfId="532"/>
    <cellStyle name="_Part III.200406.Loan and Liabilities details.(Site Name)_KPMG original version_附表1－审计评估联合申报明细表0930-吉林龙源" xfId="533"/>
    <cellStyle name="_Part III.200406.Loan and Liabilities details.(Site Name)_KPMG original version_附表1-审计评估联合申报明细表630新" xfId="534"/>
    <cellStyle name="_Part III.200406.Loan and Liabilities details.(Site Name)_KPMG original version_附件1：审计评估联合申报明细表" xfId="535"/>
    <cellStyle name="_Part III.200406.Loan and Liabilities details.(Site Name)_KPMG original version_龙源股权统计及评估值计算表1107" xfId="536"/>
    <cellStyle name="_Part III.200406.Loan and Liabilities details.(Site Name)_KPMG original version_评估明细表(新准则)电力" xfId="537"/>
    <cellStyle name="_Part III.200406.Loan and Liabilities details.(Site Name)_KPMG original version_评估明细表(新准则)电力0630" xfId="538"/>
    <cellStyle name="_Part III.200406.Loan and Liabilities details.(Site Name)_KPMG original version_审计评估联合申报明细表－GG" xfId="539"/>
    <cellStyle name="_Part III.200406.Loan and Liabilities details.(Site Name)_KPMG original version_在建工程表格修改0824" xfId="540"/>
    <cellStyle name="_Part III.200406.Loan and Liabilities details.(Site Name)_Shenhua PBC package 050530" xfId="541"/>
    <cellStyle name="_Part III.200406.Loan and Liabilities details.(Site Name)_Shenhua PBC package 050530 2" xfId="542"/>
    <cellStyle name="_Part III.200406.Loan and Liabilities details.(Site Name)_Shenhua PBC package 050530 3" xfId="543"/>
    <cellStyle name="_Part III.200406.Loan and Liabilities details.(Site Name)_Shenhua PBC package 050530 4" xfId="544"/>
    <cellStyle name="_Part III.200406.Loan and Liabilities details.(Site Name)_Shenhua PBC package 050530 5" xfId="545"/>
    <cellStyle name="_Part III.200406.Loan and Liabilities details.(Site Name)_Shenhua PBC package 050530 6" xfId="546"/>
    <cellStyle name="_Part III.200406.Loan and Liabilities details.(Site Name)_Shenhua PBC package 050530 7" xfId="547"/>
    <cellStyle name="_Part III.200406.Loan and Liabilities details.(Site Name)_Shenhua PBC package 050530_(中企华)审计评估联合申报明细表.V1" xfId="548"/>
    <cellStyle name="_Part III.200406.Loan and Liabilities details.(Site Name)_Shenhua PBC package 050530_10-1-1长期借款未来还款情况表" xfId="549"/>
    <cellStyle name="_Part III.200406.Loan and Liabilities details.(Site Name)_Shenhua PBC package 050530_10-1-2长期借款利息情况表" xfId="550"/>
    <cellStyle name="_Part III.200406.Loan and Liabilities details.(Site Name)_Shenhua PBC package 050530_10-1长期借款" xfId="551"/>
    <cellStyle name="_Part III.200406.Loan and Liabilities details.(Site Name)_Shenhua PBC package 050530_11-所有者权益" xfId="552"/>
    <cellStyle name="_Part III.200406.Loan and Liabilities details.(Site Name)_Shenhua PBC package 050530_20071231 审计调查表" xfId="553"/>
    <cellStyle name="_Part III.200406.Loan and Liabilities details.(Site Name)_Shenhua PBC package 050530_2-14 营业外收入" xfId="554"/>
    <cellStyle name="_Part III.200406.Loan and Liabilities details.(Site Name)_Shenhua PBC package 050530_22现金流量表" xfId="555"/>
    <cellStyle name="_Part III.200406.Loan and Liabilities details.(Site Name)_Shenhua PBC package 050530_2-4电力成本" xfId="556"/>
    <cellStyle name="_Part III.200406.Loan and Liabilities details.(Site Name)_Shenhua PBC package 050530_3-10-1流动资产-原材料" xfId="557"/>
    <cellStyle name="_Part III.200406.Loan and Liabilities details.(Site Name)_Shenhua PBC package 050530_3-10-5流动资产-低值易耗" xfId="558"/>
    <cellStyle name="_Part III.200406.Loan and Liabilities details.(Site Name)_Shenhua PBC package 050530_3-11流动资产--待摊" xfId="559"/>
    <cellStyle name="_Part III.200406.Loan and Liabilities details.(Site Name)_Shenhua PBC package 050530_3-1-1流动资产--货币-现金" xfId="560"/>
    <cellStyle name="_Part III.200406.Loan and Liabilities details.(Site Name)_Shenhua PBC package 050530_3-1-2流动资产--货币-银行存款" xfId="561"/>
    <cellStyle name="_Part III.200406.Loan and Liabilities details.(Site Name)_Shenhua PBC package 050530_3-4流动资产--应收" xfId="562"/>
    <cellStyle name="_Part III.200406.Loan and Liabilities details.(Site Name)_Shenhua PBC package 050530_3-7流动资产--预付" xfId="563"/>
    <cellStyle name="_Part III.200406.Loan and Liabilities details.(Site Name)_Shenhua PBC package 050530_3-9流动资产--其他应收" xfId="564"/>
    <cellStyle name="_Part III.200406.Loan and Liabilities details.(Site Name)_Shenhua PBC package 050530_4-11-1土地使用权" xfId="565"/>
    <cellStyle name="_Part III.200406.Loan and Liabilities details.(Site Name)_Shenhua PBC package 050530_4-11-3其他无形资产" xfId="566"/>
    <cellStyle name="_Part III.200406.Loan and Liabilities details.(Site Name)_Shenhua PBC package 050530_4-11-4无形资产变动表" xfId="567"/>
    <cellStyle name="_Part III.200406.Loan and Liabilities details.(Site Name)_Shenhua PBC package 050530_4-6-0-1固定资产增减变动表" xfId="568"/>
    <cellStyle name="_Part III.200406.Loan and Liabilities details.(Site Name)_Shenhua PBC package 050530_4-6-0-2 固定资产调查问卷" xfId="569"/>
    <cellStyle name="_Part III.200406.Loan and Liabilities details.(Site Name)_Shenhua PBC package 050530_4-6-1-1房屋建筑物" xfId="570"/>
    <cellStyle name="_Part III.200406.Loan and Liabilities details.(Site Name)_Shenhua PBC package 050530_4-6-1-2构筑物" xfId="571"/>
    <cellStyle name="_Part III.200406.Loan and Liabilities details.(Site Name)_Shenhua PBC package 050530_4-6-2-1电力专用设备" xfId="572"/>
    <cellStyle name="_Part III.200406.Loan and Liabilities details.(Site Name)_Shenhua PBC package 050530_4-6-2-2其他设备" xfId="573"/>
    <cellStyle name="_Part III.200406.Loan and Liabilities details.(Site Name)_Shenhua PBC package 050530_4-6-2-3电子设备" xfId="574"/>
    <cellStyle name="_Part III.200406.Loan and Liabilities details.(Site Name)_Shenhua PBC package 050530_4-6-2-4车辆" xfId="575"/>
    <cellStyle name="_Part III.200406.Loan and Liabilities details.(Site Name)_Shenhua PBC package 050530_4-6固定资产汇总表" xfId="576"/>
    <cellStyle name="_Part III.200406.Loan and Liabilities details.(Site Name)_Shenhua PBC package 050530_4-7-1在建工程-土建工程" xfId="577"/>
    <cellStyle name="_Part III.200406.Loan and Liabilities details.(Site Name)_Shenhua PBC package 050530_4-7-3在建工程-设备安装" xfId="578"/>
    <cellStyle name="_Part III.200406.Loan and Liabilities details.(Site Name)_Shenhua PBC package 050530_4-8 在建工程-工程物资" xfId="579"/>
    <cellStyle name="_Part III.200406.Loan and Liabilities details.(Site Name)_Shenhua PBC package 050530_5-1-1房屋建筑物" xfId="580"/>
    <cellStyle name="_Part III.200406.Loan and Liabilities details.(Site Name)_Shenhua PBC package 050530_5-1-2构筑物" xfId="581"/>
    <cellStyle name="_Part III.200406.Loan and Liabilities details.(Site Name)_Shenhua PBC package 050530_5-2-1电力专用设备" xfId="582"/>
    <cellStyle name="_Part III.200406.Loan and Liabilities details.(Site Name)_Shenhua PBC package 050530_5-2-2其他设备" xfId="583"/>
    <cellStyle name="_Part III.200406.Loan and Liabilities details.(Site Name)_Shenhua PBC package 050530_5-2-3电子设备" xfId="584"/>
    <cellStyle name="_Part III.200406.Loan and Liabilities details.(Site Name)_Shenhua PBC package 050530_5-2-4车辆" xfId="585"/>
    <cellStyle name="_Part III.200406.Loan and Liabilities details.(Site Name)_Shenhua PBC package 050530_5-4-3在建工程-设备安装" xfId="586"/>
    <cellStyle name="_Part III.200406.Loan and Liabilities details.(Site Name)_Shenhua PBC package 050530_5-4-4在建工程-工程物资" xfId="587"/>
    <cellStyle name="_Part III.200406.Loan and Liabilities details.(Site Name)_Shenhua PBC package 050530_6-3其他无形资产" xfId="588"/>
    <cellStyle name="_Part III.200406.Loan and Liabilities details.(Site Name)_Shenhua PBC package 050530_6-4无形资产变动表" xfId="589"/>
    <cellStyle name="_Part III.200406.Loan and Liabilities details.(Site Name)_Shenhua PBC package 050530_7-1开办费" xfId="590"/>
    <cellStyle name="_Part III.200406.Loan and Liabilities details.(Site Name)_Shenhua PBC package 050530_7-2长期待摊费用" xfId="591"/>
    <cellStyle name="_Part III.200406.Loan and Liabilities details.(Site Name)_Shenhua PBC package 050530_9-10应付利息" xfId="592"/>
    <cellStyle name="_Part III.200406.Loan and Liabilities details.(Site Name)_Shenhua PBC package 050530_9-12预提费用" xfId="593"/>
    <cellStyle name="_Part III.200406.Loan and Liabilities details.(Site Name)_Shenhua PBC package 050530_9-13一年内到期流动负债" xfId="594"/>
    <cellStyle name="_Part III.200406.Loan and Liabilities details.(Site Name)_Shenhua PBC package 050530_9-1短期借款" xfId="595"/>
    <cellStyle name="_Part III.200406.Loan and Liabilities details.(Site Name)_Shenhua PBC package 050530_9-3应付帐款" xfId="596"/>
    <cellStyle name="_Part III.200406.Loan and Liabilities details.(Site Name)_Shenhua PBC package 050530_9-4应付帐款" xfId="597"/>
    <cellStyle name="_Part III.200406.Loan and Liabilities details.(Site Name)_Shenhua PBC package 050530_9-5其他应付款" xfId="598"/>
    <cellStyle name="_Part III.200406.Loan and Liabilities details.(Site Name)_Shenhua PBC package 050530_9-6其他应付款" xfId="599"/>
    <cellStyle name="_Part III.200406.Loan and Liabilities details.(Site Name)_Shenhua PBC package 050530_9-6应付工资" xfId="600"/>
    <cellStyle name="_Part III.200406.Loan and Liabilities details.(Site Name)_Shenhua PBC package 050530_9-7应付福利费" xfId="601"/>
    <cellStyle name="_Part III.200406.Loan and Liabilities details.(Site Name)_Shenhua PBC package 050530_9-7应付职工薪酬" xfId="602"/>
    <cellStyle name="_Part III.200406.Loan and Liabilities details.(Site Name)_Shenhua PBC package 050530_9-8-1应交增值税" xfId="603"/>
    <cellStyle name="_Part III.200406.Loan and Liabilities details.(Site Name)_Shenhua PBC package 050530_9-8应交税金" xfId="604"/>
    <cellStyle name="_Part III.200406.Loan and Liabilities details.(Site Name)_Shenhua PBC package 050530_9-9应付股利" xfId="605"/>
    <cellStyle name="_Part III.200406.Loan and Liabilities details.(Site Name)_Shenhua PBC package 050530_Book1" xfId="606"/>
    <cellStyle name="_Part III.200406.Loan and Liabilities details.(Site Name)_Shenhua PBC package 050530_附表1-审计评估联合申报明细表" xfId="607"/>
    <cellStyle name="_Part III.200406.Loan and Liabilities details.(Site Name)_Shenhua PBC package 050530_附表1-审计评估联合申报明细表0630" xfId="608"/>
    <cellStyle name="_Part III.200406.Loan and Liabilities details.(Site Name)_Shenhua PBC package 050530_附表1－审计评估联合申报明细表0930" xfId="609"/>
    <cellStyle name="_Part III.200406.Loan and Liabilities details.(Site Name)_Shenhua PBC package 050530_附表1－审计评估联合申报明细表0930-吉林龙源" xfId="610"/>
    <cellStyle name="_Part III.200406.Loan and Liabilities details.(Site Name)_Shenhua PBC package 050530_附表1-审计评估联合申报明细表630新" xfId="611"/>
    <cellStyle name="_Part III.200406.Loan and Liabilities details.(Site Name)_Shenhua PBC package 050530_附件1：审计评估联合申报明细表" xfId="612"/>
    <cellStyle name="_Part III.200406.Loan and Liabilities details.(Site Name)_Shenhua PBC package 050530_龙源股权统计及评估值计算表1107" xfId="613"/>
    <cellStyle name="_Part III.200406.Loan and Liabilities details.(Site Name)_Shenhua PBC package 050530_评估明细表(新准则)电力" xfId="614"/>
    <cellStyle name="_Part III.200406.Loan and Liabilities details.(Site Name)_Shenhua PBC package 050530_评估明细表(新准则)电力0630" xfId="615"/>
    <cellStyle name="_Part III.200406.Loan and Liabilities details.(Site Name)_Shenhua PBC package 050530_审计评估联合申报明细表－GG" xfId="616"/>
    <cellStyle name="_Part III.200406.Loan and Liabilities details.(Site Name)_Shenhua PBC package 050530_在建工程表格修改0824" xfId="617"/>
    <cellStyle name="_Part III.200406.Loan and Liabilities details.(Site Name)_附表1-审计评估联合申报明细表" xfId="618"/>
    <cellStyle name="_Part III.200406.Loan and Liabilities details.(Site Name)_附表1-审计评估联合申报明细表0630" xfId="619"/>
    <cellStyle name="_Part III.200406.Loan and Liabilities details.(Site Name)_附表1－审计评估联合申报明细表0930" xfId="620"/>
    <cellStyle name="_Part III.200406.Loan and Liabilities details.(Site Name)_附表1－审计评估联合申报明细表0930-吉林龙源" xfId="621"/>
    <cellStyle name="_Part III.200406.Loan and Liabilities details.(Site Name)_附表1-审计评估联合申报明细表630新" xfId="622"/>
    <cellStyle name="_Part III.200406.Loan and Liabilities details.(Site Name)_附件1：审计评估联合申报明细表" xfId="623"/>
    <cellStyle name="_Part III.200406.Loan and Liabilities details.(Site Name)_龙源股权统计及评估值计算表1107" xfId="624"/>
    <cellStyle name="_Part III.200406.Loan and Liabilities details.(Site Name)_评估明细表(新准则)电力" xfId="625"/>
    <cellStyle name="_Part III.200406.Loan and Liabilities details.(Site Name)_评估明细表(新准则)电力0630" xfId="626"/>
    <cellStyle name="_Part III.200406.Loan and Liabilities details.(Site Name)_审计调查表.V3" xfId="628"/>
    <cellStyle name="_Part III.200406.Loan and Liabilities details.(Site Name)_审计评估联合申报明细表－GG" xfId="627"/>
    <cellStyle name="_Part III.200406.Loan and Liabilities details.(Site Name)_在建工程表格修改0824" xfId="629"/>
    <cellStyle name="_profit forecast准则差异 0526－v2" xfId="630"/>
    <cellStyle name="_Sailing Model-HK" xfId="631"/>
    <cellStyle name="_Sheet3" xfId="632"/>
    <cellStyle name="_Sheet4" xfId="633"/>
    <cellStyle name="_Shenhua PBC package 050530" xfId="634"/>
    <cellStyle name="_Shenhua PBC package 050530 2" xfId="635"/>
    <cellStyle name="_Shenhua PBC package 050530 3" xfId="636"/>
    <cellStyle name="_Shenhua PBC package 050530 4" xfId="637"/>
    <cellStyle name="_Shenhua PBC package 050530 5" xfId="638"/>
    <cellStyle name="_Shenhua PBC package 050530 6" xfId="639"/>
    <cellStyle name="_Shenhua PBC package 050530 7" xfId="640"/>
    <cellStyle name="_Shenhua PBC package 050530_(中企华)审计评估联合申报明细表.V1" xfId="641"/>
    <cellStyle name="_Shenhua PBC package 050530_10-1-1长期借款未来还款情况表" xfId="642"/>
    <cellStyle name="_Shenhua PBC package 050530_10-1-2长期借款利息情况表" xfId="643"/>
    <cellStyle name="_Shenhua PBC package 050530_10-1长期借款" xfId="644"/>
    <cellStyle name="_Shenhua PBC package 050530_11-所有者权益" xfId="645"/>
    <cellStyle name="_Shenhua PBC package 050530_20071231 审计调查表" xfId="646"/>
    <cellStyle name="_Shenhua PBC package 050530_2-14 营业外收入" xfId="647"/>
    <cellStyle name="_Shenhua PBC package 050530_22现金流量表" xfId="648"/>
    <cellStyle name="_Shenhua PBC package 050530_2-4电力成本" xfId="649"/>
    <cellStyle name="_Shenhua PBC package 050530_3-10-1流动资产-原材料" xfId="650"/>
    <cellStyle name="_Shenhua PBC package 050530_3-10-5流动资产-低值易耗" xfId="651"/>
    <cellStyle name="_Shenhua PBC package 050530_3-11流动资产--待摊" xfId="652"/>
    <cellStyle name="_Shenhua PBC package 050530_3-1-1流动资产--货币-现金" xfId="653"/>
    <cellStyle name="_Shenhua PBC package 050530_3-1-2流动资产--货币-银行存款" xfId="654"/>
    <cellStyle name="_Shenhua PBC package 050530_3-4流动资产--应收" xfId="655"/>
    <cellStyle name="_Shenhua PBC package 050530_3-7流动资产--预付" xfId="656"/>
    <cellStyle name="_Shenhua PBC package 050530_3-9流动资产--其他应收" xfId="657"/>
    <cellStyle name="_Shenhua PBC package 050530_4-11-1土地使用权" xfId="658"/>
    <cellStyle name="_Shenhua PBC package 050530_4-11-3其他无形资产" xfId="659"/>
    <cellStyle name="_Shenhua PBC package 050530_4-11-4无形资产变动表" xfId="660"/>
    <cellStyle name="_Shenhua PBC package 050530_4-6-0-1固定资产增减变动表" xfId="661"/>
    <cellStyle name="_Shenhua PBC package 050530_4-6-0-2 固定资产调查问卷" xfId="662"/>
    <cellStyle name="_Shenhua PBC package 050530_4-6-1-1房屋建筑物" xfId="663"/>
    <cellStyle name="_Shenhua PBC package 050530_4-6-1-2构筑物" xfId="664"/>
    <cellStyle name="_Shenhua PBC package 050530_4-6-2-1电力专用设备" xfId="665"/>
    <cellStyle name="_Shenhua PBC package 050530_4-6-2-2其他设备" xfId="666"/>
    <cellStyle name="_Shenhua PBC package 050530_4-6-2-3电子设备" xfId="667"/>
    <cellStyle name="_Shenhua PBC package 050530_4-6-2-4车辆" xfId="668"/>
    <cellStyle name="_Shenhua PBC package 050530_4-6固定资产汇总表" xfId="669"/>
    <cellStyle name="_Shenhua PBC package 050530_4-7-1在建工程-土建工程" xfId="670"/>
    <cellStyle name="_Shenhua PBC package 050530_4-7-3在建工程-设备安装" xfId="671"/>
    <cellStyle name="_Shenhua PBC package 050530_4-8 在建工程-工程物资" xfId="672"/>
    <cellStyle name="_Shenhua PBC package 050530_5-1-1房屋建筑物" xfId="673"/>
    <cellStyle name="_Shenhua PBC package 050530_5-1-2构筑物" xfId="674"/>
    <cellStyle name="_Shenhua PBC package 050530_5-2-1电力专用设备" xfId="675"/>
    <cellStyle name="_Shenhua PBC package 050530_5-2-2其他设备" xfId="676"/>
    <cellStyle name="_Shenhua PBC package 050530_5-2-3电子设备" xfId="677"/>
    <cellStyle name="_Shenhua PBC package 050530_5-2-4车辆" xfId="678"/>
    <cellStyle name="_Shenhua PBC package 050530_5-4-3在建工程-设备安装" xfId="679"/>
    <cellStyle name="_Shenhua PBC package 050530_5-4-4在建工程-工程物资" xfId="680"/>
    <cellStyle name="_Shenhua PBC package 050530_6-3其他无形资产" xfId="681"/>
    <cellStyle name="_Shenhua PBC package 050530_6-4无形资产变动表" xfId="682"/>
    <cellStyle name="_Shenhua PBC package 050530_7-1开办费" xfId="683"/>
    <cellStyle name="_Shenhua PBC package 050530_7-2长期待摊费用" xfId="684"/>
    <cellStyle name="_Shenhua PBC package 050530_9-10应付利息" xfId="685"/>
    <cellStyle name="_Shenhua PBC package 050530_9-12预提费用" xfId="686"/>
    <cellStyle name="_Shenhua PBC package 050530_9-13一年内到期流动负债" xfId="687"/>
    <cellStyle name="_Shenhua PBC package 050530_9-1短期借款" xfId="688"/>
    <cellStyle name="_Shenhua PBC package 050530_9-3应付帐款" xfId="689"/>
    <cellStyle name="_Shenhua PBC package 050530_9-4应付帐款" xfId="690"/>
    <cellStyle name="_Shenhua PBC package 050530_9-5其他应付款" xfId="691"/>
    <cellStyle name="_Shenhua PBC package 050530_9-6其他应付款" xfId="692"/>
    <cellStyle name="_Shenhua PBC package 050530_9-6应付工资" xfId="693"/>
    <cellStyle name="_Shenhua PBC package 050530_9-7应付福利费" xfId="694"/>
    <cellStyle name="_Shenhua PBC package 050530_9-7应付职工薪酬" xfId="695"/>
    <cellStyle name="_Shenhua PBC package 050530_9-8-1应交增值税" xfId="696"/>
    <cellStyle name="_Shenhua PBC package 050530_9-8应交税金" xfId="697"/>
    <cellStyle name="_Shenhua PBC package 050530_9-9应付股利" xfId="698"/>
    <cellStyle name="_Shenhua PBC package 050530_Book1" xfId="699"/>
    <cellStyle name="_Shenhua PBC package 050530_附表1-审计评估联合申报明细表" xfId="700"/>
    <cellStyle name="_Shenhua PBC package 050530_附表1-审计评估联合申报明细表0630" xfId="701"/>
    <cellStyle name="_Shenhua PBC package 050530_附表1－审计评估联合申报明细表0930" xfId="702"/>
    <cellStyle name="_Shenhua PBC package 050530_附表1－审计评估联合申报明细表0930-吉林龙源" xfId="703"/>
    <cellStyle name="_Shenhua PBC package 050530_附表1-审计评估联合申报明细表630新" xfId="704"/>
    <cellStyle name="_Shenhua PBC package 050530_附件1：审计评估联合申报明细表" xfId="705"/>
    <cellStyle name="_Shenhua PBC package 050530_龙源股权统计及评估值计算表1107" xfId="706"/>
    <cellStyle name="_Shenhua PBC package 050530_评估明细表(新准则)电力" xfId="707"/>
    <cellStyle name="_Shenhua PBC package 050530_评估明细表(新准则)电力0630" xfId="708"/>
    <cellStyle name="_Shenhua PBC package 050530_审计评估联合申报明细表－GG" xfId="709"/>
    <cellStyle name="_Shenhua PBC package 050530_在建工程表格修改0824" xfId="710"/>
    <cellStyle name="_Table" xfId="711"/>
    <cellStyle name="_TableRowHead" xfId="712"/>
    <cellStyle name="_北国商城评估明细表(收益法)131" xfId="713"/>
    <cellStyle name="_电力成本法评估明细表" xfId="714"/>
    <cellStyle name="_东兴热电评估汇总表" xfId="715"/>
    <cellStyle name="_房屋建筑评估申报表" xfId="716"/>
    <cellStyle name="_附表1-审计评估联合申报明细表630.V2" xfId="717"/>
    <cellStyle name="_附表1-资产评估成本法申报表0630" xfId="718"/>
    <cellStyle name="_附件1：审计评估联合申报明细表" xfId="719"/>
    <cellStyle name="_汇嵘煤矿评估定稿1" xfId="720"/>
    <cellStyle name="_汇嵘盘点表" xfId="721"/>
    <cellStyle name="_酒店评估资料附表" xfId="722"/>
    <cellStyle name="_坤源改" xfId="723"/>
    <cellStyle name="_评估表模板11" xfId="724"/>
    <cellStyle name="_庆远评估结果" xfId="725"/>
    <cellStyle name="_三河成本法1期20060721" xfId="726"/>
    <cellStyle name="_审计调查表.V3" xfId="728"/>
    <cellStyle name="_审计调整分录及明细" xfId="729"/>
    <cellStyle name="_审计评估联合申报明细表－GG" xfId="727"/>
    <cellStyle name="_收益法评估预测表（930）-股份本部" xfId="730"/>
    <cellStyle name="_文函专递0211-施工企业调查表（附件）" xfId="731"/>
    <cellStyle name="_吴家沟井巷工程评估表" xfId="732"/>
    <cellStyle name="_乡宁金沟煤业评估结果最新1" xfId="733"/>
    <cellStyle name="_新准则评估明细表" xfId="734"/>
    <cellStyle name="_一重股份成本法评估表0630" xfId="735"/>
    <cellStyle name="_一重股份收益法630-2" xfId="736"/>
    <cellStyle name="_预收帐款（2004年汇总）.0729" xfId="737"/>
    <cellStyle name="_在建工程表格修改" xfId="738"/>
    <cellStyle name="_在建工程表格修改0824" xfId="739"/>
    <cellStyle name="_主营业务收入预测表" xfId="740"/>
    <cellStyle name="_资产评估申报表--通用v4.0(有审计)(1)" xfId="741"/>
    <cellStyle name="_总社 资本性支出" xfId="742"/>
    <cellStyle name="{Comma [0]}" xfId="743"/>
    <cellStyle name="{Comma}" xfId="744"/>
    <cellStyle name="{Date}" xfId="745"/>
    <cellStyle name="{Month}" xfId="746"/>
    <cellStyle name="{Percent}" xfId="747"/>
    <cellStyle name="{Thousand [0]}" xfId="748"/>
    <cellStyle name="{Thousand}" xfId="749"/>
    <cellStyle name="{Z'0000(1 dec)}" xfId="750"/>
    <cellStyle name="{Z'0000(4 dec)}" xfId="751"/>
    <cellStyle name="=C:\WINDOWS\SYSTEM32\COMMAND.COM" xfId="752"/>
    <cellStyle name="¶W³sµ²" xfId="753"/>
    <cellStyle name="0%" xfId="754"/>
    <cellStyle name="0,0_x000a__x000a_NA_x000a__x000a_" xfId="755"/>
    <cellStyle name="0,0_x000d__x000a_NA_x000d__x000a_" xfId="756"/>
    <cellStyle name="0.0%" xfId="757"/>
    <cellStyle name="0.00%" xfId="758"/>
    <cellStyle name="00" xfId="759"/>
    <cellStyle name="20% - 强调文字颜色 1 2" xfId="760"/>
    <cellStyle name="20% - 强调文字颜色 2 2" xfId="761"/>
    <cellStyle name="20% - 强调文字颜色 3 2" xfId="762"/>
    <cellStyle name="20% - 强调文字颜色 4 2" xfId="763"/>
    <cellStyle name="20% - 强调文字颜色 5 2" xfId="764"/>
    <cellStyle name="20% - 强调文字颜色 6 2" xfId="765"/>
    <cellStyle name="3?1?_REF" xfId="766"/>
    <cellStyle name="3￡1?_REFF" xfId="767"/>
    <cellStyle name="³£¹æ_0012A3" xfId="768"/>
    <cellStyle name="³¬¼¶Á´½Ó" xfId="769"/>
    <cellStyle name="33" xfId="770"/>
    <cellStyle name="³f¹ô [0]_0999Comm Group consol" xfId="771"/>
    <cellStyle name="³f¹ô[0]_pldt" xfId="772"/>
    <cellStyle name="³f¹ô_0999Comm Group consol" xfId="773"/>
    <cellStyle name="40% - 强调文字颜色 1 2" xfId="774"/>
    <cellStyle name="40% - 强调文字颜色 2 2" xfId="775"/>
    <cellStyle name="40% - 强调文字颜色 3 2" xfId="776"/>
    <cellStyle name="40% - 强调文字颜色 4 2" xfId="777"/>
    <cellStyle name="40% - 强调文字颜色 5 2" xfId="778"/>
    <cellStyle name="40% - 强调文字颜色 6 2" xfId="779"/>
    <cellStyle name="60% - 强调文字颜色 1 2" xfId="780"/>
    <cellStyle name="60% - 强调文字颜色 2 2" xfId="781"/>
    <cellStyle name="60% - 强调文字颜色 3 2" xfId="782"/>
    <cellStyle name="60% - 强调文字颜色 4 2" xfId="783"/>
    <cellStyle name="60% - 强调文字颜色 5 2" xfId="784"/>
    <cellStyle name="60% - 强调文字颜色 6 2" xfId="785"/>
    <cellStyle name="6mal" xfId="786"/>
    <cellStyle name="75" xfId="787"/>
    <cellStyle name="accounting" xfId="788"/>
    <cellStyle name="ÆÕÍ¨_98-02" xfId="789"/>
    <cellStyle name="ÀH«áªº¶W³sµ²" xfId="790"/>
    <cellStyle name="args.style" xfId="791"/>
    <cellStyle name="AutoFormat-Optionen" xfId="792"/>
    <cellStyle name="Black" xfId="793"/>
    <cellStyle name="Body" xfId="794"/>
    <cellStyle name="Border" xfId="795"/>
    <cellStyle name="Ç§·ÖÎ»[0]_98-02" xfId="796"/>
    <cellStyle name="Ç§·ÖÎ»_98-02" xfId="797"/>
    <cellStyle name="Ç§Î»[0]_pldt" xfId="798"/>
    <cellStyle name="Ç§Î»_pldt" xfId="799"/>
    <cellStyle name="Ç§Î»·Ö¸ô[0]_0012A3" xfId="800"/>
    <cellStyle name="Ç§Î»·Ö¸ô_0012A3" xfId="801"/>
    <cellStyle name="Calc Currency (0)" xfId="802"/>
    <cellStyle name="category" xfId="803"/>
    <cellStyle name="Col Heads" xfId="804"/>
    <cellStyle name="ColLevel_0" xfId="805"/>
    <cellStyle name="Column Headings" xfId="806"/>
    <cellStyle name="Column$Headings" xfId="807"/>
    <cellStyle name="Column_Title" xfId="808"/>
    <cellStyle name="Comma  - Style1" xfId="809"/>
    <cellStyle name="Comma  - Style2" xfId="810"/>
    <cellStyle name="Comma  - Style3" xfId="811"/>
    <cellStyle name="Comma  - Style4" xfId="812"/>
    <cellStyle name="Comma  - Style5" xfId="813"/>
    <cellStyle name="Comma  - Style6" xfId="814"/>
    <cellStyle name="Comma  - Style7" xfId="815"/>
    <cellStyle name="Comma  - Style8" xfId="816"/>
    <cellStyle name="Comma [0]_ SG&amp;A Bridge " xfId="817"/>
    <cellStyle name="comma zerodec" xfId="818"/>
    <cellStyle name="Comma,0" xfId="819"/>
    <cellStyle name="Comma,1" xfId="820"/>
    <cellStyle name="Comma,2" xfId="821"/>
    <cellStyle name="Comma[2]" xfId="822"/>
    <cellStyle name="Comma_ SG&amp;A Bridge " xfId="823"/>
    <cellStyle name="Comma0" xfId="824"/>
    <cellStyle name="comma-d" xfId="825"/>
    <cellStyle name="Copied" xfId="826"/>
    <cellStyle name="COST1" xfId="827"/>
    <cellStyle name="Currency $" xfId="828"/>
    <cellStyle name="Currency [0]_ rislugp" xfId="829"/>
    <cellStyle name="Currency,0" xfId="830"/>
    <cellStyle name="Currency,2" xfId="831"/>
    <cellStyle name="Currency[2]" xfId="832"/>
    <cellStyle name="Currency_ rislugp" xfId="833"/>
    <cellStyle name="Currency1" xfId="834"/>
    <cellStyle name="custom" xfId="835"/>
    <cellStyle name="Date" xfId="836"/>
    <cellStyle name="Datum" xfId="837"/>
    <cellStyle name="Dezimal (4)" xfId="838"/>
    <cellStyle name="Dezimal (6)" xfId="839"/>
    <cellStyle name="Dezimal [0]_laroux" xfId="840"/>
    <cellStyle name="Dezimal_EPLANJ4" xfId="841"/>
    <cellStyle name="Dollar (zero dec)" xfId="842"/>
    <cellStyle name="E&amp;Y House" xfId="843"/>
    <cellStyle name="Entered" xfId="844"/>
    <cellStyle name="entry" xfId="845"/>
    <cellStyle name="entry box" xfId="846"/>
    <cellStyle name="Euro" xfId="847"/>
    <cellStyle name="e鯪9Y_x000b_" xfId="848"/>
    <cellStyle name="Fixed" xfId="849"/>
    <cellStyle name="Followed Hyperlink_AheadBehind.xls Chart 23" xfId="850"/>
    <cellStyle name="Format Number Column" xfId="851"/>
    <cellStyle name="gcd" xfId="852"/>
    <cellStyle name="gcd 2" xfId="853"/>
    <cellStyle name="gcd 3" xfId="854"/>
    <cellStyle name="gcd 4" xfId="855"/>
    <cellStyle name="gcd 5" xfId="856"/>
    <cellStyle name="gcd 6" xfId="857"/>
    <cellStyle name="gcd 7" xfId="858"/>
    <cellStyle name="Grey" xfId="859"/>
    <cellStyle name="HEADER" xfId="860"/>
    <cellStyle name="Header1" xfId="861"/>
    <cellStyle name="Header2" xfId="862"/>
    <cellStyle name="HEADING1" xfId="863"/>
    <cellStyle name="HEADING2" xfId="864"/>
    <cellStyle name="Hyperlink_AheadBehind.xls Chart 23" xfId="865"/>
    <cellStyle name="Input [yellow]" xfId="866"/>
    <cellStyle name="Input Cells" xfId="867"/>
    <cellStyle name="InputArea" xfId="868"/>
    <cellStyle name="KJBT" xfId="869"/>
    <cellStyle name="KJML" xfId="870"/>
    <cellStyle name="KPMG Heading 1" xfId="871"/>
    <cellStyle name="KPMG Heading 2" xfId="872"/>
    <cellStyle name="KPMG Heading 3" xfId="873"/>
    <cellStyle name="KPMG Heading 4" xfId="874"/>
    <cellStyle name="KPMG Normal" xfId="875"/>
    <cellStyle name="KPMG Normal Text" xfId="876"/>
    <cellStyle name="Lines Fill" xfId="877"/>
    <cellStyle name="Linked Cells" xfId="878"/>
    <cellStyle name="Millares [0]_96 Risk" xfId="879"/>
    <cellStyle name="Millares_96 Risk" xfId="880"/>
    <cellStyle name="Milliers [0]_!!!GO" xfId="881"/>
    <cellStyle name="Milliers_!!!GO" xfId="882"/>
    <cellStyle name="Model" xfId="883"/>
    <cellStyle name="Mon?aire [0]_!!!GO_1ip" xfId="884"/>
    <cellStyle name="Mon?aire_!!!GO_1te" xfId="885"/>
    <cellStyle name="Moneda [0]_96 Risk" xfId="886"/>
    <cellStyle name="Moneda_96 Risk" xfId="887"/>
    <cellStyle name="Monétaire [0]_!!!GO" xfId="888"/>
    <cellStyle name="Monétaire_!!!GO" xfId="889"/>
    <cellStyle name="Mon閠aire [0]_!!!GO" xfId="890"/>
    <cellStyle name="Mon閠aire_!!!GO" xfId="891"/>
    <cellStyle name="New Times Roman" xfId="892"/>
    <cellStyle name="no dec" xfId="893"/>
    <cellStyle name="Non défini" xfId="894"/>
    <cellStyle name="Non d閒ini" xfId="895"/>
    <cellStyle name="Normal - Style1" xfId="896"/>
    <cellStyle name="Normal_ Cost Centre Code" xfId="897"/>
    <cellStyle name="Normal_0105第二套审计报表定稿" xfId="898"/>
    <cellStyle name="Normal_廣朹廣電 shenjibaobiao 31.12.2000 (revised on 7.3.02)" xfId="899"/>
    <cellStyle name="Normale_Foglio1" xfId="900"/>
    <cellStyle name="Normalny_Arkusz1" xfId="901"/>
    <cellStyle name="Ø›ŽÅ [0]_SCWHX012" xfId="902"/>
    <cellStyle name="Ø›ŽÅ_SCWHX012" xfId="903"/>
    <cellStyle name="Œ…‹æØ‚è [0.00]_Region Orders (2)" xfId="904"/>
    <cellStyle name="Œ…‹æØ‚è_Region Orders (2)" xfId="905"/>
    <cellStyle name="ºó¼Ì³¬¼¶Á´½Ó" xfId="906"/>
    <cellStyle name="Output Amounts" xfId="907"/>
    <cellStyle name="Output Column Headings" xfId="908"/>
    <cellStyle name="Output Line Items" xfId="909"/>
    <cellStyle name="Output Report Heading" xfId="910"/>
    <cellStyle name="Output Report Title" xfId="911"/>
    <cellStyle name="per.style" xfId="912"/>
    <cellStyle name="Percent [2]" xfId="913"/>
    <cellStyle name="Percent[0]" xfId="914"/>
    <cellStyle name="Percent[2]" xfId="915"/>
    <cellStyle name="Percent_!!!GO" xfId="916"/>
    <cellStyle name="Pourcentage_pldt" xfId="917"/>
    <cellStyle name="Prefilled" xfId="918"/>
    <cellStyle name="price" xfId="919"/>
    <cellStyle name="pricing" xfId="920"/>
    <cellStyle name="PSChar" xfId="921"/>
    <cellStyle name="PSDate" xfId="922"/>
    <cellStyle name="PSDec" xfId="923"/>
    <cellStyle name="PSHeading" xfId="924"/>
    <cellStyle name="PSInt" xfId="925"/>
    <cellStyle name="PSSpacer" xfId="926"/>
    <cellStyle name="Red" xfId="927"/>
    <cellStyle name="revised" xfId="928"/>
    <cellStyle name="RevList" xfId="929"/>
    <cellStyle name="row_def_array" xfId="930"/>
    <cellStyle name="RowLevel_0" xfId="931"/>
    <cellStyle name="section" xfId="932"/>
    <cellStyle name="Sheet Head" xfId="933"/>
    <cellStyle name="SingleLineAcctgn" xfId="934"/>
    <cellStyle name="Special" xfId="935"/>
    <cellStyle name="sstot" xfId="936"/>
    <cellStyle name="STANDARD" xfId="937"/>
    <cellStyle name="style" xfId="938"/>
    <cellStyle name="style1" xfId="939"/>
    <cellStyle name="style2" xfId="940"/>
    <cellStyle name="subhead" xfId="941"/>
    <cellStyle name="Subtotal" xfId="942"/>
    <cellStyle name="t" xfId="943"/>
    <cellStyle name="t_HVAC Equipment (3)" xfId="944"/>
    <cellStyle name="Tickmark" xfId="945"/>
    <cellStyle name="Times New Roman" xfId="946"/>
    <cellStyle name="title" xfId="947"/>
    <cellStyle name="Total" xfId="948"/>
    <cellStyle name="Tusental (0)_1FIX, page 2" xfId="949"/>
    <cellStyle name="Tusental_1FIX, page 2" xfId="950"/>
    <cellStyle name="Valuta (0)_1FIX, page 2" xfId="951"/>
    <cellStyle name="Valuta_1FIX, page 2" xfId="952"/>
    <cellStyle name="W?hrung [0]_SUWPR?94" xfId="953"/>
    <cellStyle name="W?hrung_EPLANJ4" xfId="954"/>
    <cellStyle name="Währung [0]_SUWPRÜ94" xfId="955"/>
    <cellStyle name="Währung_EPLANJ4" xfId="956"/>
    <cellStyle name="wei" xfId="957"/>
    <cellStyle name="ｹ鮗ﾐﾀｲ_ｰ豼ｵﾁ･" xfId="958"/>
    <cellStyle name="ﾄﾞｸｶ [0]_ｰ霾ｹ" xfId="959"/>
    <cellStyle name="ﾄﾞｸｶ_ｰ霾ｹ" xfId="960"/>
    <cellStyle name="ﾅ・ｭ [0]_ｰ霾ｹ" xfId="961"/>
    <cellStyle name="ﾅ・ｭ_ｰ霾ｹ" xfId="962"/>
    <cellStyle name="ﾇ･ﾁﾘ_ｰ霾ｹ" xfId="963"/>
    <cellStyle name="百分比" xfId="979" builtinId="5"/>
    <cellStyle name="百分比 2" xfId="980"/>
    <cellStyle name="百分比 2 2" xfId="981"/>
    <cellStyle name="百分比 3" xfId="982"/>
    <cellStyle name="百分比 4" xfId="983"/>
    <cellStyle name="百分比 5" xfId="984"/>
    <cellStyle name="百分比 6" xfId="985"/>
    <cellStyle name="百分比 7" xfId="986"/>
    <cellStyle name="捠壿 [0.00]_!!!GO" xfId="987"/>
    <cellStyle name="捠壿_!!!GO" xfId="988"/>
    <cellStyle name="閉撰蟈諉" xfId="989"/>
    <cellStyle name="编号" xfId="990"/>
    <cellStyle name="标题 1 2" xfId="991"/>
    <cellStyle name="标题 2 2" xfId="992"/>
    <cellStyle name="标题 3 2" xfId="993"/>
    <cellStyle name="标题 4 2" xfId="994"/>
    <cellStyle name="标题 5" xfId="995"/>
    <cellStyle name="标题1" xfId="996"/>
    <cellStyle name="標準_080722資材名簿" xfId="997"/>
    <cellStyle name="部门" xfId="998"/>
    <cellStyle name="差 2" xfId="999"/>
    <cellStyle name="差_(修改)长机收益法申报表0731" xfId="1000"/>
    <cellStyle name="差_(在用)长机收益法申报表0731（工资）" xfId="1001"/>
    <cellStyle name="差_10月13日(长机)资产评估清查明细表" xfId="1002"/>
    <cellStyle name="差_10月13日长机资产评估清查明细表" xfId="1003"/>
    <cellStyle name="差_10月14日长客资产评估清查明细表(1)11" xfId="1004"/>
    <cellStyle name="差_1中旅总社-成本法01" xfId="1005"/>
    <cellStyle name="差_3-10-1流动资产-原材料" xfId="1006"/>
    <cellStyle name="差_4-11-1土地使用权" xfId="1007"/>
    <cellStyle name="差_GD000管道成本法" xfId="1008"/>
    <cellStyle name="差_K01龙源本部C" xfId="1009"/>
    <cellStyle name="差_长机收益法申报表731" xfId="1023"/>
    <cellStyle name="差_东沟评估定稿" xfId="1010"/>
    <cellStyle name="差_汇嵘煤矿评估定稿1" xfId="1011"/>
    <cellStyle name="差_坤源改" xfId="1012"/>
    <cellStyle name="差_龙源股权统计及评估值计算表1107" xfId="1013"/>
    <cellStyle name="差_评估明细表 定稿(扒罗山煤矿）" xfId="1014"/>
    <cellStyle name="差_评估明细表（新准则）" xfId="1015"/>
    <cellStyle name="差_评估山西翼城东沟煤业有限公司" xfId="1016"/>
    <cellStyle name="差_清查山西翼城东沟煤业有限公司" xfId="1017"/>
    <cellStyle name="差_设备评估明细表（诼鹿京仪电子）0630" xfId="1018"/>
    <cellStyle name="差_土地评估填报表" xfId="1019"/>
    <cellStyle name="差_新准则报表－融辉2007-06-20" xfId="1020"/>
    <cellStyle name="差_新准则报表－融辉2007-06-20_GD000管道成本法" xfId="1021"/>
    <cellStyle name="差_一重股份收益法630-2" xfId="1022"/>
    <cellStyle name="常规" xfId="0" builtinId="0"/>
    <cellStyle name="常规 10" xfId="1024"/>
    <cellStyle name="常规 10 2" xfId="1025"/>
    <cellStyle name="常规 10 3" xfId="1026"/>
    <cellStyle name="常规 10 4" xfId="1027"/>
    <cellStyle name="常规 10 5" xfId="1028"/>
    <cellStyle name="常规 10 6" xfId="1029"/>
    <cellStyle name="常规 10 7" xfId="1030"/>
    <cellStyle name="常规 11" xfId="1031"/>
    <cellStyle name="常规 12" xfId="1032"/>
    <cellStyle name="常规 13" xfId="1033"/>
    <cellStyle name="常规 14" xfId="1034"/>
    <cellStyle name="常规 15" xfId="1035"/>
    <cellStyle name="常规 16" xfId="1036"/>
    <cellStyle name="常规 17" xfId="1037"/>
    <cellStyle name="常规 18" xfId="1038"/>
    <cellStyle name="常规 19" xfId="1039"/>
    <cellStyle name="常规 2" xfId="1040"/>
    <cellStyle name="常规 2 10" xfId="1041"/>
    <cellStyle name="常规 2 11" xfId="1042"/>
    <cellStyle name="常规 2 12" xfId="1043"/>
    <cellStyle name="常规 2 13" xfId="1044"/>
    <cellStyle name="常规 2 14" xfId="1045"/>
    <cellStyle name="常规 2 15" xfId="1046"/>
    <cellStyle name="常规 2 2" xfId="1047"/>
    <cellStyle name="常规 2 2 2" xfId="1048"/>
    <cellStyle name="常规 2 3" xfId="1049"/>
    <cellStyle name="常规 2 3 2" xfId="1050"/>
    <cellStyle name="常规 2 4" xfId="1051"/>
    <cellStyle name="常规 2 5" xfId="1052"/>
    <cellStyle name="常规 2 6" xfId="1053"/>
    <cellStyle name="常规 2 7" xfId="1054"/>
    <cellStyle name="常规 2 8" xfId="1055"/>
    <cellStyle name="常规 2 9" xfId="1056"/>
    <cellStyle name="常规 2_GF001股份－收益" xfId="1057"/>
    <cellStyle name="常规 20" xfId="1058"/>
    <cellStyle name="常规 21" xfId="1059"/>
    <cellStyle name="常规 22" xfId="1060"/>
    <cellStyle name="常规 23" xfId="1061"/>
    <cellStyle name="常规 24" xfId="1062"/>
    <cellStyle name="常规 25" xfId="1063"/>
    <cellStyle name="常规 26" xfId="1064"/>
    <cellStyle name="常规 27" xfId="1065"/>
    <cellStyle name="常规 28" xfId="1066"/>
    <cellStyle name="常规 29" xfId="1067"/>
    <cellStyle name="常规 3" xfId="1068"/>
    <cellStyle name="常规 3 2" xfId="1069"/>
    <cellStyle name="常规 3 3" xfId="1070"/>
    <cellStyle name="常规 3 4" xfId="1071"/>
    <cellStyle name="常规 3 5" xfId="1072"/>
    <cellStyle name="常规 3 6" xfId="1073"/>
    <cellStyle name="常规 3 7" xfId="1074"/>
    <cellStyle name="常规 30" xfId="1075"/>
    <cellStyle name="常规 31" xfId="1076"/>
    <cellStyle name="常规 32" xfId="1077"/>
    <cellStyle name="常规 33" xfId="1078"/>
    <cellStyle name="常规 34" xfId="1079"/>
    <cellStyle name="常规 35" xfId="1080"/>
    <cellStyle name="常规 36" xfId="1081"/>
    <cellStyle name="常规 37" xfId="1082"/>
    <cellStyle name="常规 38" xfId="1083"/>
    <cellStyle name="常规 4" xfId="1084"/>
    <cellStyle name="常规 4 10" xfId="1085"/>
    <cellStyle name="常规 4 11" xfId="1086"/>
    <cellStyle name="常规 4 12" xfId="1087"/>
    <cellStyle name="常规 4 2" xfId="1088"/>
    <cellStyle name="常规 4 2 2" xfId="1089"/>
    <cellStyle name="常规 4 2 3" xfId="1090"/>
    <cellStyle name="常规 4 3" xfId="1091"/>
    <cellStyle name="常规 4 4" xfId="1092"/>
    <cellStyle name="常规 4 5" xfId="1093"/>
    <cellStyle name="常规 4 6" xfId="1094"/>
    <cellStyle name="常规 4 7" xfId="1095"/>
    <cellStyle name="常规 4 8" xfId="1096"/>
    <cellStyle name="常规 4 9" xfId="1097"/>
    <cellStyle name="常规 5" xfId="1098"/>
    <cellStyle name="常规 5 10" xfId="1099"/>
    <cellStyle name="常规 5 11" xfId="1100"/>
    <cellStyle name="常规 5 12" xfId="1101"/>
    <cellStyle name="常规 5 2" xfId="1102"/>
    <cellStyle name="常规 5 3" xfId="1103"/>
    <cellStyle name="常规 5 4" xfId="1104"/>
    <cellStyle name="常规 5 5" xfId="1105"/>
    <cellStyle name="常规 5 6" xfId="1106"/>
    <cellStyle name="常规 5 7" xfId="1107"/>
    <cellStyle name="常规 5 8" xfId="1108"/>
    <cellStyle name="常规 5 9" xfId="1109"/>
    <cellStyle name="常规 6" xfId="1110"/>
    <cellStyle name="常规 6 10" xfId="1111"/>
    <cellStyle name="常规 6 11" xfId="1112"/>
    <cellStyle name="常规 6 2" xfId="1113"/>
    <cellStyle name="常规 6 3" xfId="1114"/>
    <cellStyle name="常规 6 4" xfId="1115"/>
    <cellStyle name="常规 6 5" xfId="1116"/>
    <cellStyle name="常规 6 6" xfId="1117"/>
    <cellStyle name="常规 6 7" xfId="1118"/>
    <cellStyle name="常规 6 8" xfId="1119"/>
    <cellStyle name="常规 6 9" xfId="1120"/>
    <cellStyle name="常规 7" xfId="1121"/>
    <cellStyle name="常规 7 10" xfId="1122"/>
    <cellStyle name="常规 7 11" xfId="1123"/>
    <cellStyle name="常规 7 2" xfId="1124"/>
    <cellStyle name="常规 7 3" xfId="1125"/>
    <cellStyle name="常规 7 4" xfId="1126"/>
    <cellStyle name="常规 7 5" xfId="1127"/>
    <cellStyle name="常规 7 6" xfId="1128"/>
    <cellStyle name="常规 7 7" xfId="1129"/>
    <cellStyle name="常规 7 8" xfId="1130"/>
    <cellStyle name="常规 7 9" xfId="1131"/>
    <cellStyle name="常规 8" xfId="1132"/>
    <cellStyle name="常规 8 10" xfId="1133"/>
    <cellStyle name="常规 8 11" xfId="1134"/>
    <cellStyle name="常规 8 2" xfId="1135"/>
    <cellStyle name="常规 8 3" xfId="1136"/>
    <cellStyle name="常规 8 4" xfId="1137"/>
    <cellStyle name="常规 8 5" xfId="1138"/>
    <cellStyle name="常规 8 6" xfId="1139"/>
    <cellStyle name="常规 8 7" xfId="1140"/>
    <cellStyle name="常规 8 8" xfId="1141"/>
    <cellStyle name="常规 8 9" xfId="1142"/>
    <cellStyle name="常规 9" xfId="1143"/>
    <cellStyle name="常规 9 2" xfId="1144"/>
    <cellStyle name="常规 9 3" xfId="1145"/>
    <cellStyle name="常规 9 4" xfId="1146"/>
    <cellStyle name="常规 9 5" xfId="1147"/>
    <cellStyle name="常规 9 6" xfId="1148"/>
    <cellStyle name="常规 9 7" xfId="1149"/>
    <cellStyle name="常规_007四局六公司-发邮件" xfId="1150"/>
    <cellStyle name="常规_Book1" xfId="1151"/>
    <cellStyle name="常规_Sheet1" xfId="1152"/>
    <cellStyle name="常规_Sheet3" xfId="1153"/>
    <cellStyle name="常规_存货" xfId="1154"/>
    <cellStyle name="常规_基本情况" xfId="1155"/>
    <cellStyle name="常规_佳通评估明细表(成本法)" xfId="1156"/>
    <cellStyle name="常规_建筑物" xfId="1157"/>
    <cellStyle name="常规_评估空白套表1" xfId="1158"/>
    <cellStyle name="常规_评估明细表（申报）" xfId="1159"/>
    <cellStyle name="常规_评估明细表2005-1-5" xfId="1160"/>
    <cellStyle name="常规_评估明细表-皓月" xfId="1161"/>
    <cellStyle name="常规_往来核对附表" xfId="1162"/>
    <cellStyle name="超级链接" xfId="1163"/>
    <cellStyle name="超链接" xfId="1164" builtinId="8"/>
    <cellStyle name="超链接 2" xfId="1165"/>
    <cellStyle name="超链接 3" xfId="1166"/>
    <cellStyle name="都寞_050978" xfId="1167"/>
    <cellStyle name="分级显示列_1_Book1" xfId="1169"/>
    <cellStyle name="分级显示行_1_10--2其他收费权测算表" xfId="1168"/>
    <cellStyle name="公司标准表" xfId="1170"/>
    <cellStyle name="禬硈挡" xfId="1171"/>
    <cellStyle name="好 2" xfId="1172"/>
    <cellStyle name="好_(修改)长机收益法申报表0731" xfId="1173"/>
    <cellStyle name="好_(在用)长机收益法申报表0731（工资）" xfId="1174"/>
    <cellStyle name="好_10月13日(长机)资产评估清查明细表" xfId="1175"/>
    <cellStyle name="好_10月13日长机资产评估清查明细表" xfId="1176"/>
    <cellStyle name="好_10月14日长客资产评估清查明细表(1)11" xfId="1177"/>
    <cellStyle name="好_1中旅总社-成本法01" xfId="1178"/>
    <cellStyle name="好_3-10-1流动资产-原材料" xfId="1179"/>
    <cellStyle name="好_4-11-1土地使用权" xfId="1180"/>
    <cellStyle name="好_GD000管道成本法" xfId="1181"/>
    <cellStyle name="好_K01龙源本部C" xfId="1182"/>
    <cellStyle name="好_长机收益法申报表731" xfId="1196"/>
    <cellStyle name="好_东沟评估定稿" xfId="1183"/>
    <cellStyle name="好_汇嵘煤矿评估定稿1" xfId="1184"/>
    <cellStyle name="好_坤源改" xfId="1185"/>
    <cellStyle name="好_龙源股权统计及评估值计算表1107" xfId="1186"/>
    <cellStyle name="好_评估明细表 定稿(扒罗山煤矿）" xfId="1187"/>
    <cellStyle name="好_评估明细表（新准则）" xfId="1188"/>
    <cellStyle name="好_评估山西翼城东沟煤业有限公司" xfId="1189"/>
    <cellStyle name="好_清查山西翼城东沟煤业有限公司" xfId="1190"/>
    <cellStyle name="好_设备评估明细表（诼鹿京仪电子）0630" xfId="1191"/>
    <cellStyle name="好_土地评估填报表" xfId="1192"/>
    <cellStyle name="好_新准则报表－融辉2007-06-20" xfId="1193"/>
    <cellStyle name="好_新准则报表－融辉2007-06-20_GD000管道成本法" xfId="1194"/>
    <cellStyle name="好_一重股份收益法630-2" xfId="1195"/>
    <cellStyle name="桁区切り [0.00]_１１月価格表" xfId="1197"/>
    <cellStyle name="桁区切り_１１月価格表" xfId="1198"/>
    <cellStyle name="后继超级链接" xfId="1199"/>
    <cellStyle name="쉼표 [0]_comUSD" xfId="1281"/>
    <cellStyle name="쉼표_comUSD" xfId="1282"/>
    <cellStyle name="汇总 2" xfId="1200"/>
    <cellStyle name="貨幣 [0]_age report" xfId="1201"/>
    <cellStyle name="貨幣[0]_成本報表封面.XLS" xfId="1202"/>
    <cellStyle name="貨幣_age report" xfId="1203"/>
    <cellStyle name="计算 2" xfId="1204"/>
    <cellStyle name="检查单元格 2" xfId="1205"/>
    <cellStyle name="解释性文本 2" xfId="1206"/>
    <cellStyle name="借出原因" xfId="1207"/>
    <cellStyle name="警告文本 2" xfId="1208"/>
    <cellStyle name="链接单元格 2" xfId="1209"/>
    <cellStyle name="콤마 [0]_BOILER-CO1" xfId="1283"/>
    <cellStyle name="콤마_BOILER-CO1" xfId="1284"/>
    <cellStyle name="통화 [0]_BOILER-CO1" xfId="1285"/>
    <cellStyle name="통화_BOILER-CO1" xfId="1286"/>
    <cellStyle name="표준_0N-HANDLING " xfId="1287"/>
    <cellStyle name="霓付 [0]_!!!GO" xfId="1210"/>
    <cellStyle name="霓付_!!!GO" xfId="1211"/>
    <cellStyle name="烹拳 [0]_!!!GO" xfId="1212"/>
    <cellStyle name="烹拳_!!!GO" xfId="1213"/>
    <cellStyle name="普通_ 白土" xfId="1214"/>
    <cellStyle name="普通_附19_minxi98114" xfId="1215"/>
    <cellStyle name="千分位[0]_ 白土" xfId="1216"/>
    <cellStyle name="千分位_ 白土" xfId="1217"/>
    <cellStyle name="千位[0]_ 方正PC" xfId="1218"/>
    <cellStyle name="千位_ 方正PC" xfId="1219"/>
    <cellStyle name="千位分隔" xfId="1220" builtinId="3"/>
    <cellStyle name="千位分隔 10" xfId="1221"/>
    <cellStyle name="千位分隔 11" xfId="1222"/>
    <cellStyle name="千位分隔 12" xfId="1223"/>
    <cellStyle name="千位分隔 2" xfId="1224"/>
    <cellStyle name="千位分隔 2 2" xfId="1225"/>
    <cellStyle name="千位分隔 2 3" xfId="1226"/>
    <cellStyle name="千位分隔 2 4" xfId="1227"/>
    <cellStyle name="千位分隔 2 5" xfId="1228"/>
    <cellStyle name="千位分隔 2 6" xfId="1229"/>
    <cellStyle name="千位分隔 2 7" xfId="1230"/>
    <cellStyle name="千位分隔 2_K01龙源本部C" xfId="1231"/>
    <cellStyle name="千位分隔 3" xfId="1232"/>
    <cellStyle name="千位分隔 3 2" xfId="1233"/>
    <cellStyle name="千位分隔 3_K01龙源本部C" xfId="1234"/>
    <cellStyle name="千位分隔 4" xfId="1235"/>
    <cellStyle name="千位分隔 4 2" xfId="1236"/>
    <cellStyle name="千位分隔 5" xfId="1237"/>
    <cellStyle name="千位分隔 6" xfId="1238"/>
    <cellStyle name="千位分隔 7" xfId="1239"/>
    <cellStyle name="千位分隔 7 2" xfId="1240"/>
    <cellStyle name="千位分隔 8" xfId="1241"/>
    <cellStyle name="千位分隔 9" xfId="1242"/>
    <cellStyle name="钎霖_!!!GO" xfId="1243"/>
    <cellStyle name="强调文字颜色 1 2" xfId="1244"/>
    <cellStyle name="强调文字颜色 2 2" xfId="1245"/>
    <cellStyle name="强调文字颜色 3 2" xfId="1246"/>
    <cellStyle name="强调文字颜色 4 2" xfId="1247"/>
    <cellStyle name="强调文字颜色 5 2" xfId="1248"/>
    <cellStyle name="强调文字颜色 6 2" xfId="1249"/>
    <cellStyle name="繦禬硈挡" xfId="1250"/>
    <cellStyle name="髯 [0.00]_?霜" xfId="1251"/>
    <cellStyle name="髯_?霜" xfId="1252"/>
    <cellStyle name="日期" xfId="1253"/>
    <cellStyle name="商品名称" xfId="1254"/>
    <cellStyle name="适中 2" xfId="1255"/>
    <cellStyle name="适中rm" xfId="1256"/>
    <cellStyle name="适中rmal" xfId="1257"/>
    <cellStyle name="输出 2" xfId="1258"/>
    <cellStyle name="输入 2" xfId="1259"/>
    <cellStyle name="数量" xfId="1260"/>
    <cellStyle name="宋体繁体潒慭n_x0002_" xfId="1261"/>
    <cellStyle name="通貨 [0.00]_１１月価格表" xfId="1262"/>
    <cellStyle name="通貨_１１月価格表" xfId="1263"/>
    <cellStyle name="样式 1" xfId="1264"/>
    <cellStyle name="样式 1 2" xfId="1265"/>
    <cellStyle name="样式 1 3" xfId="1266"/>
    <cellStyle name="样式 1 4" xfId="1267"/>
    <cellStyle name="样式 1 5" xfId="1268"/>
    <cellStyle name="样式 1 6" xfId="1269"/>
    <cellStyle name="样式 1 7" xfId="1270"/>
    <cellStyle name="样式 1_K01龙源本部C" xfId="1271"/>
    <cellStyle name="一般_2000-2002AP" xfId="1272"/>
    <cellStyle name="億啟[0]_050978" xfId="1273"/>
    <cellStyle name="億啟_050978" xfId="1274"/>
    <cellStyle name="昗弨_!!!GO" xfId="1275"/>
    <cellStyle name="寘嬫愗傝 [0.00]_!!!GO" xfId="1276"/>
    <cellStyle name="寘嬫愗傝_!!!GO" xfId="1277"/>
    <cellStyle name="注释 2" xfId="1278"/>
    <cellStyle name="綴樟閉撰蟈諉" xfId="1279"/>
    <cellStyle name="资产" xfId="1280"/>
    <cellStyle name="褶_????伲" xfId="964"/>
    <cellStyle name="?锓 [0.00]_?霜" xfId="965"/>
    <cellStyle name="?锓_?霜" xfId="966"/>
    <cellStyle name="_CCT Notes to BS 98(EY)" xfId="967"/>
    <cellStyle name="_laroux" xfId="968"/>
    <cellStyle name="だ[0]_CCT Notes to BS 98(EY)" xfId="969"/>
    <cellStyle name="だ_CCT Consol BS PL 0999-draft" xfId="970"/>
    <cellStyle name="だ_laroux" xfId="971"/>
    <cellStyle name="籵_laroux" xfId="972"/>
    <cellStyle name="煦弇[0]_laroux" xfId="973"/>
    <cellStyle name="煦弇_laroux" xfId="974"/>
    <cellStyle name="弇[0]_laroux" xfId="975"/>
    <cellStyle name="弇_laroux" xfId="976"/>
    <cellStyle name="弇煦路[0]_050978" xfId="977"/>
    <cellStyle name="弇煦路_050978" xfId="978"/>
  </cellStyles>
  <dxfs count="6">
    <dxf>
      <fill>
        <patternFill patternType="solid">
          <fgColor indexed="64"/>
          <bgColor rgb="FFFF0000"/>
        </patternFill>
      </fill>
    </dxf>
    <dxf>
      <fill>
        <patternFill patternType="solid">
          <fgColor indexed="64"/>
          <bgColor rgb="FFFF0000"/>
        </patternFill>
      </fill>
    </dxf>
    <dxf>
      <fill>
        <patternFill patternType="solid">
          <fgColor indexed="64"/>
          <bgColor rgb="FFFF0000"/>
        </patternFill>
      </fill>
    </dxf>
    <dxf>
      <fill>
        <patternFill patternType="solid">
          <fgColor indexed="64"/>
          <bgColor rgb="FFFF0000"/>
        </patternFill>
      </fill>
    </dxf>
    <dxf>
      <fill>
        <patternFill patternType="solid">
          <fgColor indexed="64"/>
          <bgColor rgb="FFFF0000"/>
        </patternFill>
      </fill>
    </dxf>
    <dxf>
      <fill>
        <patternFill patternType="solid">
          <fgColor indexed="64"/>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47</xdr:row>
      <xdr:rowOff>0</xdr:rowOff>
    </xdr:from>
    <xdr:to>
      <xdr:col>3</xdr:col>
      <xdr:colOff>76200</xdr:colOff>
      <xdr:row>48</xdr:row>
      <xdr:rowOff>9525</xdr:rowOff>
    </xdr:to>
    <xdr:sp macro="" textlink="">
      <xdr:nvSpPr>
        <xdr:cNvPr id="84289" name="Text Box 1"/>
        <xdr:cNvSpPr txBox="1">
          <a:spLocks noChangeArrowheads="1"/>
        </xdr:cNvSpPr>
      </xdr:nvSpPr>
      <xdr:spPr bwMode="auto">
        <a:xfrm>
          <a:off x="3276600" y="10744200"/>
          <a:ext cx="762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523875</xdr:colOff>
      <xdr:row>3</xdr:row>
      <xdr:rowOff>28575</xdr:rowOff>
    </xdr:from>
    <xdr:to>
      <xdr:col>5</xdr:col>
      <xdr:colOff>447675</xdr:colOff>
      <xdr:row>3</xdr:row>
      <xdr:rowOff>28575</xdr:rowOff>
    </xdr:to>
    <xdr:sp macro="" textlink="">
      <xdr:nvSpPr>
        <xdr:cNvPr id="141242" name="Line 1"/>
        <xdr:cNvSpPr>
          <a:spLocks noChangeShapeType="1"/>
        </xdr:cNvSpPr>
      </xdr:nvSpPr>
      <xdr:spPr bwMode="auto">
        <a:xfrm>
          <a:off x="628650" y="723900"/>
          <a:ext cx="5981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3</xdr:row>
      <xdr:rowOff>28575</xdr:rowOff>
    </xdr:from>
    <xdr:to>
      <xdr:col>1</xdr:col>
      <xdr:colOff>523875</xdr:colOff>
      <xdr:row>3</xdr:row>
      <xdr:rowOff>142875</xdr:rowOff>
    </xdr:to>
    <xdr:sp macro="" textlink="">
      <xdr:nvSpPr>
        <xdr:cNvPr id="141243" name="Line 2"/>
        <xdr:cNvSpPr>
          <a:spLocks noChangeShapeType="1"/>
        </xdr:cNvSpPr>
      </xdr:nvSpPr>
      <xdr:spPr bwMode="auto">
        <a:xfrm>
          <a:off x="628650" y="723900"/>
          <a:ext cx="0" cy="114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428625</xdr:colOff>
      <xdr:row>3</xdr:row>
      <xdr:rowOff>38100</xdr:rowOff>
    </xdr:from>
    <xdr:to>
      <xdr:col>5</xdr:col>
      <xdr:colOff>428625</xdr:colOff>
      <xdr:row>3</xdr:row>
      <xdr:rowOff>142875</xdr:rowOff>
    </xdr:to>
    <xdr:sp macro="" textlink="">
      <xdr:nvSpPr>
        <xdr:cNvPr id="141244" name="Line 3"/>
        <xdr:cNvSpPr>
          <a:spLocks noChangeShapeType="1"/>
        </xdr:cNvSpPr>
      </xdr:nvSpPr>
      <xdr:spPr bwMode="auto">
        <a:xfrm flipH="1">
          <a:off x="6591300" y="733425"/>
          <a:ext cx="0" cy="104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1190625</xdr:colOff>
      <xdr:row>7</xdr:row>
      <xdr:rowOff>152400</xdr:rowOff>
    </xdr:from>
    <xdr:to>
      <xdr:col>3</xdr:col>
      <xdr:colOff>1190625</xdr:colOff>
      <xdr:row>8</xdr:row>
      <xdr:rowOff>180975</xdr:rowOff>
    </xdr:to>
    <xdr:sp macro="" textlink="">
      <xdr:nvSpPr>
        <xdr:cNvPr id="141245" name="Line 4"/>
        <xdr:cNvSpPr>
          <a:spLocks noChangeShapeType="1"/>
        </xdr:cNvSpPr>
      </xdr:nvSpPr>
      <xdr:spPr bwMode="auto">
        <a:xfrm>
          <a:off x="4076700" y="1609725"/>
          <a:ext cx="0" cy="219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657225</xdr:colOff>
      <xdr:row>4</xdr:row>
      <xdr:rowOff>76200</xdr:rowOff>
    </xdr:from>
    <xdr:to>
      <xdr:col>2</xdr:col>
      <xdr:colOff>1285875</xdr:colOff>
      <xdr:row>4</xdr:row>
      <xdr:rowOff>76200</xdr:rowOff>
    </xdr:to>
    <xdr:sp macro="" textlink="">
      <xdr:nvSpPr>
        <xdr:cNvPr id="141246" name="Line 5"/>
        <xdr:cNvSpPr>
          <a:spLocks noChangeShapeType="1"/>
        </xdr:cNvSpPr>
      </xdr:nvSpPr>
      <xdr:spPr bwMode="auto">
        <a:xfrm>
          <a:off x="2228850" y="962025"/>
          <a:ext cx="628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657225</xdr:colOff>
      <xdr:row>4</xdr:row>
      <xdr:rowOff>104775</xdr:rowOff>
    </xdr:from>
    <xdr:to>
      <xdr:col>6</xdr:col>
      <xdr:colOff>1057275</xdr:colOff>
      <xdr:row>4</xdr:row>
      <xdr:rowOff>104775</xdr:rowOff>
    </xdr:to>
    <xdr:sp macro="" textlink="">
      <xdr:nvSpPr>
        <xdr:cNvPr id="141247" name="Line 6"/>
        <xdr:cNvSpPr>
          <a:spLocks noChangeShapeType="1"/>
        </xdr:cNvSpPr>
      </xdr:nvSpPr>
      <xdr:spPr bwMode="auto">
        <a:xfrm flipV="1">
          <a:off x="8315325" y="990600"/>
          <a:ext cx="400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1209675</xdr:colOff>
      <xdr:row>4</xdr:row>
      <xdr:rowOff>104775</xdr:rowOff>
    </xdr:from>
    <xdr:to>
      <xdr:col>2</xdr:col>
      <xdr:colOff>76200</xdr:colOff>
      <xdr:row>4</xdr:row>
      <xdr:rowOff>104775</xdr:rowOff>
    </xdr:to>
    <xdr:sp macro="" textlink="">
      <xdr:nvSpPr>
        <xdr:cNvPr id="141248" name="Line 7"/>
        <xdr:cNvSpPr>
          <a:spLocks noChangeShapeType="1"/>
        </xdr:cNvSpPr>
      </xdr:nvSpPr>
      <xdr:spPr bwMode="auto">
        <a:xfrm>
          <a:off x="1314450" y="990600"/>
          <a:ext cx="333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1247775</xdr:colOff>
      <xdr:row>4</xdr:row>
      <xdr:rowOff>104775</xdr:rowOff>
    </xdr:from>
    <xdr:to>
      <xdr:col>5</xdr:col>
      <xdr:colOff>1247775</xdr:colOff>
      <xdr:row>20</xdr:row>
      <xdr:rowOff>123825</xdr:rowOff>
    </xdr:to>
    <xdr:sp macro="" textlink="">
      <xdr:nvSpPr>
        <xdr:cNvPr id="141249" name="Line 8"/>
        <xdr:cNvSpPr>
          <a:spLocks noChangeShapeType="1"/>
        </xdr:cNvSpPr>
      </xdr:nvSpPr>
      <xdr:spPr bwMode="auto">
        <a:xfrm>
          <a:off x="7410450" y="990600"/>
          <a:ext cx="0" cy="3067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1209675</xdr:colOff>
      <xdr:row>4</xdr:row>
      <xdr:rowOff>104775</xdr:rowOff>
    </xdr:from>
    <xdr:to>
      <xdr:col>5</xdr:col>
      <xdr:colOff>1476375</xdr:colOff>
      <xdr:row>4</xdr:row>
      <xdr:rowOff>104775</xdr:rowOff>
    </xdr:to>
    <xdr:sp macro="" textlink="">
      <xdr:nvSpPr>
        <xdr:cNvPr id="141250" name="Line 9"/>
        <xdr:cNvSpPr>
          <a:spLocks noChangeShapeType="1"/>
        </xdr:cNvSpPr>
      </xdr:nvSpPr>
      <xdr:spPr bwMode="auto">
        <a:xfrm>
          <a:off x="7372350" y="990600"/>
          <a:ext cx="266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1257300</xdr:colOff>
      <xdr:row>20</xdr:row>
      <xdr:rowOff>104775</xdr:rowOff>
    </xdr:from>
    <xdr:to>
      <xdr:col>5</xdr:col>
      <xdr:colOff>1466850</xdr:colOff>
      <xdr:row>20</xdr:row>
      <xdr:rowOff>104775</xdr:rowOff>
    </xdr:to>
    <xdr:sp macro="" textlink="">
      <xdr:nvSpPr>
        <xdr:cNvPr id="141251" name="Line 10"/>
        <xdr:cNvSpPr>
          <a:spLocks noChangeShapeType="1"/>
        </xdr:cNvSpPr>
      </xdr:nvSpPr>
      <xdr:spPr bwMode="auto">
        <a:xfrm>
          <a:off x="7419975" y="4038600"/>
          <a:ext cx="209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1228725</xdr:colOff>
      <xdr:row>19</xdr:row>
      <xdr:rowOff>104775</xdr:rowOff>
    </xdr:from>
    <xdr:to>
      <xdr:col>2</xdr:col>
      <xdr:colOff>76200</xdr:colOff>
      <xdr:row>19</xdr:row>
      <xdr:rowOff>104775</xdr:rowOff>
    </xdr:to>
    <xdr:sp macro="" textlink="">
      <xdr:nvSpPr>
        <xdr:cNvPr id="141252" name="Line 11"/>
        <xdr:cNvSpPr>
          <a:spLocks noChangeShapeType="1"/>
        </xdr:cNvSpPr>
      </xdr:nvSpPr>
      <xdr:spPr bwMode="auto">
        <a:xfrm>
          <a:off x="1333500" y="3848100"/>
          <a:ext cx="314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1190625</xdr:colOff>
      <xdr:row>8</xdr:row>
      <xdr:rowOff>180975</xdr:rowOff>
    </xdr:from>
    <xdr:to>
      <xdr:col>3</xdr:col>
      <xdr:colOff>1190625</xdr:colOff>
      <xdr:row>10</xdr:row>
      <xdr:rowOff>9525</xdr:rowOff>
    </xdr:to>
    <xdr:sp macro="" textlink="">
      <xdr:nvSpPr>
        <xdr:cNvPr id="141253" name="Line 12"/>
        <xdr:cNvSpPr>
          <a:spLocks noChangeShapeType="1"/>
        </xdr:cNvSpPr>
      </xdr:nvSpPr>
      <xdr:spPr bwMode="auto">
        <a:xfrm>
          <a:off x="4076700" y="1828800"/>
          <a:ext cx="0" cy="209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1200150</xdr:colOff>
      <xdr:row>10</xdr:row>
      <xdr:rowOff>0</xdr:rowOff>
    </xdr:from>
    <xdr:to>
      <xdr:col>3</xdr:col>
      <xdr:colOff>1924050</xdr:colOff>
      <xdr:row>10</xdr:row>
      <xdr:rowOff>0</xdr:rowOff>
    </xdr:to>
    <xdr:sp macro="" textlink="">
      <xdr:nvSpPr>
        <xdr:cNvPr id="141254" name="Line 13"/>
        <xdr:cNvSpPr>
          <a:spLocks noChangeShapeType="1"/>
        </xdr:cNvSpPr>
      </xdr:nvSpPr>
      <xdr:spPr bwMode="auto">
        <a:xfrm>
          <a:off x="4086225" y="2028825"/>
          <a:ext cx="723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1219200</xdr:colOff>
      <xdr:row>25</xdr:row>
      <xdr:rowOff>180975</xdr:rowOff>
    </xdr:from>
    <xdr:to>
      <xdr:col>5</xdr:col>
      <xdr:colOff>0</xdr:colOff>
      <xdr:row>25</xdr:row>
      <xdr:rowOff>180975</xdr:rowOff>
    </xdr:to>
    <xdr:sp macro="" textlink="">
      <xdr:nvSpPr>
        <xdr:cNvPr id="141255" name="Line 14"/>
        <xdr:cNvSpPr>
          <a:spLocks noChangeShapeType="1"/>
        </xdr:cNvSpPr>
      </xdr:nvSpPr>
      <xdr:spPr bwMode="auto">
        <a:xfrm>
          <a:off x="6162675" y="5067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990600</xdr:colOff>
      <xdr:row>4</xdr:row>
      <xdr:rowOff>76200</xdr:rowOff>
    </xdr:from>
    <xdr:to>
      <xdr:col>2</xdr:col>
      <xdr:colOff>990600</xdr:colOff>
      <xdr:row>17</xdr:row>
      <xdr:rowOff>9525</xdr:rowOff>
    </xdr:to>
    <xdr:sp macro="" textlink="">
      <xdr:nvSpPr>
        <xdr:cNvPr id="141256" name="Line 15"/>
        <xdr:cNvSpPr>
          <a:spLocks noChangeShapeType="1"/>
        </xdr:cNvSpPr>
      </xdr:nvSpPr>
      <xdr:spPr bwMode="auto">
        <a:xfrm>
          <a:off x="2562225" y="962025"/>
          <a:ext cx="0" cy="2409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1000125</xdr:colOff>
      <xdr:row>17</xdr:row>
      <xdr:rowOff>19050</xdr:rowOff>
    </xdr:from>
    <xdr:to>
      <xdr:col>2</xdr:col>
      <xdr:colOff>1276350</xdr:colOff>
      <xdr:row>17</xdr:row>
      <xdr:rowOff>19050</xdr:rowOff>
    </xdr:to>
    <xdr:sp macro="" textlink="">
      <xdr:nvSpPr>
        <xdr:cNvPr id="141257" name="Line 16"/>
        <xdr:cNvSpPr>
          <a:spLocks noChangeShapeType="1"/>
        </xdr:cNvSpPr>
      </xdr:nvSpPr>
      <xdr:spPr bwMode="auto">
        <a:xfrm>
          <a:off x="2571750" y="3381375"/>
          <a:ext cx="276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1790700</xdr:colOff>
      <xdr:row>14</xdr:row>
      <xdr:rowOff>85725</xdr:rowOff>
    </xdr:from>
    <xdr:to>
      <xdr:col>3</xdr:col>
      <xdr:colOff>1790700</xdr:colOff>
      <xdr:row>22</xdr:row>
      <xdr:rowOff>9525</xdr:rowOff>
    </xdr:to>
    <xdr:sp macro="" textlink="">
      <xdr:nvSpPr>
        <xdr:cNvPr id="141258" name="Line 17"/>
        <xdr:cNvSpPr>
          <a:spLocks noChangeShapeType="1"/>
        </xdr:cNvSpPr>
      </xdr:nvSpPr>
      <xdr:spPr bwMode="auto">
        <a:xfrm>
          <a:off x="4676775" y="2876550"/>
          <a:ext cx="0" cy="1447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1790700</xdr:colOff>
      <xdr:row>22</xdr:row>
      <xdr:rowOff>0</xdr:rowOff>
    </xdr:from>
    <xdr:to>
      <xdr:col>4</xdr:col>
      <xdr:colOff>9525</xdr:colOff>
      <xdr:row>22</xdr:row>
      <xdr:rowOff>0</xdr:rowOff>
    </xdr:to>
    <xdr:sp macro="" textlink="">
      <xdr:nvSpPr>
        <xdr:cNvPr id="141259" name="Line 18"/>
        <xdr:cNvSpPr>
          <a:spLocks noChangeShapeType="1"/>
        </xdr:cNvSpPr>
      </xdr:nvSpPr>
      <xdr:spPr bwMode="auto">
        <a:xfrm>
          <a:off x="4676775" y="4314825"/>
          <a:ext cx="276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1371600</xdr:colOff>
      <xdr:row>19</xdr:row>
      <xdr:rowOff>104775</xdr:rowOff>
    </xdr:from>
    <xdr:to>
      <xdr:col>3</xdr:col>
      <xdr:colOff>1581150</xdr:colOff>
      <xdr:row>19</xdr:row>
      <xdr:rowOff>104775</xdr:rowOff>
    </xdr:to>
    <xdr:sp macro="" textlink="">
      <xdr:nvSpPr>
        <xdr:cNvPr id="141260" name="Line 19"/>
        <xdr:cNvSpPr>
          <a:spLocks noChangeShapeType="1"/>
        </xdr:cNvSpPr>
      </xdr:nvSpPr>
      <xdr:spPr bwMode="auto">
        <a:xfrm>
          <a:off x="4257675" y="3848100"/>
          <a:ext cx="209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1571625</xdr:colOff>
      <xdr:row>19</xdr:row>
      <xdr:rowOff>104775</xdr:rowOff>
    </xdr:from>
    <xdr:to>
      <xdr:col>3</xdr:col>
      <xdr:colOff>1571625</xdr:colOff>
      <xdr:row>25</xdr:row>
      <xdr:rowOff>133350</xdr:rowOff>
    </xdr:to>
    <xdr:sp macro="" textlink="">
      <xdr:nvSpPr>
        <xdr:cNvPr id="141261" name="Line 20"/>
        <xdr:cNvSpPr>
          <a:spLocks noChangeShapeType="1"/>
        </xdr:cNvSpPr>
      </xdr:nvSpPr>
      <xdr:spPr bwMode="auto">
        <a:xfrm>
          <a:off x="4457700" y="3848100"/>
          <a:ext cx="0" cy="1171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1581150</xdr:colOff>
      <xdr:row>25</xdr:row>
      <xdr:rowOff>152400</xdr:rowOff>
    </xdr:from>
    <xdr:to>
      <xdr:col>3</xdr:col>
      <xdr:colOff>1990725</xdr:colOff>
      <xdr:row>25</xdr:row>
      <xdr:rowOff>152400</xdr:rowOff>
    </xdr:to>
    <xdr:sp macro="" textlink="">
      <xdr:nvSpPr>
        <xdr:cNvPr id="141262" name="Line 21"/>
        <xdr:cNvSpPr>
          <a:spLocks noChangeShapeType="1"/>
        </xdr:cNvSpPr>
      </xdr:nvSpPr>
      <xdr:spPr bwMode="auto">
        <a:xfrm>
          <a:off x="4467225" y="5038725"/>
          <a:ext cx="409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1581150</xdr:colOff>
      <xdr:row>23</xdr:row>
      <xdr:rowOff>66675</xdr:rowOff>
    </xdr:from>
    <xdr:to>
      <xdr:col>3</xdr:col>
      <xdr:colOff>2019300</xdr:colOff>
      <xdr:row>23</xdr:row>
      <xdr:rowOff>66675</xdr:rowOff>
    </xdr:to>
    <xdr:sp macro="" textlink="">
      <xdr:nvSpPr>
        <xdr:cNvPr id="141263" name="Line 22"/>
        <xdr:cNvSpPr>
          <a:spLocks noChangeShapeType="1"/>
        </xdr:cNvSpPr>
      </xdr:nvSpPr>
      <xdr:spPr bwMode="auto">
        <a:xfrm>
          <a:off x="4467225" y="4572000"/>
          <a:ext cx="4381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1200150</xdr:colOff>
      <xdr:row>7</xdr:row>
      <xdr:rowOff>152400</xdr:rowOff>
    </xdr:from>
    <xdr:to>
      <xdr:col>3</xdr:col>
      <xdr:colOff>1866900</xdr:colOff>
      <xdr:row>7</xdr:row>
      <xdr:rowOff>152400</xdr:rowOff>
    </xdr:to>
    <xdr:sp macro="" textlink="">
      <xdr:nvSpPr>
        <xdr:cNvPr id="141264" name="Line 23"/>
        <xdr:cNvSpPr>
          <a:spLocks noChangeShapeType="1"/>
        </xdr:cNvSpPr>
      </xdr:nvSpPr>
      <xdr:spPr bwMode="auto">
        <a:xfrm>
          <a:off x="4086225" y="1609725"/>
          <a:ext cx="666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742950</xdr:colOff>
      <xdr:row>31</xdr:row>
      <xdr:rowOff>104775</xdr:rowOff>
    </xdr:from>
    <xdr:to>
      <xdr:col>3</xdr:col>
      <xdr:colOff>1952625</xdr:colOff>
      <xdr:row>31</xdr:row>
      <xdr:rowOff>104775</xdr:rowOff>
    </xdr:to>
    <xdr:sp macro="" textlink="">
      <xdr:nvSpPr>
        <xdr:cNvPr id="141265" name="Line 24"/>
        <xdr:cNvSpPr>
          <a:spLocks noChangeShapeType="1"/>
        </xdr:cNvSpPr>
      </xdr:nvSpPr>
      <xdr:spPr bwMode="auto">
        <a:xfrm>
          <a:off x="3629025" y="6096000"/>
          <a:ext cx="1209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1390650</xdr:colOff>
      <xdr:row>31</xdr:row>
      <xdr:rowOff>114300</xdr:rowOff>
    </xdr:from>
    <xdr:to>
      <xdr:col>3</xdr:col>
      <xdr:colOff>1390650</xdr:colOff>
      <xdr:row>37</xdr:row>
      <xdr:rowOff>114300</xdr:rowOff>
    </xdr:to>
    <xdr:sp macro="" textlink="">
      <xdr:nvSpPr>
        <xdr:cNvPr id="141266" name="Line 25"/>
        <xdr:cNvSpPr>
          <a:spLocks noChangeShapeType="1"/>
        </xdr:cNvSpPr>
      </xdr:nvSpPr>
      <xdr:spPr bwMode="auto">
        <a:xfrm>
          <a:off x="4276725" y="6105525"/>
          <a:ext cx="0" cy="1028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1400175</xdr:colOff>
      <xdr:row>37</xdr:row>
      <xdr:rowOff>114300</xdr:rowOff>
    </xdr:from>
    <xdr:to>
      <xdr:col>3</xdr:col>
      <xdr:colOff>1981200</xdr:colOff>
      <xdr:row>37</xdr:row>
      <xdr:rowOff>114300</xdr:rowOff>
    </xdr:to>
    <xdr:sp macro="" textlink="">
      <xdr:nvSpPr>
        <xdr:cNvPr id="141267" name="Line 26"/>
        <xdr:cNvSpPr>
          <a:spLocks noChangeShapeType="1"/>
        </xdr:cNvSpPr>
      </xdr:nvSpPr>
      <xdr:spPr bwMode="auto">
        <a:xfrm>
          <a:off x="4286250" y="71342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704850</xdr:colOff>
      <xdr:row>39</xdr:row>
      <xdr:rowOff>104775</xdr:rowOff>
    </xdr:from>
    <xdr:to>
      <xdr:col>3</xdr:col>
      <xdr:colOff>1990725</xdr:colOff>
      <xdr:row>39</xdr:row>
      <xdr:rowOff>114300</xdr:rowOff>
    </xdr:to>
    <xdr:sp macro="" textlink="">
      <xdr:nvSpPr>
        <xdr:cNvPr id="141268" name="Line 27"/>
        <xdr:cNvSpPr>
          <a:spLocks noChangeShapeType="1"/>
        </xdr:cNvSpPr>
      </xdr:nvSpPr>
      <xdr:spPr bwMode="auto">
        <a:xfrm>
          <a:off x="3590925" y="7467600"/>
          <a:ext cx="1285875"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1381125</xdr:colOff>
      <xdr:row>39</xdr:row>
      <xdr:rowOff>114300</xdr:rowOff>
    </xdr:from>
    <xdr:to>
      <xdr:col>3</xdr:col>
      <xdr:colOff>1381125</xdr:colOff>
      <xdr:row>41</xdr:row>
      <xdr:rowOff>9525</xdr:rowOff>
    </xdr:to>
    <xdr:sp macro="" textlink="">
      <xdr:nvSpPr>
        <xdr:cNvPr id="141269" name="Line 28"/>
        <xdr:cNvSpPr>
          <a:spLocks noChangeShapeType="1"/>
        </xdr:cNvSpPr>
      </xdr:nvSpPr>
      <xdr:spPr bwMode="auto">
        <a:xfrm>
          <a:off x="4267200" y="7477125"/>
          <a:ext cx="0" cy="247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1381125</xdr:colOff>
      <xdr:row>41</xdr:row>
      <xdr:rowOff>0</xdr:rowOff>
    </xdr:from>
    <xdr:to>
      <xdr:col>3</xdr:col>
      <xdr:colOff>2009775</xdr:colOff>
      <xdr:row>41</xdr:row>
      <xdr:rowOff>0</xdr:rowOff>
    </xdr:to>
    <xdr:sp macro="" textlink="">
      <xdr:nvSpPr>
        <xdr:cNvPr id="141270" name="Line 29"/>
        <xdr:cNvSpPr>
          <a:spLocks noChangeShapeType="1"/>
        </xdr:cNvSpPr>
      </xdr:nvSpPr>
      <xdr:spPr bwMode="auto">
        <a:xfrm>
          <a:off x="4267200" y="7715250"/>
          <a:ext cx="628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1371600</xdr:colOff>
      <xdr:row>47</xdr:row>
      <xdr:rowOff>133350</xdr:rowOff>
    </xdr:from>
    <xdr:to>
      <xdr:col>3</xdr:col>
      <xdr:colOff>2028825</xdr:colOff>
      <xdr:row>47</xdr:row>
      <xdr:rowOff>133350</xdr:rowOff>
    </xdr:to>
    <xdr:sp macro="" textlink="">
      <xdr:nvSpPr>
        <xdr:cNvPr id="141271" name="Line 30"/>
        <xdr:cNvSpPr>
          <a:spLocks noChangeShapeType="1"/>
        </xdr:cNvSpPr>
      </xdr:nvSpPr>
      <xdr:spPr bwMode="auto">
        <a:xfrm>
          <a:off x="4257675" y="8915400"/>
          <a:ext cx="657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1228725</xdr:colOff>
      <xdr:row>4</xdr:row>
      <xdr:rowOff>104775</xdr:rowOff>
    </xdr:from>
    <xdr:to>
      <xdr:col>1</xdr:col>
      <xdr:colOff>1228725</xdr:colOff>
      <xdr:row>19</xdr:row>
      <xdr:rowOff>114300</xdr:rowOff>
    </xdr:to>
    <xdr:sp macro="" textlink="">
      <xdr:nvSpPr>
        <xdr:cNvPr id="141272" name="Line 31"/>
        <xdr:cNvSpPr>
          <a:spLocks noChangeShapeType="1"/>
        </xdr:cNvSpPr>
      </xdr:nvSpPr>
      <xdr:spPr bwMode="auto">
        <a:xfrm>
          <a:off x="1333500" y="990600"/>
          <a:ext cx="0" cy="2867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828675</xdr:colOff>
      <xdr:row>19</xdr:row>
      <xdr:rowOff>114300</xdr:rowOff>
    </xdr:from>
    <xdr:to>
      <xdr:col>3</xdr:col>
      <xdr:colOff>0</xdr:colOff>
      <xdr:row>19</xdr:row>
      <xdr:rowOff>114300</xdr:rowOff>
    </xdr:to>
    <xdr:sp macro="" textlink="">
      <xdr:nvSpPr>
        <xdr:cNvPr id="141273" name="Line 32"/>
        <xdr:cNvSpPr>
          <a:spLocks noChangeShapeType="1"/>
        </xdr:cNvSpPr>
      </xdr:nvSpPr>
      <xdr:spPr bwMode="auto">
        <a:xfrm>
          <a:off x="2400300" y="3857625"/>
          <a:ext cx="485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1057275</xdr:colOff>
      <xdr:row>19</xdr:row>
      <xdr:rowOff>114300</xdr:rowOff>
    </xdr:from>
    <xdr:to>
      <xdr:col>2</xdr:col>
      <xdr:colOff>1057275</xdr:colOff>
      <xdr:row>52</xdr:row>
      <xdr:rowOff>114300</xdr:rowOff>
    </xdr:to>
    <xdr:sp macro="" textlink="">
      <xdr:nvSpPr>
        <xdr:cNvPr id="141274" name="Line 33"/>
        <xdr:cNvSpPr>
          <a:spLocks noChangeShapeType="1"/>
        </xdr:cNvSpPr>
      </xdr:nvSpPr>
      <xdr:spPr bwMode="auto">
        <a:xfrm>
          <a:off x="2628900" y="3857625"/>
          <a:ext cx="0" cy="5895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1057275</xdr:colOff>
      <xdr:row>52</xdr:row>
      <xdr:rowOff>114300</xdr:rowOff>
    </xdr:from>
    <xdr:to>
      <xdr:col>2</xdr:col>
      <xdr:colOff>1285875</xdr:colOff>
      <xdr:row>52</xdr:row>
      <xdr:rowOff>114300</xdr:rowOff>
    </xdr:to>
    <xdr:sp macro="" textlink="">
      <xdr:nvSpPr>
        <xdr:cNvPr id="141275" name="Line 34"/>
        <xdr:cNvSpPr>
          <a:spLocks noChangeShapeType="1"/>
        </xdr:cNvSpPr>
      </xdr:nvSpPr>
      <xdr:spPr bwMode="auto">
        <a:xfrm>
          <a:off x="2628900" y="9753600"/>
          <a:ext cx="22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676275</xdr:colOff>
      <xdr:row>4</xdr:row>
      <xdr:rowOff>123825</xdr:rowOff>
    </xdr:from>
    <xdr:to>
      <xdr:col>6</xdr:col>
      <xdr:colOff>676275</xdr:colOff>
      <xdr:row>16</xdr:row>
      <xdr:rowOff>19050</xdr:rowOff>
    </xdr:to>
    <xdr:sp macro="" textlink="">
      <xdr:nvSpPr>
        <xdr:cNvPr id="141276" name="Line 35"/>
        <xdr:cNvSpPr>
          <a:spLocks noChangeShapeType="1"/>
        </xdr:cNvSpPr>
      </xdr:nvSpPr>
      <xdr:spPr bwMode="auto">
        <a:xfrm>
          <a:off x="8334375" y="1009650"/>
          <a:ext cx="0" cy="2181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676275</xdr:colOff>
      <xdr:row>16</xdr:row>
      <xdr:rowOff>19050</xdr:rowOff>
    </xdr:from>
    <xdr:to>
      <xdr:col>6</xdr:col>
      <xdr:colOff>1104900</xdr:colOff>
      <xdr:row>16</xdr:row>
      <xdr:rowOff>19050</xdr:rowOff>
    </xdr:to>
    <xdr:sp macro="" textlink="">
      <xdr:nvSpPr>
        <xdr:cNvPr id="141277" name="Line 36"/>
        <xdr:cNvSpPr>
          <a:spLocks noChangeShapeType="1"/>
        </xdr:cNvSpPr>
      </xdr:nvSpPr>
      <xdr:spPr bwMode="auto">
        <a:xfrm>
          <a:off x="8334375" y="3190875"/>
          <a:ext cx="428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819150</xdr:colOff>
      <xdr:row>20</xdr:row>
      <xdr:rowOff>114300</xdr:rowOff>
    </xdr:from>
    <xdr:to>
      <xdr:col>6</xdr:col>
      <xdr:colOff>1095375</xdr:colOff>
      <xdr:row>20</xdr:row>
      <xdr:rowOff>114300</xdr:rowOff>
    </xdr:to>
    <xdr:sp macro="" textlink="">
      <xdr:nvSpPr>
        <xdr:cNvPr id="141278" name="Line 37"/>
        <xdr:cNvSpPr>
          <a:spLocks noChangeShapeType="1"/>
        </xdr:cNvSpPr>
      </xdr:nvSpPr>
      <xdr:spPr bwMode="auto">
        <a:xfrm>
          <a:off x="8477250" y="4048125"/>
          <a:ext cx="276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809625</xdr:colOff>
      <xdr:row>20</xdr:row>
      <xdr:rowOff>133350</xdr:rowOff>
    </xdr:from>
    <xdr:to>
      <xdr:col>6</xdr:col>
      <xdr:colOff>809625</xdr:colOff>
      <xdr:row>26</xdr:row>
      <xdr:rowOff>152400</xdr:rowOff>
    </xdr:to>
    <xdr:sp macro="" textlink="">
      <xdr:nvSpPr>
        <xdr:cNvPr id="141279" name="Line 38"/>
        <xdr:cNvSpPr>
          <a:spLocks noChangeShapeType="1"/>
        </xdr:cNvSpPr>
      </xdr:nvSpPr>
      <xdr:spPr bwMode="auto">
        <a:xfrm>
          <a:off x="8467725" y="4067175"/>
          <a:ext cx="0" cy="1162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809625</xdr:colOff>
      <xdr:row>26</xdr:row>
      <xdr:rowOff>171450</xdr:rowOff>
    </xdr:from>
    <xdr:to>
      <xdr:col>6</xdr:col>
      <xdr:colOff>1095375</xdr:colOff>
      <xdr:row>26</xdr:row>
      <xdr:rowOff>171450</xdr:rowOff>
    </xdr:to>
    <xdr:sp macro="" textlink="">
      <xdr:nvSpPr>
        <xdr:cNvPr id="141280" name="Line 39"/>
        <xdr:cNvSpPr>
          <a:spLocks noChangeShapeType="1"/>
        </xdr:cNvSpPr>
      </xdr:nvSpPr>
      <xdr:spPr bwMode="auto">
        <a:xfrm>
          <a:off x="8467725" y="5248275"/>
          <a:ext cx="285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1190625</xdr:colOff>
      <xdr:row>6</xdr:row>
      <xdr:rowOff>104775</xdr:rowOff>
    </xdr:from>
    <xdr:to>
      <xdr:col>3</xdr:col>
      <xdr:colOff>1838325</xdr:colOff>
      <xdr:row>6</xdr:row>
      <xdr:rowOff>104775</xdr:rowOff>
    </xdr:to>
    <xdr:sp macro="" textlink="">
      <xdr:nvSpPr>
        <xdr:cNvPr id="141281" name="Line 40"/>
        <xdr:cNvSpPr>
          <a:spLocks noChangeShapeType="1"/>
        </xdr:cNvSpPr>
      </xdr:nvSpPr>
      <xdr:spPr bwMode="auto">
        <a:xfrm>
          <a:off x="4076700" y="1371600"/>
          <a:ext cx="647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1181100</xdr:colOff>
      <xdr:row>4</xdr:row>
      <xdr:rowOff>85725</xdr:rowOff>
    </xdr:from>
    <xdr:to>
      <xdr:col>3</xdr:col>
      <xdr:colOff>1181100</xdr:colOff>
      <xdr:row>6</xdr:row>
      <xdr:rowOff>76200</xdr:rowOff>
    </xdr:to>
    <xdr:sp macro="" textlink="">
      <xdr:nvSpPr>
        <xdr:cNvPr id="141282" name="Line 41"/>
        <xdr:cNvSpPr>
          <a:spLocks noChangeShapeType="1"/>
        </xdr:cNvSpPr>
      </xdr:nvSpPr>
      <xdr:spPr bwMode="auto">
        <a:xfrm>
          <a:off x="4067175" y="971550"/>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695325</xdr:colOff>
      <xdr:row>4</xdr:row>
      <xdr:rowOff>76200</xdr:rowOff>
    </xdr:from>
    <xdr:to>
      <xdr:col>3</xdr:col>
      <xdr:colOff>1914525</xdr:colOff>
      <xdr:row>4</xdr:row>
      <xdr:rowOff>76200</xdr:rowOff>
    </xdr:to>
    <xdr:sp macro="" textlink="">
      <xdr:nvSpPr>
        <xdr:cNvPr id="141283" name="Line 42"/>
        <xdr:cNvSpPr>
          <a:spLocks noChangeShapeType="1"/>
        </xdr:cNvSpPr>
      </xdr:nvSpPr>
      <xdr:spPr bwMode="auto">
        <a:xfrm>
          <a:off x="3581400" y="962025"/>
          <a:ext cx="1219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781050</xdr:colOff>
      <xdr:row>46</xdr:row>
      <xdr:rowOff>66675</xdr:rowOff>
    </xdr:from>
    <xdr:to>
      <xdr:col>3</xdr:col>
      <xdr:colOff>2019300</xdr:colOff>
      <xdr:row>46</xdr:row>
      <xdr:rowOff>66675</xdr:rowOff>
    </xdr:to>
    <xdr:sp macro="" textlink="">
      <xdr:nvSpPr>
        <xdr:cNvPr id="141284" name="Line 43"/>
        <xdr:cNvSpPr>
          <a:spLocks noChangeShapeType="1"/>
        </xdr:cNvSpPr>
      </xdr:nvSpPr>
      <xdr:spPr bwMode="auto">
        <a:xfrm>
          <a:off x="3667125" y="8677275"/>
          <a:ext cx="123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1352550</xdr:colOff>
      <xdr:row>46</xdr:row>
      <xdr:rowOff>85725</xdr:rowOff>
    </xdr:from>
    <xdr:to>
      <xdr:col>3</xdr:col>
      <xdr:colOff>1352550</xdr:colOff>
      <xdr:row>47</xdr:row>
      <xdr:rowOff>133350</xdr:rowOff>
    </xdr:to>
    <xdr:sp macro="" textlink="">
      <xdr:nvSpPr>
        <xdr:cNvPr id="141285" name="Line 44"/>
        <xdr:cNvSpPr>
          <a:spLocks noChangeShapeType="1"/>
        </xdr:cNvSpPr>
      </xdr:nvSpPr>
      <xdr:spPr bwMode="auto">
        <a:xfrm>
          <a:off x="4238625" y="8696325"/>
          <a:ext cx="0" cy="219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14</xdr:row>
      <xdr:rowOff>85725</xdr:rowOff>
    </xdr:from>
    <xdr:to>
      <xdr:col>3</xdr:col>
      <xdr:colOff>2038350</xdr:colOff>
      <xdr:row>14</xdr:row>
      <xdr:rowOff>85725</xdr:rowOff>
    </xdr:to>
    <xdr:sp macro="" textlink="">
      <xdr:nvSpPr>
        <xdr:cNvPr id="141286" name="Line 45"/>
        <xdr:cNvSpPr>
          <a:spLocks noChangeShapeType="1"/>
        </xdr:cNvSpPr>
      </xdr:nvSpPr>
      <xdr:spPr bwMode="auto">
        <a:xfrm>
          <a:off x="3276600" y="2876550"/>
          <a:ext cx="1647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67.bin"/></Relationships>
</file>

<file path=xl/worksheets/_rels/sheet72.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68.bin"/></Relationships>
</file>

<file path=xl/worksheets/_rels/sheet73.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69.bin"/></Relationships>
</file>

<file path=xl/worksheets/_rels/sheet74.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75.bin"/></Relationships>
</file>

<file path=xl/worksheets/_rels/sheet80.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76.bin"/></Relationships>
</file>

<file path=xl/worksheets/_rels/sheet81.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77.bin"/></Relationships>
</file>

<file path=xl/worksheets/_rels/sheet82.xml.rels><?xml version="1.0" encoding="UTF-8" standalone="yes"?>
<Relationships xmlns="http://schemas.openxmlformats.org/package/2006/relationships"><Relationship Id="rId3" Type="http://schemas.openxmlformats.org/officeDocument/2006/relationships/comments" Target="../comments40.xml"/><Relationship Id="rId2" Type="http://schemas.openxmlformats.org/officeDocument/2006/relationships/vmlDrawing" Target="../drawings/vmlDrawing40.vml"/><Relationship Id="rId1" Type="http://schemas.openxmlformats.org/officeDocument/2006/relationships/printerSettings" Target="../printerSettings/printerSettings78.bin"/></Relationships>
</file>

<file path=xl/worksheets/_rels/sheet83.xml.rels><?xml version="1.0" encoding="UTF-8" standalone="yes"?>
<Relationships xmlns="http://schemas.openxmlformats.org/package/2006/relationships"><Relationship Id="rId3" Type="http://schemas.openxmlformats.org/officeDocument/2006/relationships/comments" Target="../comments41.xml"/><Relationship Id="rId2" Type="http://schemas.openxmlformats.org/officeDocument/2006/relationships/vmlDrawing" Target="../drawings/vmlDrawing41.vml"/><Relationship Id="rId1" Type="http://schemas.openxmlformats.org/officeDocument/2006/relationships/printerSettings" Target="../printerSettings/printerSettings79.bin"/></Relationships>
</file>

<file path=xl/worksheets/_rels/sheet84.xml.rels><?xml version="1.0" encoding="UTF-8" standalone="yes"?>
<Relationships xmlns="http://schemas.openxmlformats.org/package/2006/relationships"><Relationship Id="rId3" Type="http://schemas.openxmlformats.org/officeDocument/2006/relationships/comments" Target="../comments42.xml"/><Relationship Id="rId2" Type="http://schemas.openxmlformats.org/officeDocument/2006/relationships/vmlDrawing" Target="../drawings/vmlDrawing42.vml"/><Relationship Id="rId1" Type="http://schemas.openxmlformats.org/officeDocument/2006/relationships/printerSettings" Target="../printerSettings/printerSettings80.bin"/></Relationships>
</file>

<file path=xl/worksheets/_rels/sheet85.xml.rels><?xml version="1.0" encoding="UTF-8" standalone="yes"?>
<Relationships xmlns="http://schemas.openxmlformats.org/package/2006/relationships"><Relationship Id="rId3" Type="http://schemas.openxmlformats.org/officeDocument/2006/relationships/comments" Target="../comments43.xml"/><Relationship Id="rId2" Type="http://schemas.openxmlformats.org/officeDocument/2006/relationships/vmlDrawing" Target="../drawings/vmlDrawing43.vml"/><Relationship Id="rId1" Type="http://schemas.openxmlformats.org/officeDocument/2006/relationships/printerSettings" Target="../printerSettings/printerSettings81.bin"/></Relationships>
</file>

<file path=xl/worksheets/_rels/sheet86.xml.rels><?xml version="1.0" encoding="UTF-8" standalone="yes"?>
<Relationships xmlns="http://schemas.openxmlformats.org/package/2006/relationships"><Relationship Id="rId3" Type="http://schemas.openxmlformats.org/officeDocument/2006/relationships/comments" Target="../comments44.xml"/><Relationship Id="rId2" Type="http://schemas.openxmlformats.org/officeDocument/2006/relationships/vmlDrawing" Target="../drawings/vmlDrawing44.vml"/><Relationship Id="rId1" Type="http://schemas.openxmlformats.org/officeDocument/2006/relationships/printerSettings" Target="../printerSettings/printerSettings82.bin"/></Relationships>
</file>

<file path=xl/worksheets/_rels/sheet87.xml.rels><?xml version="1.0" encoding="UTF-8" standalone="yes"?>
<Relationships xmlns="http://schemas.openxmlformats.org/package/2006/relationships"><Relationship Id="rId3" Type="http://schemas.openxmlformats.org/officeDocument/2006/relationships/comments" Target="../comments45.xml"/><Relationship Id="rId2" Type="http://schemas.openxmlformats.org/officeDocument/2006/relationships/vmlDrawing" Target="../drawings/vmlDrawing45.vml"/><Relationship Id="rId1" Type="http://schemas.openxmlformats.org/officeDocument/2006/relationships/printerSettings" Target="../printerSettings/printerSettings83.bin"/></Relationships>
</file>

<file path=xl/worksheets/_rels/sheet88.xml.rels><?xml version="1.0" encoding="UTF-8" standalone="yes"?>
<Relationships xmlns="http://schemas.openxmlformats.org/package/2006/relationships"><Relationship Id="rId3" Type="http://schemas.openxmlformats.org/officeDocument/2006/relationships/comments" Target="../comments46.xml"/><Relationship Id="rId2" Type="http://schemas.openxmlformats.org/officeDocument/2006/relationships/vmlDrawing" Target="../drawings/vmlDrawing46.vml"/><Relationship Id="rId1" Type="http://schemas.openxmlformats.org/officeDocument/2006/relationships/printerSettings" Target="../printerSettings/printerSettings84.bin"/></Relationships>
</file>

<file path=xl/worksheets/_rels/sheet89.xml.rels><?xml version="1.0" encoding="UTF-8" standalone="yes"?>
<Relationships xmlns="http://schemas.openxmlformats.org/package/2006/relationships"><Relationship Id="rId3" Type="http://schemas.openxmlformats.org/officeDocument/2006/relationships/comments" Target="../comments47.xml"/><Relationship Id="rId2" Type="http://schemas.openxmlformats.org/officeDocument/2006/relationships/vmlDrawing" Target="../drawings/vmlDrawing47.vml"/><Relationship Id="rId1" Type="http://schemas.openxmlformats.org/officeDocument/2006/relationships/printerSettings" Target="../printerSettings/printerSettings85.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2.xml.rels><?xml version="1.0" encoding="UTF-8" standalone="yes"?>
<Relationships xmlns="http://schemas.openxmlformats.org/package/2006/relationships"><Relationship Id="rId3" Type="http://schemas.openxmlformats.org/officeDocument/2006/relationships/comments" Target="../comments48.xml"/><Relationship Id="rId2" Type="http://schemas.openxmlformats.org/officeDocument/2006/relationships/vmlDrawing" Target="../drawings/vmlDrawing48.vml"/><Relationship Id="rId1" Type="http://schemas.openxmlformats.org/officeDocument/2006/relationships/printerSettings" Target="../printerSettings/printerSettings88.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4.xml.rels><?xml version="1.0" encoding="UTF-8" standalone="yes"?>
<Relationships xmlns="http://schemas.openxmlformats.org/package/2006/relationships"><Relationship Id="rId3" Type="http://schemas.openxmlformats.org/officeDocument/2006/relationships/comments" Target="../comments49.xml"/><Relationship Id="rId2" Type="http://schemas.openxmlformats.org/officeDocument/2006/relationships/vmlDrawing" Target="../drawings/vmlDrawing49.vml"/><Relationship Id="rId1" Type="http://schemas.openxmlformats.org/officeDocument/2006/relationships/printerSettings" Target="../printerSettings/printerSettings90.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selection activeCell="H43" sqref="H43:I43"/>
    </sheetView>
  </sheetViews>
  <sheetFormatPr defaultColWidth="7" defaultRowHeight="18" customHeight="1"/>
  <cols>
    <col min="1" max="1" width="21.375" style="549" bestFit="1" customWidth="1"/>
    <col min="2" max="2" width="4.5" style="550" bestFit="1" customWidth="1"/>
    <col min="3" max="4" width="17.125" style="551" bestFit="1" customWidth="1"/>
    <col min="5" max="5" width="8.375" style="549" bestFit="1" customWidth="1"/>
    <col min="6" max="6" width="23" style="549" bestFit="1" customWidth="1"/>
    <col min="7" max="7" width="4.625" style="550" bestFit="1" customWidth="1"/>
    <col min="8" max="9" width="20.5" style="551" bestFit="1" customWidth="1"/>
    <col min="10" max="10" width="15.625" style="549" bestFit="1" customWidth="1"/>
    <col min="11" max="16384" width="7" style="549"/>
  </cols>
  <sheetData>
    <row r="1" spans="1:10" s="545" customFormat="1" ht="18" customHeight="1">
      <c r="A1" s="552" t="s">
        <v>0</v>
      </c>
      <c r="B1" s="553"/>
      <c r="C1" s="553"/>
      <c r="D1" s="553"/>
      <c r="E1" s="553"/>
      <c r="F1" s="553"/>
      <c r="G1" s="553"/>
      <c r="H1" s="553"/>
      <c r="I1" s="553"/>
      <c r="J1" s="553"/>
    </row>
    <row r="2" spans="1:10" s="545" customFormat="1" ht="18" customHeight="1">
      <c r="A2" s="665" t="s">
        <v>1</v>
      </c>
      <c r="B2" s="666"/>
      <c r="C2" s="666"/>
      <c r="D2" s="666"/>
      <c r="E2" s="666"/>
      <c r="F2" s="666"/>
      <c r="G2" s="666"/>
      <c r="H2" s="666"/>
      <c r="I2" s="666"/>
      <c r="J2" s="666"/>
    </row>
    <row r="3" spans="1:10" s="546" customFormat="1" ht="18" customHeight="1">
      <c r="A3" s="667" t="s">
        <v>2</v>
      </c>
      <c r="B3" s="667"/>
      <c r="C3" s="667"/>
      <c r="D3" s="667"/>
      <c r="E3" s="667"/>
      <c r="F3" s="667"/>
      <c r="G3" s="667"/>
      <c r="H3" s="667"/>
      <c r="I3" s="667"/>
      <c r="J3" s="667"/>
    </row>
    <row r="4" spans="1:10" ht="18" customHeight="1">
      <c r="A4" s="668" t="e">
        <v>#REF!</v>
      </c>
      <c r="B4" s="669"/>
      <c r="C4" s="669"/>
      <c r="E4" s="554"/>
      <c r="J4" s="584" t="s">
        <v>3</v>
      </c>
    </row>
    <row r="5" spans="1:10" s="547" customFormat="1" ht="18" customHeight="1">
      <c r="A5" s="555" t="s">
        <v>4</v>
      </c>
      <c r="B5" s="555" t="s">
        <v>5</v>
      </c>
      <c r="C5" s="555" t="s">
        <v>6</v>
      </c>
      <c r="D5" s="555" t="s">
        <v>7</v>
      </c>
      <c r="E5" s="556" t="s">
        <v>8</v>
      </c>
      <c r="F5" s="557" t="s">
        <v>9</v>
      </c>
      <c r="G5" s="555" t="s">
        <v>5</v>
      </c>
      <c r="H5" s="555" t="s">
        <v>6</v>
      </c>
      <c r="I5" s="555" t="s">
        <v>7</v>
      </c>
      <c r="J5" s="555" t="s">
        <v>8</v>
      </c>
    </row>
    <row r="6" spans="1:10" s="548" customFormat="1" ht="18" customHeight="1">
      <c r="A6" s="558" t="s">
        <v>10</v>
      </c>
      <c r="B6" s="559">
        <v>1</v>
      </c>
      <c r="C6" s="560"/>
      <c r="D6" s="560"/>
      <c r="E6" s="561"/>
      <c r="F6" s="562" t="s">
        <v>11</v>
      </c>
      <c r="G6" s="563">
        <v>41</v>
      </c>
      <c r="H6" s="564"/>
      <c r="I6" s="564"/>
      <c r="J6" s="585"/>
    </row>
    <row r="7" spans="1:10" s="548" customFormat="1" ht="18" customHeight="1">
      <c r="A7" s="565" t="s">
        <v>12</v>
      </c>
      <c r="B7" s="559">
        <v>2</v>
      </c>
      <c r="C7" s="566"/>
      <c r="D7" s="566"/>
      <c r="E7" s="561"/>
      <c r="F7" s="562" t="s">
        <v>13</v>
      </c>
      <c r="G7" s="563">
        <v>42</v>
      </c>
      <c r="H7" s="566"/>
      <c r="I7" s="566"/>
      <c r="J7" s="585"/>
    </row>
    <row r="8" spans="1:10" s="548" customFormat="1" ht="18" customHeight="1">
      <c r="A8" s="565" t="s">
        <v>14</v>
      </c>
      <c r="B8" s="559">
        <v>3</v>
      </c>
      <c r="C8" s="566"/>
      <c r="D8" s="566"/>
      <c r="E8" s="567"/>
      <c r="F8" s="562" t="s">
        <v>15</v>
      </c>
      <c r="G8" s="563">
        <v>45</v>
      </c>
      <c r="H8" s="566"/>
      <c r="I8" s="566"/>
      <c r="J8" s="586"/>
    </row>
    <row r="9" spans="1:10" s="548" customFormat="1" ht="18" customHeight="1">
      <c r="A9" s="565" t="s">
        <v>16</v>
      </c>
      <c r="B9" s="559">
        <v>4</v>
      </c>
      <c r="C9" s="566"/>
      <c r="D9" s="566"/>
      <c r="E9" s="567"/>
      <c r="F9" s="562" t="s">
        <v>17</v>
      </c>
      <c r="G9" s="563">
        <v>46</v>
      </c>
      <c r="H9" s="566"/>
      <c r="I9" s="566"/>
      <c r="J9" s="586"/>
    </row>
    <row r="10" spans="1:10" s="548" customFormat="1" ht="18" customHeight="1">
      <c r="A10" s="565" t="s">
        <v>18</v>
      </c>
      <c r="B10" s="559">
        <v>5</v>
      </c>
      <c r="C10" s="566"/>
      <c r="D10" s="566"/>
      <c r="E10" s="561"/>
      <c r="F10" s="562" t="s">
        <v>19</v>
      </c>
      <c r="G10" s="563">
        <v>47</v>
      </c>
      <c r="H10" s="566"/>
      <c r="I10" s="566"/>
      <c r="J10" s="585"/>
    </row>
    <row r="11" spans="1:10" s="548" customFormat="1" ht="18" customHeight="1">
      <c r="A11" s="565" t="s">
        <v>20</v>
      </c>
      <c r="B11" s="559">
        <v>6</v>
      </c>
      <c r="C11" s="566"/>
      <c r="D11" s="566"/>
      <c r="E11" s="561"/>
      <c r="F11" s="562" t="s">
        <v>21</v>
      </c>
      <c r="G11" s="563">
        <v>48</v>
      </c>
      <c r="H11" s="566"/>
      <c r="I11" s="566"/>
      <c r="J11" s="585"/>
    </row>
    <row r="12" spans="1:10" s="548" customFormat="1" ht="18" customHeight="1">
      <c r="A12" s="565" t="s">
        <v>22</v>
      </c>
      <c r="B12" s="559">
        <v>7</v>
      </c>
      <c r="C12" s="566"/>
      <c r="D12" s="566"/>
      <c r="E12" s="561"/>
      <c r="F12" s="562" t="s">
        <v>23</v>
      </c>
      <c r="G12" s="563">
        <v>49</v>
      </c>
      <c r="H12" s="566"/>
      <c r="I12" s="566"/>
      <c r="J12" s="585"/>
    </row>
    <row r="13" spans="1:10" s="548" customFormat="1" ht="18" customHeight="1">
      <c r="A13" s="565" t="s">
        <v>24</v>
      </c>
      <c r="B13" s="559">
        <v>8</v>
      </c>
      <c r="C13" s="564"/>
      <c r="D13" s="564"/>
      <c r="E13" s="561"/>
      <c r="F13" s="562" t="s">
        <v>25</v>
      </c>
      <c r="G13" s="563">
        <v>50</v>
      </c>
      <c r="H13" s="566"/>
      <c r="I13" s="566"/>
      <c r="J13" s="585"/>
    </row>
    <row r="14" spans="1:10" s="548" customFormat="1" ht="18" customHeight="1">
      <c r="A14" s="565" t="s">
        <v>26</v>
      </c>
      <c r="B14" s="559">
        <v>9</v>
      </c>
      <c r="C14" s="564"/>
      <c r="D14" s="564"/>
      <c r="E14" s="567"/>
      <c r="F14" s="562" t="s">
        <v>27</v>
      </c>
      <c r="G14" s="563">
        <v>51</v>
      </c>
      <c r="H14" s="566"/>
      <c r="I14" s="566"/>
      <c r="J14" s="586"/>
    </row>
    <row r="15" spans="1:10" s="548" customFormat="1" ht="18" customHeight="1">
      <c r="A15" s="565" t="s">
        <v>28</v>
      </c>
      <c r="B15" s="559">
        <v>10</v>
      </c>
      <c r="C15" s="564"/>
      <c r="D15" s="564"/>
      <c r="E15" s="567"/>
      <c r="F15" s="562" t="s">
        <v>29</v>
      </c>
      <c r="G15" s="563">
        <v>52</v>
      </c>
      <c r="H15" s="566"/>
      <c r="I15" s="566"/>
      <c r="J15" s="586"/>
    </row>
    <row r="16" spans="1:10" s="548" customFormat="1" ht="18" customHeight="1">
      <c r="A16" s="565" t="s">
        <v>30</v>
      </c>
      <c r="B16" s="559">
        <v>11</v>
      </c>
      <c r="C16" s="564"/>
      <c r="D16" s="564"/>
      <c r="E16" s="567"/>
      <c r="F16" s="562" t="s">
        <v>31</v>
      </c>
      <c r="G16" s="563">
        <v>53</v>
      </c>
      <c r="H16" s="566"/>
      <c r="I16" s="566"/>
      <c r="J16" s="586"/>
    </row>
    <row r="17" spans="1:10" s="548" customFormat="1" ht="18" customHeight="1">
      <c r="A17" s="565" t="s">
        <v>32</v>
      </c>
      <c r="B17" s="559">
        <v>12</v>
      </c>
      <c r="C17" s="564"/>
      <c r="D17" s="564"/>
      <c r="E17" s="567"/>
      <c r="F17" s="562" t="s">
        <v>33</v>
      </c>
      <c r="G17" s="563">
        <v>54</v>
      </c>
      <c r="H17" s="566"/>
      <c r="I17" s="566"/>
      <c r="J17" s="586"/>
    </row>
    <row r="18" spans="1:10" s="548" customFormat="1" ht="18" customHeight="1">
      <c r="A18" s="565" t="s">
        <v>20</v>
      </c>
      <c r="B18" s="559">
        <v>13</v>
      </c>
      <c r="C18" s="564"/>
      <c r="D18" s="564"/>
      <c r="E18" s="567"/>
      <c r="F18" s="562" t="s">
        <v>34</v>
      </c>
      <c r="G18" s="563">
        <v>52</v>
      </c>
      <c r="H18" s="566"/>
      <c r="I18" s="566"/>
      <c r="J18" s="586"/>
    </row>
    <row r="19" spans="1:10" s="548" customFormat="1" ht="18" customHeight="1">
      <c r="A19" s="565" t="s">
        <v>35</v>
      </c>
      <c r="B19" s="559">
        <v>14</v>
      </c>
      <c r="C19" s="566"/>
      <c r="D19" s="566"/>
      <c r="E19" s="567"/>
      <c r="F19" s="562" t="s">
        <v>36</v>
      </c>
      <c r="G19" s="563">
        <v>53</v>
      </c>
      <c r="H19" s="566"/>
      <c r="I19" s="566"/>
      <c r="J19" s="586"/>
    </row>
    <row r="20" spans="1:10" s="548" customFormat="1" ht="18" customHeight="1">
      <c r="A20" s="565" t="s">
        <v>37</v>
      </c>
      <c r="B20" s="559">
        <v>15</v>
      </c>
      <c r="C20" s="564"/>
      <c r="D20" s="564"/>
      <c r="E20" s="567"/>
      <c r="F20" s="562" t="s">
        <v>38</v>
      </c>
      <c r="G20" s="563">
        <v>54</v>
      </c>
      <c r="H20" s="566"/>
      <c r="I20" s="566"/>
      <c r="J20" s="586"/>
    </row>
    <row r="21" spans="1:10" s="548" customFormat="1" ht="18" customHeight="1">
      <c r="A21" s="565" t="s">
        <v>39</v>
      </c>
      <c r="B21" s="559">
        <v>16</v>
      </c>
      <c r="C21" s="564"/>
      <c r="D21" s="564"/>
      <c r="E21" s="567"/>
      <c r="F21" s="568" t="s">
        <v>40</v>
      </c>
      <c r="G21" s="563">
        <v>55</v>
      </c>
      <c r="H21" s="566">
        <f>SUM(H7:H20)</f>
        <v>0</v>
      </c>
      <c r="I21" s="566">
        <f>SUM(I7:I20)</f>
        <v>0</v>
      </c>
      <c r="J21" s="586"/>
    </row>
    <row r="22" spans="1:10" s="548" customFormat="1" ht="18" customHeight="1">
      <c r="A22" s="565" t="s">
        <v>41</v>
      </c>
      <c r="B22" s="559">
        <v>17</v>
      </c>
      <c r="C22" s="564"/>
      <c r="D22" s="564"/>
      <c r="E22" s="567"/>
      <c r="F22" s="562"/>
      <c r="G22" s="563"/>
      <c r="H22" s="566"/>
      <c r="I22" s="566"/>
      <c r="J22" s="585"/>
    </row>
    <row r="23" spans="1:10" s="548" customFormat="1" ht="18" customHeight="1">
      <c r="A23" s="565" t="s">
        <v>42</v>
      </c>
      <c r="B23" s="559">
        <v>18</v>
      </c>
      <c r="C23" s="564"/>
      <c r="D23" s="564"/>
      <c r="E23" s="567"/>
      <c r="F23" s="562"/>
      <c r="G23" s="563"/>
      <c r="H23" s="566"/>
      <c r="I23" s="566"/>
      <c r="J23" s="586"/>
    </row>
    <row r="24" spans="1:10" s="548" customFormat="1" ht="18" customHeight="1">
      <c r="A24" s="565" t="s">
        <v>43</v>
      </c>
      <c r="B24" s="559">
        <v>19</v>
      </c>
      <c r="C24" s="564"/>
      <c r="D24" s="564"/>
      <c r="E24" s="567"/>
      <c r="F24" s="562" t="s">
        <v>44</v>
      </c>
      <c r="G24" s="563">
        <v>56</v>
      </c>
      <c r="H24" s="566"/>
      <c r="I24" s="566"/>
      <c r="J24" s="586"/>
    </row>
    <row r="25" spans="1:10" s="548" customFormat="1" ht="18" customHeight="1">
      <c r="A25" s="569" t="s">
        <v>45</v>
      </c>
      <c r="B25" s="559">
        <v>20</v>
      </c>
      <c r="C25" s="564">
        <f>SUM(C7:C9,C12:C16,C19:C24)</f>
        <v>0</v>
      </c>
      <c r="D25" s="564">
        <f>SUM(D7:D9,D12:D16,D19:D24)</f>
        <v>0</v>
      </c>
      <c r="E25" s="567"/>
      <c r="F25" s="562" t="s">
        <v>46</v>
      </c>
      <c r="G25" s="563">
        <v>57</v>
      </c>
      <c r="H25" s="566"/>
      <c r="I25" s="566"/>
      <c r="J25" s="586"/>
    </row>
    <row r="26" spans="1:10" s="548" customFormat="1" ht="18" customHeight="1">
      <c r="A26" s="570" t="s">
        <v>47</v>
      </c>
      <c r="B26" s="559">
        <v>21</v>
      </c>
      <c r="C26" s="564"/>
      <c r="D26" s="564"/>
      <c r="E26" s="567"/>
      <c r="F26" s="562" t="s">
        <v>48</v>
      </c>
      <c r="G26" s="563">
        <v>58</v>
      </c>
      <c r="H26" s="566"/>
      <c r="I26" s="566"/>
      <c r="J26" s="585"/>
    </row>
    <row r="27" spans="1:10" s="548" customFormat="1" ht="18" customHeight="1">
      <c r="A27" s="565" t="s">
        <v>49</v>
      </c>
      <c r="B27" s="559">
        <v>22</v>
      </c>
      <c r="C27" s="564"/>
      <c r="D27" s="564"/>
      <c r="E27" s="567"/>
      <c r="F27" s="562" t="s">
        <v>50</v>
      </c>
      <c r="G27" s="563">
        <v>59</v>
      </c>
      <c r="H27" s="566"/>
      <c r="I27" s="566"/>
      <c r="J27" s="585"/>
    </row>
    <row r="28" spans="1:10" s="548" customFormat="1" ht="18" customHeight="1">
      <c r="A28" s="565" t="s">
        <v>51</v>
      </c>
      <c r="B28" s="559">
        <v>23</v>
      </c>
      <c r="C28" s="564"/>
      <c r="D28" s="564"/>
      <c r="E28" s="561"/>
      <c r="F28" s="562" t="s">
        <v>52</v>
      </c>
      <c r="G28" s="563">
        <v>60</v>
      </c>
      <c r="H28" s="564"/>
      <c r="I28" s="564"/>
      <c r="J28" s="585"/>
    </row>
    <row r="29" spans="1:10" s="548" customFormat="1" ht="18" customHeight="1">
      <c r="A29" s="565" t="s">
        <v>53</v>
      </c>
      <c r="B29" s="559">
        <v>24</v>
      </c>
      <c r="C29" s="564"/>
      <c r="D29" s="564"/>
      <c r="E29" s="561"/>
      <c r="F29" s="562" t="s">
        <v>54</v>
      </c>
      <c r="G29" s="563">
        <v>61</v>
      </c>
      <c r="H29" s="564"/>
      <c r="I29" s="564"/>
      <c r="J29" s="585"/>
    </row>
    <row r="30" spans="1:10" s="548" customFormat="1" ht="18" customHeight="1">
      <c r="A30" s="565" t="s">
        <v>55</v>
      </c>
      <c r="B30" s="559">
        <v>25</v>
      </c>
      <c r="C30" s="564"/>
      <c r="D30" s="564"/>
      <c r="E30" s="561"/>
      <c r="F30" s="568" t="s">
        <v>56</v>
      </c>
      <c r="G30" s="563">
        <v>62</v>
      </c>
      <c r="H30" s="566">
        <f>SUM(H24:H29)</f>
        <v>0</v>
      </c>
      <c r="I30" s="566">
        <f>SUM(I24:I29)</f>
        <v>0</v>
      </c>
      <c r="J30" s="585"/>
    </row>
    <row r="31" spans="1:10" s="548" customFormat="1" ht="18" customHeight="1">
      <c r="A31" s="565" t="s">
        <v>57</v>
      </c>
      <c r="B31" s="559">
        <v>26</v>
      </c>
      <c r="C31" s="564"/>
      <c r="D31" s="564"/>
      <c r="E31" s="561"/>
      <c r="F31" s="562"/>
      <c r="G31" s="563"/>
      <c r="H31" s="566"/>
      <c r="I31" s="566"/>
      <c r="J31" s="585"/>
    </row>
    <row r="32" spans="1:10" s="548" customFormat="1" ht="18" customHeight="1">
      <c r="A32" s="565" t="s">
        <v>58</v>
      </c>
      <c r="B32" s="559">
        <v>27</v>
      </c>
      <c r="C32" s="564"/>
      <c r="D32" s="564"/>
      <c r="E32" s="561"/>
      <c r="F32" s="571" t="s">
        <v>59</v>
      </c>
      <c r="G32" s="563">
        <v>63</v>
      </c>
      <c r="H32" s="572">
        <f>H21+H30</f>
        <v>0</v>
      </c>
      <c r="I32" s="572">
        <f>I21+I30</f>
        <v>0</v>
      </c>
      <c r="J32" s="587"/>
    </row>
    <row r="33" spans="1:10" s="548" customFormat="1" ht="18" customHeight="1">
      <c r="A33" s="565" t="s">
        <v>60</v>
      </c>
      <c r="B33" s="559">
        <v>28</v>
      </c>
      <c r="C33" s="564"/>
      <c r="D33" s="564"/>
      <c r="E33" s="561"/>
      <c r="F33" s="562"/>
      <c r="G33" s="563"/>
      <c r="H33" s="566"/>
      <c r="I33" s="566"/>
      <c r="J33" s="585"/>
    </row>
    <row r="34" spans="1:10" s="548" customFormat="1" ht="18" customHeight="1">
      <c r="A34" s="565" t="s">
        <v>61</v>
      </c>
      <c r="B34" s="559">
        <v>29</v>
      </c>
      <c r="C34" s="564"/>
      <c r="D34" s="564"/>
      <c r="E34" s="561"/>
      <c r="F34" s="562"/>
      <c r="G34" s="563"/>
      <c r="H34" s="566"/>
      <c r="I34" s="566"/>
      <c r="J34" s="585"/>
    </row>
    <row r="35" spans="1:10" s="548" customFormat="1" ht="18" customHeight="1">
      <c r="A35" s="565" t="s">
        <v>62</v>
      </c>
      <c r="B35" s="559">
        <v>30</v>
      </c>
      <c r="C35" s="564"/>
      <c r="D35" s="564"/>
      <c r="E35" s="567"/>
      <c r="F35" s="562"/>
      <c r="G35" s="563"/>
      <c r="H35" s="566"/>
      <c r="I35" s="566"/>
      <c r="J35" s="585"/>
    </row>
    <row r="36" spans="1:10" s="548" customFormat="1" ht="18" customHeight="1">
      <c r="A36" s="569" t="s">
        <v>63</v>
      </c>
      <c r="B36" s="559">
        <v>31</v>
      </c>
      <c r="C36" s="564">
        <f>SUM(C31,C32,C33,C34,C35)</f>
        <v>0</v>
      </c>
      <c r="D36" s="564">
        <f>SUM(D31,D32,D33,D34,D35)</f>
        <v>0</v>
      </c>
      <c r="E36" s="567"/>
      <c r="F36" s="562"/>
      <c r="G36" s="563"/>
      <c r="H36" s="566"/>
      <c r="I36" s="566"/>
      <c r="J36" s="585"/>
    </row>
    <row r="37" spans="1:10" s="548" customFormat="1" ht="18" customHeight="1">
      <c r="A37" s="570" t="s">
        <v>64</v>
      </c>
      <c r="B37" s="559">
        <v>32</v>
      </c>
      <c r="C37" s="564">
        <f>SUM(C38:C39)</f>
        <v>0</v>
      </c>
      <c r="D37" s="564">
        <f>SUM(D38:D39)</f>
        <v>0</v>
      </c>
      <c r="E37" s="567"/>
      <c r="F37" s="562" t="s">
        <v>65</v>
      </c>
      <c r="G37" s="563">
        <v>64</v>
      </c>
      <c r="H37" s="564"/>
      <c r="I37" s="564"/>
      <c r="J37" s="585"/>
    </row>
    <row r="38" spans="1:10" s="548" customFormat="1" ht="18" customHeight="1">
      <c r="A38" s="565" t="s">
        <v>66</v>
      </c>
      <c r="B38" s="559">
        <v>33</v>
      </c>
      <c r="C38" s="564"/>
      <c r="D38" s="564"/>
      <c r="E38" s="567"/>
      <c r="F38" s="562" t="s">
        <v>67</v>
      </c>
      <c r="G38" s="563">
        <v>65</v>
      </c>
      <c r="H38" s="566"/>
      <c r="I38" s="566"/>
      <c r="J38" s="585"/>
    </row>
    <row r="39" spans="1:10" s="548" customFormat="1" ht="18" customHeight="1">
      <c r="A39" s="565" t="s">
        <v>68</v>
      </c>
      <c r="B39" s="559">
        <v>34</v>
      </c>
      <c r="C39" s="564"/>
      <c r="D39" s="564"/>
      <c r="E39" s="561"/>
      <c r="F39" s="562" t="s">
        <v>69</v>
      </c>
      <c r="G39" s="563">
        <v>66</v>
      </c>
      <c r="H39" s="566"/>
      <c r="I39" s="566"/>
      <c r="J39" s="585"/>
    </row>
    <row r="40" spans="1:10" s="548" customFormat="1" ht="18" customHeight="1">
      <c r="A40" s="570" t="s">
        <v>70</v>
      </c>
      <c r="B40" s="559">
        <v>35</v>
      </c>
      <c r="C40" s="564">
        <f>SUM(C41:C42)</f>
        <v>0</v>
      </c>
      <c r="D40" s="564">
        <f>SUM(D41:D42)</f>
        <v>0</v>
      </c>
      <c r="E40" s="561"/>
      <c r="F40" s="562" t="s">
        <v>71</v>
      </c>
      <c r="G40" s="563">
        <v>67</v>
      </c>
      <c r="H40" s="564"/>
      <c r="I40" s="564"/>
      <c r="J40" s="585"/>
    </row>
    <row r="41" spans="1:10" s="548" customFormat="1" ht="18" customHeight="1">
      <c r="A41" s="565" t="s">
        <v>72</v>
      </c>
      <c r="B41" s="559">
        <v>36</v>
      </c>
      <c r="C41" s="564"/>
      <c r="D41" s="564"/>
      <c r="E41" s="573"/>
      <c r="F41" s="562" t="s">
        <v>73</v>
      </c>
      <c r="G41" s="563">
        <v>68</v>
      </c>
      <c r="H41" s="566"/>
      <c r="I41" s="566"/>
      <c r="J41" s="586"/>
    </row>
    <row r="42" spans="1:10" s="548" customFormat="1" ht="18" customHeight="1">
      <c r="A42" s="565" t="s">
        <v>74</v>
      </c>
      <c r="B42" s="559">
        <v>37</v>
      </c>
      <c r="C42" s="564"/>
      <c r="D42" s="564"/>
      <c r="E42" s="561"/>
      <c r="F42" s="574" t="s">
        <v>75</v>
      </c>
      <c r="G42" s="563">
        <v>69</v>
      </c>
      <c r="H42" s="566"/>
      <c r="I42" s="566"/>
      <c r="J42" s="586"/>
    </row>
    <row r="43" spans="1:10" s="548" customFormat="1" ht="18" customHeight="1">
      <c r="A43" s="565" t="s">
        <v>76</v>
      </c>
      <c r="B43" s="559">
        <v>38</v>
      </c>
      <c r="C43" s="564"/>
      <c r="D43" s="564"/>
      <c r="E43" s="561"/>
      <c r="F43" s="562" t="s">
        <v>77</v>
      </c>
      <c r="G43" s="563">
        <v>70</v>
      </c>
      <c r="H43" s="566"/>
      <c r="I43" s="566"/>
      <c r="J43" s="586"/>
    </row>
    <row r="44" spans="1:10" s="548" customFormat="1" ht="18" customHeight="1">
      <c r="A44" s="565" t="s">
        <v>78</v>
      </c>
      <c r="B44" s="559">
        <v>39</v>
      </c>
      <c r="C44" s="564"/>
      <c r="D44" s="564"/>
      <c r="E44" s="561"/>
      <c r="F44" s="575" t="s">
        <v>79</v>
      </c>
      <c r="G44" s="563">
        <v>71</v>
      </c>
      <c r="H44" s="576">
        <f>SUM(H38:H43)-H41</f>
        <v>0</v>
      </c>
      <c r="I44" s="576">
        <f>SUM(I38:I43)-I41</f>
        <v>0</v>
      </c>
      <c r="J44" s="588"/>
    </row>
    <row r="45" spans="1:10" ht="18" customHeight="1">
      <c r="A45" s="577" t="s">
        <v>80</v>
      </c>
      <c r="B45" s="559">
        <v>40</v>
      </c>
      <c r="C45" s="578">
        <f>C25+C26+C36+C37+C40+C43+C44</f>
        <v>0</v>
      </c>
      <c r="D45" s="578">
        <f>D25+D26+D36+D37+D40+D43+D44</f>
        <v>0</v>
      </c>
      <c r="E45" s="579"/>
      <c r="F45" s="575" t="s">
        <v>81</v>
      </c>
      <c r="G45" s="559">
        <v>72</v>
      </c>
      <c r="H45" s="576">
        <f>H32+H44</f>
        <v>0</v>
      </c>
      <c r="I45" s="576">
        <f>I32+I44</f>
        <v>0</v>
      </c>
      <c r="J45" s="589"/>
    </row>
    <row r="46" spans="1:10" ht="18" customHeight="1">
      <c r="A46" s="580"/>
      <c r="B46" s="559"/>
      <c r="C46" s="564"/>
      <c r="D46" s="564"/>
      <c r="E46" s="581"/>
      <c r="F46" s="562" t="s">
        <v>82</v>
      </c>
      <c r="G46" s="559">
        <v>73</v>
      </c>
      <c r="H46" s="564">
        <f>H45-C45</f>
        <v>0</v>
      </c>
      <c r="I46" s="564">
        <f>I45-D45</f>
        <v>0</v>
      </c>
      <c r="J46" s="590"/>
    </row>
    <row r="47" spans="1:10" ht="18" customHeight="1">
      <c r="C47" s="582" t="s">
        <v>83</v>
      </c>
      <c r="D47" s="549"/>
      <c r="E47" s="548" t="s">
        <v>84</v>
      </c>
      <c r="H47" s="583" t="s">
        <v>85</v>
      </c>
      <c r="I47" s="549"/>
    </row>
  </sheetData>
  <mergeCells count="3">
    <mergeCell ref="A2:J2"/>
    <mergeCell ref="A3:J3"/>
    <mergeCell ref="A4:C4"/>
  </mergeCells>
  <phoneticPr fontId="206" type="noConversion"/>
  <hyperlinks>
    <hyperlink ref="A1" location="索引目录!C4" display="返回索引页"/>
  </hyperlinks>
  <pageMargins left="0.75" right="0.75" top="1" bottom="1" header="0.5" footer="0.5"/>
  <pageSetup paperSize="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showRowColHeaders="0" workbookViewId="0">
      <selection activeCell="P24" sqref="P24:S24"/>
    </sheetView>
  </sheetViews>
  <sheetFormatPr defaultRowHeight="15.75"/>
  <cols>
    <col min="1" max="1" width="2.5" style="263" customWidth="1"/>
    <col min="2" max="2" width="9" style="263"/>
    <col min="3" max="3" width="12.25" style="263" customWidth="1"/>
    <col min="4" max="4" width="6.5" style="263" customWidth="1"/>
    <col min="5" max="5" width="3.25" style="263" customWidth="1"/>
    <col min="6" max="7" width="3.125" style="263" customWidth="1"/>
    <col min="8" max="8" width="3.5" style="263" customWidth="1"/>
    <col min="9" max="9" width="6.625" style="263" customWidth="1"/>
    <col min="10" max="10" width="4.75" style="263" customWidth="1"/>
    <col min="11" max="11" width="3.875" style="263" customWidth="1"/>
    <col min="12" max="13" width="2.375" style="263" customWidth="1"/>
    <col min="14" max="14" width="12.375" style="263" customWidth="1"/>
    <col min="15" max="15" width="8.875" style="263" customWidth="1"/>
    <col min="16" max="16" width="7.875" style="263" customWidth="1"/>
    <col min="17" max="18" width="7.25" style="263" customWidth="1"/>
    <col min="19" max="19" width="12" style="263" customWidth="1"/>
    <col min="20" max="20" width="4" style="263" customWidth="1"/>
    <col min="21" max="21" width="2.75" style="263" customWidth="1"/>
    <col min="22" max="16384" width="9" style="263"/>
  </cols>
  <sheetData>
    <row r="1" spans="1:21" ht="15" customHeight="1">
      <c r="A1" s="670"/>
      <c r="B1" s="671"/>
      <c r="C1" s="671"/>
      <c r="D1" s="671"/>
      <c r="E1" s="671"/>
      <c r="F1" s="671"/>
      <c r="G1" s="671"/>
      <c r="H1" s="671"/>
      <c r="I1" s="671"/>
      <c r="J1" s="671"/>
      <c r="K1" s="671"/>
      <c r="L1" s="672"/>
      <c r="M1" s="671"/>
      <c r="N1" s="671"/>
      <c r="O1" s="671"/>
      <c r="P1" s="671"/>
      <c r="Q1" s="671"/>
      <c r="R1" s="671"/>
      <c r="S1" s="671"/>
      <c r="T1" s="671"/>
      <c r="U1" s="673"/>
    </row>
    <row r="2" spans="1:21">
      <c r="A2" s="678"/>
      <c r="B2" s="516"/>
      <c r="C2" s="517"/>
      <c r="D2" s="517"/>
      <c r="E2" s="517"/>
      <c r="F2" s="517"/>
      <c r="G2" s="517"/>
      <c r="H2" s="517"/>
      <c r="I2" s="517"/>
      <c r="J2" s="517"/>
      <c r="K2" s="517"/>
      <c r="L2" s="678"/>
      <c r="M2" s="708"/>
      <c r="N2" s="516"/>
      <c r="O2" s="517"/>
      <c r="P2" s="517"/>
      <c r="Q2" s="517"/>
      <c r="R2" s="517"/>
      <c r="S2" s="517"/>
      <c r="T2" s="517"/>
      <c r="U2" s="678"/>
    </row>
    <row r="3" spans="1:21" ht="26.25" customHeight="1">
      <c r="A3" s="678"/>
      <c r="B3" s="518" t="s">
        <v>86</v>
      </c>
      <c r="C3" s="519"/>
      <c r="D3" s="519"/>
      <c r="E3" s="519"/>
      <c r="F3" s="519"/>
      <c r="G3" s="519"/>
      <c r="H3" s="519"/>
      <c r="I3" s="519"/>
      <c r="J3" s="519"/>
      <c r="K3" s="519"/>
      <c r="L3" s="678"/>
      <c r="M3" s="708"/>
      <c r="N3" s="533" t="s">
        <v>86</v>
      </c>
      <c r="O3" s="519"/>
      <c r="P3" s="519"/>
      <c r="Q3" s="519"/>
      <c r="R3" s="519"/>
      <c r="S3" s="519"/>
      <c r="T3" s="519"/>
      <c r="U3" s="678"/>
    </row>
    <row r="4" spans="1:21" ht="16.5" customHeight="1">
      <c r="A4" s="678"/>
      <c r="B4" s="520" t="s">
        <v>87</v>
      </c>
      <c r="C4" s="521"/>
      <c r="D4" s="522"/>
      <c r="E4" s="522"/>
      <c r="F4" s="522"/>
      <c r="G4" s="522"/>
      <c r="H4" s="522"/>
      <c r="I4" s="522"/>
      <c r="J4" s="522"/>
      <c r="K4" s="534"/>
      <c r="L4" s="678"/>
      <c r="M4" s="708"/>
      <c r="N4" s="535" t="s">
        <v>87</v>
      </c>
      <c r="O4" s="521"/>
      <c r="P4" s="522"/>
      <c r="Q4" s="522"/>
      <c r="R4" s="522"/>
      <c r="S4" s="522"/>
      <c r="T4" s="534"/>
      <c r="U4" s="678"/>
    </row>
    <row r="5" spans="1:21" ht="18.75" customHeight="1">
      <c r="A5" s="678"/>
      <c r="B5" s="674"/>
      <c r="C5" s="674"/>
      <c r="D5" s="675" t="s">
        <v>88</v>
      </c>
      <c r="E5" s="675"/>
      <c r="F5" s="675"/>
      <c r="G5" s="675"/>
      <c r="H5" s="675"/>
      <c r="I5" s="675"/>
      <c r="J5" s="675"/>
      <c r="K5" s="534"/>
      <c r="L5" s="678"/>
      <c r="M5" s="708"/>
      <c r="N5" s="676"/>
      <c r="O5" s="674"/>
      <c r="P5" s="677" t="s">
        <v>89</v>
      </c>
      <c r="Q5" s="677"/>
      <c r="R5" s="677"/>
      <c r="S5" s="677"/>
      <c r="T5" s="534"/>
      <c r="U5" s="678"/>
    </row>
    <row r="6" spans="1:21" ht="16.5" customHeight="1">
      <c r="A6" s="678"/>
      <c r="B6" s="680" t="s">
        <v>1146</v>
      </c>
      <c r="C6" s="681"/>
      <c r="D6" s="682" t="s">
        <v>1144</v>
      </c>
      <c r="E6" s="683"/>
      <c r="F6" s="683"/>
      <c r="G6" s="683"/>
      <c r="H6" s="683"/>
      <c r="I6" s="683"/>
      <c r="J6" s="684"/>
      <c r="K6" s="534"/>
      <c r="L6" s="678"/>
      <c r="M6" s="708"/>
      <c r="N6" s="685" t="s">
        <v>90</v>
      </c>
      <c r="O6" s="686"/>
      <c r="P6" s="687" t="s">
        <v>91</v>
      </c>
      <c r="Q6" s="688"/>
      <c r="R6" s="688"/>
      <c r="S6" s="688"/>
      <c r="T6" s="534"/>
      <c r="U6" s="678"/>
    </row>
    <row r="7" spans="1:21" ht="14.25" customHeight="1">
      <c r="A7" s="678"/>
      <c r="B7" s="689"/>
      <c r="C7" s="689"/>
      <c r="D7" s="690"/>
      <c r="E7" s="690"/>
      <c r="F7" s="690"/>
      <c r="G7" s="690"/>
      <c r="H7" s="690"/>
      <c r="I7" s="690"/>
      <c r="J7" s="690"/>
      <c r="K7" s="534"/>
      <c r="L7" s="678"/>
      <c r="M7" s="708"/>
      <c r="N7" s="685"/>
      <c r="O7" s="689"/>
      <c r="P7" s="690"/>
      <c r="Q7" s="690"/>
      <c r="R7" s="690"/>
      <c r="S7" s="690"/>
      <c r="T7" s="534"/>
      <c r="U7" s="678"/>
    </row>
    <row r="8" spans="1:21" ht="14.25" customHeight="1">
      <c r="A8" s="678"/>
      <c r="B8" s="691" t="s">
        <v>92</v>
      </c>
      <c r="C8" s="692"/>
      <c r="D8" s="591" t="s">
        <v>1130</v>
      </c>
      <c r="E8" s="527" t="s">
        <v>93</v>
      </c>
      <c r="F8" s="526" t="s">
        <v>1145</v>
      </c>
      <c r="G8" s="527" t="s">
        <v>94</v>
      </c>
      <c r="H8" s="526" t="s">
        <v>1132</v>
      </c>
      <c r="I8" s="527" t="s">
        <v>95</v>
      </c>
      <c r="J8" s="527"/>
      <c r="K8" s="534"/>
      <c r="L8" s="678"/>
      <c r="M8" s="708"/>
      <c r="N8" s="680" t="s">
        <v>96</v>
      </c>
      <c r="O8" s="692"/>
      <c r="P8" s="693"/>
      <c r="Q8" s="694"/>
      <c r="R8" s="694"/>
      <c r="S8" s="694"/>
      <c r="T8" s="534"/>
      <c r="U8" s="678"/>
    </row>
    <row r="9" spans="1:21" ht="15.75" customHeight="1">
      <c r="A9" s="678"/>
      <c r="B9" s="689"/>
      <c r="C9" s="689"/>
      <c r="D9" s="695"/>
      <c r="E9" s="695"/>
      <c r="F9" s="695"/>
      <c r="G9" s="695"/>
      <c r="H9" s="695"/>
      <c r="I9" s="695"/>
      <c r="J9" s="695"/>
      <c r="K9" s="534"/>
      <c r="L9" s="678"/>
      <c r="M9" s="708"/>
      <c r="N9" s="685"/>
      <c r="O9" s="689"/>
      <c r="P9" s="695"/>
      <c r="Q9" s="695"/>
      <c r="R9" s="696"/>
      <c r="S9" s="695"/>
      <c r="T9" s="534"/>
      <c r="U9" s="678"/>
    </row>
    <row r="10" spans="1:21" ht="15.75" customHeight="1">
      <c r="A10" s="678"/>
      <c r="B10" s="691" t="s">
        <v>1147</v>
      </c>
      <c r="C10" s="692"/>
      <c r="D10" s="682" t="s">
        <v>1701</v>
      </c>
      <c r="E10" s="683"/>
      <c r="F10" s="683"/>
      <c r="G10" s="683"/>
      <c r="H10" s="683"/>
      <c r="I10" s="683"/>
      <c r="J10" s="684"/>
      <c r="K10" s="534"/>
      <c r="L10" s="678"/>
      <c r="M10" s="708"/>
      <c r="N10" s="680" t="s">
        <v>97</v>
      </c>
      <c r="O10" s="692"/>
      <c r="P10" s="697"/>
      <c r="Q10" s="698"/>
      <c r="R10" s="525" t="s">
        <v>98</v>
      </c>
      <c r="S10" s="540"/>
      <c r="T10" s="534"/>
      <c r="U10" s="678"/>
    </row>
    <row r="11" spans="1:21" ht="16.5" customHeight="1">
      <c r="A11" s="678"/>
      <c r="B11" s="691"/>
      <c r="C11" s="699"/>
      <c r="D11" s="700"/>
      <c r="E11" s="700"/>
      <c r="F11" s="700"/>
      <c r="G11" s="700"/>
      <c r="H11" s="700"/>
      <c r="I11" s="700"/>
      <c r="J11" s="700"/>
      <c r="K11" s="534"/>
      <c r="L11" s="678"/>
      <c r="M11" s="708"/>
      <c r="N11" s="680"/>
      <c r="O11" s="699"/>
      <c r="P11" s="701"/>
      <c r="Q11" s="702"/>
      <c r="R11" s="702"/>
      <c r="S11" s="701"/>
      <c r="T11" s="534"/>
      <c r="U11" s="678"/>
    </row>
    <row r="12" spans="1:21" ht="16.5" customHeight="1">
      <c r="A12" s="678"/>
      <c r="B12" s="691" t="s">
        <v>99</v>
      </c>
      <c r="C12" s="692"/>
      <c r="D12" s="605" t="s">
        <v>1661</v>
      </c>
      <c r="E12" s="527" t="s">
        <v>93</v>
      </c>
      <c r="F12" s="606" t="s">
        <v>1662</v>
      </c>
      <c r="G12" s="527" t="s">
        <v>94</v>
      </c>
      <c r="H12" s="606" t="s">
        <v>1663</v>
      </c>
      <c r="I12" s="527" t="s">
        <v>95</v>
      </c>
      <c r="J12" s="527"/>
      <c r="K12" s="534"/>
      <c r="L12" s="678"/>
      <c r="M12" s="708"/>
      <c r="N12" s="680" t="s">
        <v>100</v>
      </c>
      <c r="O12" s="692"/>
      <c r="P12" s="536"/>
      <c r="Q12" s="525"/>
      <c r="R12" s="525" t="s">
        <v>101</v>
      </c>
      <c r="S12" s="541"/>
      <c r="T12" s="534"/>
      <c r="U12" s="678"/>
    </row>
    <row r="13" spans="1:21" ht="15.75" customHeight="1">
      <c r="A13" s="678"/>
      <c r="B13" s="691"/>
      <c r="C13" s="699"/>
      <c r="D13" s="529"/>
      <c r="E13" s="527"/>
      <c r="F13" s="527"/>
      <c r="G13" s="527"/>
      <c r="H13" s="527"/>
      <c r="I13" s="527"/>
      <c r="J13" s="527"/>
      <c r="K13" s="534"/>
      <c r="L13" s="678"/>
      <c r="M13" s="708"/>
      <c r="N13" s="680"/>
      <c r="O13" s="699"/>
      <c r="P13" s="529"/>
      <c r="Q13" s="542"/>
      <c r="R13" s="542"/>
      <c r="S13" s="527"/>
      <c r="T13" s="534"/>
      <c r="U13" s="678"/>
    </row>
    <row r="14" spans="1:21" ht="15.75" customHeight="1">
      <c r="A14" s="678"/>
      <c r="B14" s="691" t="s">
        <v>102</v>
      </c>
      <c r="C14" s="692"/>
      <c r="D14" s="682"/>
      <c r="E14" s="683"/>
      <c r="F14" s="683"/>
      <c r="G14" s="683"/>
      <c r="H14" s="683"/>
      <c r="I14" s="683"/>
      <c r="J14" s="684"/>
      <c r="K14" s="534"/>
      <c r="L14" s="678"/>
      <c r="M14" s="708"/>
      <c r="N14" s="680" t="s">
        <v>103</v>
      </c>
      <c r="O14" s="692"/>
      <c r="P14" s="528"/>
      <c r="Q14" s="525" t="s">
        <v>104</v>
      </c>
      <c r="R14" s="543"/>
      <c r="S14" s="544"/>
      <c r="T14" s="534"/>
      <c r="U14" s="678"/>
    </row>
    <row r="15" spans="1:21" ht="18" customHeight="1">
      <c r="A15" s="678"/>
      <c r="B15" s="691"/>
      <c r="C15" s="699"/>
      <c r="D15" s="530"/>
      <c r="E15" s="531"/>
      <c r="F15" s="531"/>
      <c r="G15" s="531"/>
      <c r="H15" s="531"/>
      <c r="I15" s="531"/>
      <c r="J15" s="531"/>
      <c r="K15" s="534"/>
      <c r="L15" s="678"/>
      <c r="M15" s="708"/>
      <c r="N15" s="680"/>
      <c r="O15" s="699"/>
      <c r="P15" s="530"/>
      <c r="Q15" s="531"/>
      <c r="R15" s="531"/>
      <c r="S15" s="531"/>
      <c r="T15" s="534"/>
      <c r="U15" s="678"/>
    </row>
    <row r="16" spans="1:21" ht="15.75" customHeight="1">
      <c r="A16" s="678"/>
      <c r="B16" s="691" t="s">
        <v>105</v>
      </c>
      <c r="C16" s="692"/>
      <c r="D16" s="682"/>
      <c r="E16" s="683"/>
      <c r="F16" s="683"/>
      <c r="G16" s="683"/>
      <c r="H16" s="683"/>
      <c r="I16" s="683"/>
      <c r="J16" s="684"/>
      <c r="K16" s="534"/>
      <c r="L16" s="678"/>
      <c r="M16" s="708"/>
      <c r="N16" s="680" t="s">
        <v>106</v>
      </c>
      <c r="O16" s="692"/>
      <c r="P16" s="703" t="s">
        <v>2393</v>
      </c>
      <c r="Q16" s="704"/>
      <c r="R16" s="704"/>
      <c r="S16" s="704"/>
      <c r="T16" s="534"/>
      <c r="U16" s="678"/>
    </row>
    <row r="17" spans="1:21" ht="16.5" customHeight="1">
      <c r="A17" s="678"/>
      <c r="B17" s="691"/>
      <c r="C17" s="699"/>
      <c r="D17" s="530"/>
      <c r="E17" s="531"/>
      <c r="F17" s="531"/>
      <c r="G17" s="531"/>
      <c r="H17" s="531"/>
      <c r="I17" s="531"/>
      <c r="J17" s="531"/>
      <c r="K17" s="534"/>
      <c r="L17" s="678"/>
      <c r="M17" s="708"/>
      <c r="N17" s="680"/>
      <c r="O17" s="699"/>
      <c r="P17" s="530"/>
      <c r="Q17" s="531"/>
      <c r="R17" s="531"/>
      <c r="S17" s="531"/>
      <c r="T17" s="534"/>
      <c r="U17" s="678"/>
    </row>
    <row r="18" spans="1:21" ht="18.75" customHeight="1">
      <c r="A18" s="678"/>
      <c r="B18" s="691" t="s">
        <v>107</v>
      </c>
      <c r="C18" s="692"/>
      <c r="D18" s="682"/>
      <c r="E18" s="683"/>
      <c r="F18" s="683"/>
      <c r="G18" s="683"/>
      <c r="H18" s="683"/>
      <c r="I18" s="683"/>
      <c r="J18" s="684"/>
      <c r="K18" s="534"/>
      <c r="L18" s="678"/>
      <c r="M18" s="708"/>
      <c r="N18" s="680" t="s">
        <v>108</v>
      </c>
      <c r="O18" s="692"/>
      <c r="P18" s="703"/>
      <c r="Q18" s="704"/>
      <c r="R18" s="704"/>
      <c r="S18" s="704"/>
      <c r="T18" s="534"/>
      <c r="U18" s="678"/>
    </row>
    <row r="19" spans="1:21" ht="16.5" customHeight="1">
      <c r="A19" s="678"/>
      <c r="B19" s="691"/>
      <c r="C19" s="699"/>
      <c r="D19" s="530"/>
      <c r="E19" s="531"/>
      <c r="F19" s="531"/>
      <c r="G19" s="531"/>
      <c r="H19" s="531"/>
      <c r="I19" s="531"/>
      <c r="J19" s="531"/>
      <c r="K19" s="534"/>
      <c r="L19" s="678"/>
      <c r="M19" s="708"/>
      <c r="N19" s="680"/>
      <c r="O19" s="699"/>
      <c r="P19" s="537"/>
      <c r="Q19" s="531"/>
      <c r="R19" s="531"/>
      <c r="S19" s="531"/>
      <c r="T19" s="534"/>
      <c r="U19" s="678"/>
    </row>
    <row r="20" spans="1:21" ht="15" customHeight="1">
      <c r="A20" s="678"/>
      <c r="B20" s="691" t="s">
        <v>109</v>
      </c>
      <c r="C20" s="692"/>
      <c r="D20" s="682"/>
      <c r="E20" s="683"/>
      <c r="F20" s="683"/>
      <c r="G20" s="683"/>
      <c r="H20" s="683"/>
      <c r="I20" s="683"/>
      <c r="J20" s="684"/>
      <c r="K20" s="534"/>
      <c r="L20" s="678"/>
      <c r="M20" s="708"/>
      <c r="N20" s="680" t="s">
        <v>110</v>
      </c>
      <c r="O20" s="692"/>
      <c r="P20" s="705" t="s">
        <v>2394</v>
      </c>
      <c r="Q20" s="706"/>
      <c r="R20" s="706"/>
      <c r="S20" s="706"/>
      <c r="T20" s="534"/>
      <c r="U20" s="678"/>
    </row>
    <row r="21" spans="1:21" ht="15.75" customHeight="1">
      <c r="A21" s="678"/>
      <c r="B21" s="691"/>
      <c r="C21" s="699"/>
      <c r="D21" s="530"/>
      <c r="E21" s="531"/>
      <c r="F21" s="531"/>
      <c r="G21" s="531"/>
      <c r="H21" s="531"/>
      <c r="I21" s="531"/>
      <c r="J21" s="531"/>
      <c r="K21" s="534"/>
      <c r="L21" s="678"/>
      <c r="M21" s="708"/>
      <c r="N21" s="680"/>
      <c r="O21" s="699"/>
      <c r="P21" s="531"/>
      <c r="Q21" s="531"/>
      <c r="R21" s="531"/>
      <c r="S21" s="531"/>
      <c r="T21" s="534"/>
      <c r="U21" s="678"/>
    </row>
    <row r="22" spans="1:21" ht="15.75" customHeight="1">
      <c r="A22" s="678"/>
      <c r="B22" s="691" t="s">
        <v>111</v>
      </c>
      <c r="C22" s="692"/>
      <c r="D22" s="682"/>
      <c r="E22" s="683"/>
      <c r="F22" s="683"/>
      <c r="G22" s="683"/>
      <c r="H22" s="683"/>
      <c r="I22" s="683"/>
      <c r="J22" s="684"/>
      <c r="K22" s="534"/>
      <c r="L22" s="678"/>
      <c r="M22" s="708"/>
      <c r="N22" s="680" t="s">
        <v>112</v>
      </c>
      <c r="O22" s="692"/>
      <c r="P22" s="705"/>
      <c r="Q22" s="706"/>
      <c r="R22" s="706"/>
      <c r="S22" s="706"/>
      <c r="T22" s="534"/>
      <c r="U22" s="678"/>
    </row>
    <row r="23" spans="1:21" ht="16.5" customHeight="1">
      <c r="A23" s="678"/>
      <c r="B23" s="691"/>
      <c r="C23" s="699"/>
      <c r="D23" s="530"/>
      <c r="E23" s="531"/>
      <c r="F23" s="531"/>
      <c r="G23" s="531"/>
      <c r="H23" s="531"/>
      <c r="I23" s="531"/>
      <c r="J23" s="531"/>
      <c r="K23" s="534"/>
      <c r="L23" s="678"/>
      <c r="M23" s="708"/>
      <c r="N23" s="680"/>
      <c r="O23" s="699"/>
      <c r="P23" s="538"/>
      <c r="Q23" s="531"/>
      <c r="R23" s="531"/>
      <c r="S23" s="531"/>
      <c r="T23" s="534"/>
      <c r="U23" s="678"/>
    </row>
    <row r="24" spans="1:21" ht="16.5" customHeight="1">
      <c r="A24" s="678"/>
      <c r="B24" s="691" t="s">
        <v>113</v>
      </c>
      <c r="C24" s="692"/>
      <c r="D24" s="682"/>
      <c r="E24" s="683"/>
      <c r="F24" s="683"/>
      <c r="G24" s="683"/>
      <c r="H24" s="683"/>
      <c r="I24" s="683"/>
      <c r="J24" s="684"/>
      <c r="K24" s="534"/>
      <c r="L24" s="678"/>
      <c r="M24" s="708"/>
      <c r="N24" s="680" t="s">
        <v>114</v>
      </c>
      <c r="O24" s="692"/>
      <c r="P24" s="703" t="s">
        <v>2395</v>
      </c>
      <c r="Q24" s="704"/>
      <c r="R24" s="704"/>
      <c r="S24" s="704"/>
      <c r="T24" s="534"/>
      <c r="U24" s="678"/>
    </row>
    <row r="25" spans="1:21" ht="18" customHeight="1">
      <c r="A25" s="678"/>
      <c r="B25" s="691"/>
      <c r="C25" s="699"/>
      <c r="D25" s="530"/>
      <c r="E25" s="531"/>
      <c r="F25" s="531"/>
      <c r="G25" s="531"/>
      <c r="H25" s="531"/>
      <c r="I25" s="531"/>
      <c r="J25" s="531"/>
      <c r="K25" s="534"/>
      <c r="L25" s="678"/>
      <c r="M25" s="708"/>
      <c r="N25" s="680"/>
      <c r="O25" s="699"/>
      <c r="P25" s="530"/>
      <c r="Q25" s="531"/>
      <c r="R25" s="531"/>
      <c r="S25" s="531"/>
      <c r="T25" s="534"/>
      <c r="U25" s="678"/>
    </row>
    <row r="26" spans="1:21" ht="15.75" customHeight="1">
      <c r="A26" s="678"/>
      <c r="B26" s="689" t="s">
        <v>115</v>
      </c>
      <c r="C26" s="686"/>
      <c r="D26" s="707"/>
      <c r="E26" s="683"/>
      <c r="F26" s="683"/>
      <c r="G26" s="683"/>
      <c r="H26" s="683"/>
      <c r="I26" s="683"/>
      <c r="J26" s="684"/>
      <c r="K26" s="534"/>
      <c r="L26" s="678"/>
      <c r="M26" s="708"/>
      <c r="N26" s="680" t="s">
        <v>116</v>
      </c>
      <c r="O26" s="692"/>
      <c r="P26" s="703"/>
      <c r="Q26" s="704"/>
      <c r="R26" s="704"/>
      <c r="S26" s="704"/>
      <c r="T26" s="534"/>
      <c r="U26" s="678"/>
    </row>
    <row r="27" spans="1:21" ht="18" customHeight="1">
      <c r="A27" s="678"/>
      <c r="B27" s="525"/>
      <c r="C27" s="524"/>
      <c r="D27" s="531"/>
      <c r="E27" s="531"/>
      <c r="F27" s="531"/>
      <c r="G27" s="531"/>
      <c r="H27" s="531"/>
      <c r="I27" s="531"/>
      <c r="J27" s="531"/>
      <c r="K27" s="534"/>
      <c r="L27" s="678"/>
      <c r="M27" s="708"/>
      <c r="N27" s="680"/>
      <c r="O27" s="699"/>
      <c r="P27" s="530"/>
      <c r="Q27" s="531"/>
      <c r="R27" s="531"/>
      <c r="S27" s="531"/>
      <c r="T27" s="534"/>
      <c r="U27" s="678"/>
    </row>
    <row r="28" spans="1:21" ht="16.5" customHeight="1">
      <c r="A28" s="678"/>
      <c r="B28" s="689" t="s">
        <v>117</v>
      </c>
      <c r="C28" s="686"/>
      <c r="D28" s="682"/>
      <c r="E28" s="683"/>
      <c r="F28" s="683"/>
      <c r="G28" s="683"/>
      <c r="H28" s="683"/>
      <c r="I28" s="683"/>
      <c r="J28" s="684"/>
      <c r="K28" s="534"/>
      <c r="L28" s="678"/>
      <c r="M28" s="708"/>
      <c r="N28" s="680" t="s">
        <v>118</v>
      </c>
      <c r="O28" s="692"/>
      <c r="P28" s="703"/>
      <c r="Q28" s="704"/>
      <c r="R28" s="704"/>
      <c r="S28" s="704"/>
      <c r="T28" s="534"/>
      <c r="U28" s="678"/>
    </row>
    <row r="29" spans="1:21" ht="15" customHeight="1">
      <c r="A29" s="678"/>
      <c r="B29" s="525"/>
      <c r="C29" s="524"/>
      <c r="D29" s="531"/>
      <c r="E29" s="531"/>
      <c r="F29" s="531"/>
      <c r="G29" s="531"/>
      <c r="H29" s="531"/>
      <c r="I29" s="531"/>
      <c r="J29" s="531"/>
      <c r="K29" s="534"/>
      <c r="L29" s="678"/>
      <c r="M29" s="708"/>
      <c r="N29" s="680"/>
      <c r="O29" s="699"/>
      <c r="P29" s="530"/>
      <c r="Q29" s="531"/>
      <c r="R29" s="531"/>
      <c r="S29" s="531"/>
      <c r="T29" s="534"/>
      <c r="U29" s="678"/>
    </row>
    <row r="30" spans="1:21" ht="15.75" customHeight="1">
      <c r="A30" s="678"/>
      <c r="B30" s="689" t="s">
        <v>119</v>
      </c>
      <c r="C30" s="686"/>
      <c r="D30" s="682"/>
      <c r="E30" s="683"/>
      <c r="F30" s="683"/>
      <c r="G30" s="683"/>
      <c r="H30" s="683"/>
      <c r="I30" s="683"/>
      <c r="J30" s="684"/>
      <c r="K30" s="534"/>
      <c r="L30" s="678"/>
      <c r="M30" s="708"/>
      <c r="N30" s="680" t="s">
        <v>120</v>
      </c>
      <c r="O30" s="692"/>
      <c r="P30" s="703"/>
      <c r="Q30" s="704"/>
      <c r="R30" s="704"/>
      <c r="S30" s="704"/>
      <c r="T30" s="534"/>
      <c r="U30" s="678"/>
    </row>
    <row r="31" spans="1:21" ht="15" customHeight="1">
      <c r="A31" s="678"/>
      <c r="B31" s="525"/>
      <c r="C31" s="524"/>
      <c r="D31" s="531"/>
      <c r="E31" s="531"/>
      <c r="F31" s="531"/>
      <c r="G31" s="531"/>
      <c r="H31" s="531"/>
      <c r="I31" s="531"/>
      <c r="J31" s="531"/>
      <c r="K31" s="534"/>
      <c r="L31" s="678"/>
      <c r="M31" s="708"/>
      <c r="N31" s="680"/>
      <c r="O31" s="699"/>
      <c r="P31" s="530"/>
      <c r="Q31" s="531"/>
      <c r="R31" s="531"/>
      <c r="S31" s="531"/>
      <c r="T31" s="534"/>
      <c r="U31" s="678"/>
    </row>
    <row r="32" spans="1:21" ht="17.25" customHeight="1">
      <c r="A32" s="678"/>
      <c r="B32" s="689" t="s">
        <v>121</v>
      </c>
      <c r="C32" s="686"/>
      <c r="D32" s="682"/>
      <c r="E32" s="683"/>
      <c r="F32" s="683"/>
      <c r="G32" s="683"/>
      <c r="H32" s="683"/>
      <c r="I32" s="683"/>
      <c r="J32" s="684"/>
      <c r="K32" s="534"/>
      <c r="L32" s="678"/>
      <c r="M32" s="708"/>
      <c r="N32" s="680" t="s">
        <v>122</v>
      </c>
      <c r="O32" s="692"/>
      <c r="P32" s="703"/>
      <c r="Q32" s="704"/>
      <c r="R32" s="704"/>
      <c r="S32" s="704"/>
      <c r="T32" s="534"/>
      <c r="U32" s="678"/>
    </row>
    <row r="33" spans="1:21" ht="15.75" customHeight="1">
      <c r="A33" s="678"/>
      <c r="B33" s="525"/>
      <c r="C33" s="524"/>
      <c r="D33" s="531"/>
      <c r="E33" s="531"/>
      <c r="F33" s="531"/>
      <c r="G33" s="531"/>
      <c r="H33" s="531"/>
      <c r="I33" s="531"/>
      <c r="J33" s="531"/>
      <c r="K33" s="534"/>
      <c r="L33" s="678"/>
      <c r="M33" s="708"/>
      <c r="N33" s="523"/>
      <c r="O33" s="524"/>
      <c r="P33" s="531"/>
      <c r="Q33" s="531"/>
      <c r="R33" s="531"/>
      <c r="S33" s="531"/>
      <c r="T33" s="534"/>
      <c r="U33" s="678"/>
    </row>
    <row r="34" spans="1:21">
      <c r="A34" s="679"/>
      <c r="B34" s="532"/>
      <c r="C34" s="532"/>
      <c r="D34" s="532"/>
      <c r="E34" s="532"/>
      <c r="F34" s="532"/>
      <c r="G34" s="532"/>
      <c r="H34" s="532"/>
      <c r="I34" s="532"/>
      <c r="J34" s="532"/>
      <c r="K34" s="532"/>
      <c r="L34" s="539"/>
      <c r="M34" s="709"/>
      <c r="N34" s="532"/>
      <c r="O34" s="532"/>
      <c r="P34" s="532"/>
      <c r="Q34" s="532"/>
      <c r="R34" s="532"/>
      <c r="S34" s="532"/>
      <c r="T34" s="532"/>
      <c r="U34" s="539"/>
    </row>
  </sheetData>
  <mergeCells count="91">
    <mergeCell ref="P30:S30"/>
    <mergeCell ref="N31:O31"/>
    <mergeCell ref="B32:C32"/>
    <mergeCell ref="D32:J32"/>
    <mergeCell ref="N32:O32"/>
    <mergeCell ref="P32:S32"/>
    <mergeCell ref="L2:L33"/>
    <mergeCell ref="N29:O29"/>
    <mergeCell ref="M2:M34"/>
    <mergeCell ref="B25:C25"/>
    <mergeCell ref="N25:O25"/>
    <mergeCell ref="B26:C26"/>
    <mergeCell ref="B30:C30"/>
    <mergeCell ref="D30:J30"/>
    <mergeCell ref="N30:O30"/>
    <mergeCell ref="N27:O27"/>
    <mergeCell ref="B28:C28"/>
    <mergeCell ref="D28:J28"/>
    <mergeCell ref="N28:O28"/>
    <mergeCell ref="P28:S28"/>
    <mergeCell ref="D26:J26"/>
    <mergeCell ref="N26:O26"/>
    <mergeCell ref="P26:S26"/>
    <mergeCell ref="P24:S24"/>
    <mergeCell ref="P20:S20"/>
    <mergeCell ref="B21:C21"/>
    <mergeCell ref="N21:O21"/>
    <mergeCell ref="B22:C22"/>
    <mergeCell ref="D22:J22"/>
    <mergeCell ref="N22:O22"/>
    <mergeCell ref="P22:S22"/>
    <mergeCell ref="B23:C23"/>
    <mergeCell ref="N23:O23"/>
    <mergeCell ref="B24:C24"/>
    <mergeCell ref="D24:J24"/>
    <mergeCell ref="N24:O24"/>
    <mergeCell ref="B19:C19"/>
    <mergeCell ref="N19:O19"/>
    <mergeCell ref="B20:C20"/>
    <mergeCell ref="D20:J20"/>
    <mergeCell ref="N20:O20"/>
    <mergeCell ref="P16:S16"/>
    <mergeCell ref="B17:C17"/>
    <mergeCell ref="N17:O17"/>
    <mergeCell ref="B18:C18"/>
    <mergeCell ref="D18:J18"/>
    <mergeCell ref="N18:O18"/>
    <mergeCell ref="P18:S18"/>
    <mergeCell ref="B15:C15"/>
    <mergeCell ref="N15:O15"/>
    <mergeCell ref="B16:C16"/>
    <mergeCell ref="D16:J16"/>
    <mergeCell ref="N16:O16"/>
    <mergeCell ref="B12:C12"/>
    <mergeCell ref="N12:O12"/>
    <mergeCell ref="B13:C13"/>
    <mergeCell ref="N13:O13"/>
    <mergeCell ref="B14:C14"/>
    <mergeCell ref="D14:J14"/>
    <mergeCell ref="N14:O14"/>
    <mergeCell ref="B10:C10"/>
    <mergeCell ref="D10:J10"/>
    <mergeCell ref="N10:O10"/>
    <mergeCell ref="P10:Q10"/>
    <mergeCell ref="B11:C11"/>
    <mergeCell ref="D11:J11"/>
    <mergeCell ref="N11:O11"/>
    <mergeCell ref="P11:S11"/>
    <mergeCell ref="B8:C8"/>
    <mergeCell ref="N8:O8"/>
    <mergeCell ref="P8:S8"/>
    <mergeCell ref="B9:C9"/>
    <mergeCell ref="D9:J9"/>
    <mergeCell ref="N9:O9"/>
    <mergeCell ref="P9:S9"/>
    <mergeCell ref="A1:L1"/>
    <mergeCell ref="M1:U1"/>
    <mergeCell ref="B5:C5"/>
    <mergeCell ref="D5:J5"/>
    <mergeCell ref="N5:O5"/>
    <mergeCell ref="P5:S5"/>
    <mergeCell ref="A2:A34"/>
    <mergeCell ref="U2:U33"/>
    <mergeCell ref="B6:C6"/>
    <mergeCell ref="D6:J6"/>
    <mergeCell ref="N6:O6"/>
    <mergeCell ref="P6:S6"/>
    <mergeCell ref="B7:C7"/>
    <mergeCell ref="D7:J7"/>
    <mergeCell ref="N7:O7"/>
    <mergeCell ref="P7:S7"/>
  </mergeCells>
  <phoneticPr fontId="206" type="noConversion"/>
  <dataValidations count="2">
    <dataValidation imeMode="on" allowBlank="1" showInputMessage="1" showErrorMessage="1" sqref="D6:J6 E9 G9 I9:J9 Q9:R9 Q10 F12 H12 P12 S12 S14 D8:D9 F8:F9 H8:H9 P8:P10 S9:S10"/>
    <dataValidation errorStyle="information" allowBlank="1" showInputMessage="1" showErrorMessage="1" sqref="D10:J10 D12 D14:J14 P14 R14 D16:J16 P16 D18:J18 P18 D20:J20 P20 D22:J22 P22 D24:J24 P24 D26:J26 D28:J28 P28 D30:J30 P30 D32:J32 P32"/>
  </dataValidations>
  <hyperlinks>
    <hyperlink ref="B4" location="填表说明!A1" tooltip="填表前请先阅读填表说明" display="填表前请先阅读填表说明"/>
    <hyperlink ref="N4" location="填表说明!A1" tooltip="填表前请先阅读填表说明" display="填表前请先阅读填表说明"/>
  </hyperlink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C000"/>
  </sheetPr>
  <dimension ref="A1:L30"/>
  <sheetViews>
    <sheetView workbookViewId="0">
      <selection activeCell="D15" sqref="D15"/>
    </sheetView>
  </sheetViews>
  <sheetFormatPr defaultRowHeight="15.75"/>
  <cols>
    <col min="1" max="16384" width="9" style="493"/>
  </cols>
  <sheetData>
    <row r="1" spans="1:12" ht="18.75">
      <c r="A1" s="494"/>
      <c r="B1" s="495"/>
      <c r="C1" s="495"/>
      <c r="D1" s="495"/>
      <c r="E1" s="495"/>
      <c r="F1" s="495"/>
      <c r="G1" s="495"/>
      <c r="H1" s="495"/>
      <c r="I1" s="495"/>
      <c r="J1" s="495"/>
      <c r="K1" s="495"/>
      <c r="L1" s="495"/>
    </row>
    <row r="2" spans="1:12">
      <c r="A2" s="496" t="s">
        <v>123</v>
      </c>
      <c r="B2" s="497" t="s">
        <v>124</v>
      </c>
      <c r="C2" s="497"/>
      <c r="D2" s="497"/>
      <c r="E2" s="497"/>
      <c r="F2" s="497"/>
      <c r="G2" s="497"/>
      <c r="H2" s="497"/>
      <c r="I2" s="497"/>
      <c r="J2" s="497"/>
      <c r="K2" s="497"/>
      <c r="L2" s="497"/>
    </row>
    <row r="3" spans="1:12">
      <c r="A3" s="496"/>
      <c r="B3" s="497" t="s">
        <v>125</v>
      </c>
      <c r="C3" s="497"/>
      <c r="D3" s="497"/>
      <c r="E3" s="497"/>
      <c r="F3" s="497"/>
      <c r="G3" s="497"/>
      <c r="H3" s="497"/>
      <c r="I3" s="497"/>
      <c r="J3" s="497"/>
      <c r="K3" s="497"/>
      <c r="L3" s="497"/>
    </row>
    <row r="4" spans="1:12" ht="18.75">
      <c r="A4" s="498"/>
      <c r="B4" s="497" t="s">
        <v>126</v>
      </c>
      <c r="C4" s="499"/>
      <c r="D4" s="499"/>
      <c r="E4" s="499"/>
      <c r="F4" s="499"/>
      <c r="G4" s="499"/>
      <c r="H4" s="499"/>
      <c r="I4" s="499"/>
      <c r="J4" s="499"/>
      <c r="K4" s="499"/>
      <c r="L4" s="499"/>
    </row>
    <row r="5" spans="1:12" ht="18.75">
      <c r="A5" s="498"/>
      <c r="B5" s="497"/>
      <c r="C5" s="499"/>
      <c r="D5" s="499"/>
      <c r="E5" s="499"/>
      <c r="F5" s="499"/>
      <c r="G5" s="499"/>
      <c r="H5" s="499"/>
      <c r="I5" s="499"/>
      <c r="J5" s="499"/>
      <c r="K5" s="499"/>
      <c r="L5" s="499"/>
    </row>
    <row r="6" spans="1:12">
      <c r="A6" s="496" t="s">
        <v>127</v>
      </c>
      <c r="B6" s="497" t="s">
        <v>128</v>
      </c>
      <c r="C6" s="497"/>
      <c r="D6" s="497"/>
      <c r="E6" s="497"/>
      <c r="F6" s="497"/>
      <c r="G6" s="497"/>
      <c r="H6" s="497"/>
      <c r="I6" s="497"/>
      <c r="J6" s="497"/>
      <c r="K6" s="497"/>
      <c r="L6" s="497"/>
    </row>
    <row r="7" spans="1:12">
      <c r="A7" s="496"/>
      <c r="B7" s="500"/>
      <c r="C7" s="500"/>
      <c r="D7" s="500"/>
      <c r="E7" s="500"/>
      <c r="F7" s="500"/>
      <c r="G7" s="500"/>
      <c r="H7" s="500"/>
      <c r="I7" s="500"/>
      <c r="J7" s="500"/>
      <c r="K7" s="500"/>
      <c r="L7" s="500"/>
    </row>
    <row r="8" spans="1:12">
      <c r="A8" s="496" t="s">
        <v>129</v>
      </c>
      <c r="B8" s="497" t="s">
        <v>130</v>
      </c>
      <c r="C8" s="497"/>
      <c r="D8" s="497"/>
      <c r="E8" s="497"/>
      <c r="F8" s="497"/>
      <c r="G8" s="497"/>
      <c r="H8" s="497"/>
      <c r="I8" s="497"/>
      <c r="J8" s="497"/>
      <c r="K8" s="497"/>
      <c r="L8" s="497"/>
    </row>
    <row r="9" spans="1:12">
      <c r="A9" s="496"/>
      <c r="B9" s="500"/>
      <c r="C9" s="500"/>
      <c r="D9" s="500"/>
      <c r="E9" s="500"/>
      <c r="F9" s="500"/>
      <c r="G9" s="500"/>
      <c r="H9" s="500"/>
      <c r="I9" s="500"/>
      <c r="J9" s="500"/>
      <c r="K9" s="500"/>
      <c r="L9" s="500"/>
    </row>
    <row r="10" spans="1:12">
      <c r="A10" s="496" t="s">
        <v>131</v>
      </c>
      <c r="B10" s="497" t="s">
        <v>132</v>
      </c>
      <c r="C10" s="497"/>
      <c r="D10" s="497"/>
      <c r="E10" s="497"/>
      <c r="F10" s="497"/>
      <c r="G10" s="497"/>
      <c r="H10" s="497"/>
      <c r="I10" s="497"/>
      <c r="J10" s="497"/>
      <c r="K10" s="497"/>
      <c r="L10" s="497"/>
    </row>
    <row r="11" spans="1:12">
      <c r="A11" s="496"/>
      <c r="B11" s="497" t="s">
        <v>133</v>
      </c>
      <c r="C11" s="497"/>
      <c r="D11" s="497"/>
      <c r="E11" s="497"/>
      <c r="F11" s="497"/>
      <c r="G11" s="497"/>
      <c r="H11" s="497"/>
      <c r="I11" s="497"/>
      <c r="J11" s="497"/>
      <c r="K11" s="497"/>
      <c r="L11" s="497"/>
    </row>
    <row r="12" spans="1:12">
      <c r="A12" s="496"/>
      <c r="B12" s="497" t="s">
        <v>134</v>
      </c>
      <c r="C12" s="497"/>
      <c r="D12" s="497"/>
      <c r="E12" s="497"/>
      <c r="F12" s="497"/>
      <c r="G12" s="497"/>
      <c r="H12" s="497"/>
      <c r="I12" s="497"/>
      <c r="J12" s="497"/>
      <c r="K12" s="497"/>
      <c r="L12" s="497"/>
    </row>
    <row r="13" spans="1:12">
      <c r="A13" s="496"/>
      <c r="B13" s="497" t="s">
        <v>135</v>
      </c>
      <c r="C13" s="497"/>
      <c r="D13" s="497"/>
      <c r="E13" s="497"/>
      <c r="F13" s="497"/>
      <c r="G13" s="497"/>
      <c r="H13" s="497"/>
      <c r="I13" s="497"/>
      <c r="J13" s="497"/>
      <c r="K13" s="497"/>
      <c r="L13" s="497"/>
    </row>
    <row r="14" spans="1:12">
      <c r="A14" s="496"/>
      <c r="B14" s="497" t="s">
        <v>136</v>
      </c>
      <c r="C14" s="497"/>
      <c r="D14" s="497"/>
      <c r="E14" s="497"/>
      <c r="F14" s="497"/>
      <c r="G14" s="497"/>
      <c r="H14" s="497"/>
      <c r="I14" s="497"/>
      <c r="J14" s="497"/>
      <c r="K14" s="497"/>
      <c r="L14" s="497"/>
    </row>
    <row r="15" spans="1:12">
      <c r="A15" s="496"/>
      <c r="B15" s="497"/>
      <c r="C15" s="500"/>
      <c r="D15" s="500"/>
      <c r="E15" s="500"/>
      <c r="F15" s="500"/>
      <c r="G15" s="500"/>
      <c r="H15" s="500"/>
      <c r="I15" s="500"/>
      <c r="J15" s="500"/>
      <c r="K15" s="500"/>
      <c r="L15" s="500"/>
    </row>
    <row r="16" spans="1:12">
      <c r="A16" s="496" t="s">
        <v>137</v>
      </c>
      <c r="B16" s="497" t="s">
        <v>138</v>
      </c>
      <c r="C16" s="497"/>
      <c r="D16" s="497"/>
      <c r="E16" s="497"/>
      <c r="F16" s="497"/>
      <c r="G16" s="497"/>
      <c r="H16" s="497"/>
      <c r="I16" s="497"/>
      <c r="J16" s="497"/>
      <c r="K16" s="497"/>
      <c r="L16" s="497"/>
    </row>
    <row r="17" spans="1:12">
      <c r="A17" s="496"/>
      <c r="B17" s="500"/>
      <c r="C17" s="500"/>
      <c r="D17" s="500"/>
      <c r="E17" s="500"/>
      <c r="F17" s="500"/>
      <c r="G17" s="500"/>
      <c r="H17" s="500"/>
      <c r="I17" s="500"/>
      <c r="J17" s="500"/>
      <c r="K17" s="500"/>
      <c r="L17" s="500"/>
    </row>
    <row r="18" spans="1:12">
      <c r="A18" s="496" t="s">
        <v>139</v>
      </c>
      <c r="B18" s="500" t="s">
        <v>140</v>
      </c>
      <c r="C18" s="500"/>
      <c r="D18" s="500"/>
      <c r="E18" s="500"/>
      <c r="F18" s="500"/>
      <c r="G18" s="500"/>
      <c r="H18" s="500"/>
      <c r="I18" s="500"/>
      <c r="J18" s="500"/>
      <c r="K18" s="500"/>
      <c r="L18" s="500"/>
    </row>
    <row r="19" spans="1:12">
      <c r="A19" s="496"/>
      <c r="B19" s="500"/>
      <c r="C19" s="500"/>
      <c r="D19" s="500"/>
      <c r="E19" s="500"/>
      <c r="F19" s="500"/>
      <c r="G19" s="500"/>
      <c r="H19" s="500"/>
      <c r="I19" s="500"/>
      <c r="J19" s="500"/>
      <c r="K19" s="500"/>
      <c r="L19" s="500"/>
    </row>
    <row r="20" spans="1:12">
      <c r="A20" s="496" t="s">
        <v>141</v>
      </c>
      <c r="B20" s="500" t="s">
        <v>142</v>
      </c>
      <c r="C20" s="500"/>
      <c r="D20" s="500"/>
      <c r="E20" s="500"/>
      <c r="F20" s="500"/>
      <c r="G20" s="500"/>
      <c r="H20" s="500"/>
      <c r="I20" s="500"/>
      <c r="J20" s="500"/>
      <c r="K20" s="500"/>
      <c r="L20" s="500"/>
    </row>
    <row r="21" spans="1:12">
      <c r="A21" s="496"/>
      <c r="B21" s="500"/>
      <c r="C21" s="500"/>
      <c r="D21" s="500"/>
      <c r="E21" s="500"/>
      <c r="F21" s="500"/>
      <c r="G21" s="500"/>
      <c r="H21" s="500"/>
      <c r="I21" s="500"/>
      <c r="J21" s="500"/>
      <c r="K21" s="500"/>
      <c r="L21" s="500"/>
    </row>
    <row r="22" spans="1:12">
      <c r="A22" s="501" t="s">
        <v>143</v>
      </c>
      <c r="B22" s="502" t="s">
        <v>144</v>
      </c>
      <c r="C22" s="502"/>
      <c r="D22" s="502"/>
      <c r="E22" s="502"/>
      <c r="F22" s="503"/>
      <c r="G22" s="503"/>
      <c r="H22" s="503"/>
      <c r="I22" s="503"/>
      <c r="J22" s="503"/>
      <c r="K22" s="503"/>
      <c r="L22" s="503"/>
    </row>
    <row r="23" spans="1:12">
      <c r="A23" s="504" t="s">
        <v>145</v>
      </c>
      <c r="B23" s="502" t="s">
        <v>146</v>
      </c>
      <c r="C23" s="505"/>
      <c r="D23" s="506"/>
      <c r="E23" s="506"/>
      <c r="F23" s="506"/>
      <c r="G23" s="506"/>
      <c r="H23" s="506"/>
      <c r="I23" s="506"/>
      <c r="J23" s="506"/>
      <c r="K23" s="506"/>
      <c r="L23" s="506"/>
    </row>
    <row r="24" spans="1:12">
      <c r="A24" s="506"/>
      <c r="B24" s="502" t="s">
        <v>147</v>
      </c>
      <c r="C24" s="505"/>
      <c r="D24" s="506"/>
      <c r="E24" s="506"/>
      <c r="F24" s="506"/>
      <c r="G24" s="506"/>
      <c r="H24" s="506"/>
      <c r="I24" s="506"/>
      <c r="J24" s="506"/>
      <c r="K24" s="506"/>
      <c r="L24" s="506"/>
    </row>
    <row r="25" spans="1:12">
      <c r="A25" s="506"/>
      <c r="B25" s="506"/>
      <c r="C25" s="506"/>
      <c r="D25" s="506"/>
      <c r="E25" s="506"/>
      <c r="F25" s="506"/>
      <c r="G25" s="506"/>
      <c r="H25" s="506"/>
      <c r="I25" s="506"/>
      <c r="J25" s="506"/>
      <c r="K25" s="506"/>
      <c r="L25" s="506"/>
    </row>
    <row r="26" spans="1:12">
      <c r="A26" s="506"/>
      <c r="B26" s="506"/>
      <c r="C26" s="506"/>
      <c r="D26" s="506"/>
      <c r="E26" s="506"/>
      <c r="F26" s="506"/>
      <c r="G26" s="506"/>
      <c r="H26" s="506"/>
      <c r="I26" s="506"/>
      <c r="J26" s="506"/>
      <c r="K26" s="506"/>
      <c r="L26" s="506"/>
    </row>
    <row r="27" spans="1:12" ht="20.25">
      <c r="A27" s="507"/>
      <c r="B27" s="508" t="s">
        <v>148</v>
      </c>
      <c r="C27" s="509"/>
      <c r="D27" s="509"/>
      <c r="E27" s="509"/>
      <c r="F27" s="509"/>
      <c r="G27" s="510"/>
      <c r="H27" s="507"/>
      <c r="I27" s="515"/>
      <c r="J27" s="507"/>
      <c r="K27" s="507"/>
      <c r="L27" s="507"/>
    </row>
    <row r="28" spans="1:12" ht="20.25">
      <c r="A28" s="511"/>
      <c r="B28" s="508" t="s">
        <v>149</v>
      </c>
      <c r="C28" s="509"/>
      <c r="D28" s="509"/>
      <c r="E28" s="509"/>
      <c r="F28" s="508" t="s">
        <v>150</v>
      </c>
      <c r="G28" s="509"/>
      <c r="H28" s="511"/>
      <c r="I28" s="515"/>
      <c r="J28" s="511"/>
      <c r="K28" s="511"/>
      <c r="L28" s="511"/>
    </row>
    <row r="29" spans="1:12" ht="18.75">
      <c r="A29" s="512"/>
      <c r="B29" s="512"/>
      <c r="D29" s="513"/>
      <c r="E29" s="512"/>
      <c r="F29" s="512"/>
      <c r="G29" s="512"/>
      <c r="H29" s="512"/>
      <c r="I29" s="512"/>
      <c r="J29" s="512"/>
      <c r="K29" s="512"/>
      <c r="L29" s="512"/>
    </row>
    <row r="30" spans="1:12">
      <c r="D30" s="514"/>
    </row>
  </sheetData>
  <phoneticPr fontId="206" type="noConversion"/>
  <pageMargins left="0.75" right="0.75" top="1" bottom="1" header="0.5" footer="0.5"/>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workbookViewId="0">
      <selection activeCell="G3" sqref="G3"/>
    </sheetView>
  </sheetViews>
  <sheetFormatPr defaultRowHeight="14.1" customHeight="1"/>
  <cols>
    <col min="1" max="1" width="1.375" style="475" customWidth="1"/>
    <col min="2" max="2" width="19.25" style="476" customWidth="1"/>
    <col min="3" max="3" width="17.25" style="476" customWidth="1"/>
    <col min="4" max="4" width="27" style="476" customWidth="1"/>
    <col min="5" max="5" width="16" style="476" customWidth="1"/>
    <col min="6" max="6" width="19.625" style="476" customWidth="1"/>
    <col min="7" max="7" width="14.75" style="476" customWidth="1"/>
    <col min="8" max="8" width="17.25" style="476" bestFit="1" customWidth="1"/>
    <col min="9" max="16384" width="9" style="476"/>
  </cols>
  <sheetData>
    <row r="1" spans="1:9" s="473" customFormat="1" ht="27.75" customHeight="1">
      <c r="A1" s="477" t="s">
        <v>151</v>
      </c>
      <c r="B1" s="478"/>
      <c r="C1" s="478"/>
      <c r="D1" s="478"/>
      <c r="E1" s="478"/>
      <c r="F1" s="478"/>
      <c r="G1" s="478"/>
      <c r="H1" s="478"/>
    </row>
    <row r="2" spans="1:9" ht="12" customHeight="1">
      <c r="A2" s="479"/>
      <c r="B2" s="480"/>
      <c r="C2" s="481"/>
      <c r="D2" s="481"/>
      <c r="E2" s="481"/>
      <c r="F2" s="482"/>
      <c r="G2" s="481"/>
      <c r="H2" s="481"/>
      <c r="I2" s="481"/>
    </row>
    <row r="3" spans="1:9" s="474" customFormat="1" ht="15" customHeight="1">
      <c r="A3" s="483"/>
      <c r="B3" s="484"/>
      <c r="C3" s="484"/>
      <c r="D3" s="485" t="s">
        <v>152</v>
      </c>
      <c r="E3" s="484"/>
      <c r="F3" s="486"/>
      <c r="G3" s="484"/>
      <c r="H3" s="484"/>
      <c r="I3" s="492"/>
    </row>
    <row r="4" spans="1:9" ht="15" customHeight="1">
      <c r="B4" s="487"/>
      <c r="C4" s="487"/>
      <c r="D4" s="487"/>
      <c r="E4" s="488"/>
      <c r="F4" s="488"/>
      <c r="G4" s="487"/>
      <c r="H4" s="487"/>
      <c r="I4" s="481"/>
    </row>
    <row r="5" spans="1:9" ht="15" customHeight="1">
      <c r="B5" s="489" t="s">
        <v>153</v>
      </c>
      <c r="C5" s="489" t="s">
        <v>154</v>
      </c>
      <c r="D5" s="490" t="s">
        <v>155</v>
      </c>
      <c r="E5" s="489" t="s">
        <v>156</v>
      </c>
      <c r="F5" s="489" t="s">
        <v>157</v>
      </c>
      <c r="G5" s="489" t="s">
        <v>158</v>
      </c>
      <c r="H5" s="489" t="s">
        <v>159</v>
      </c>
      <c r="I5" s="481"/>
    </row>
    <row r="6" spans="1:9" ht="15" customHeight="1">
      <c r="B6" s="487"/>
      <c r="C6" s="491"/>
      <c r="D6" s="487"/>
      <c r="E6" s="489" t="s">
        <v>160</v>
      </c>
      <c r="F6" s="488"/>
      <c r="G6" s="487"/>
      <c r="H6" s="489" t="s">
        <v>161</v>
      </c>
      <c r="I6" s="481"/>
    </row>
    <row r="7" spans="1:9" ht="15" customHeight="1">
      <c r="B7" s="487"/>
      <c r="C7" s="491"/>
      <c r="D7" s="487"/>
      <c r="E7" s="489" t="s">
        <v>162</v>
      </c>
      <c r="F7" s="488"/>
      <c r="G7" s="487"/>
      <c r="H7" s="489" t="s">
        <v>163</v>
      </c>
      <c r="I7" s="481"/>
    </row>
    <row r="8" spans="1:9" ht="15" customHeight="1">
      <c r="B8" s="487"/>
      <c r="C8" s="491"/>
      <c r="D8" s="489" t="s">
        <v>164</v>
      </c>
      <c r="E8" s="489" t="s">
        <v>165</v>
      </c>
      <c r="F8" s="488"/>
      <c r="G8" s="487"/>
      <c r="H8" s="489" t="s">
        <v>166</v>
      </c>
      <c r="I8" s="481"/>
    </row>
    <row r="9" spans="1:9" ht="15" customHeight="1">
      <c r="B9" s="487"/>
      <c r="C9" s="491"/>
      <c r="D9" s="489" t="s">
        <v>167</v>
      </c>
      <c r="E9" s="489" t="s">
        <v>168</v>
      </c>
      <c r="F9" s="488"/>
      <c r="G9" s="487"/>
      <c r="H9" s="489" t="s">
        <v>169</v>
      </c>
      <c r="I9" s="481"/>
    </row>
    <row r="10" spans="1:9" ht="15" customHeight="1">
      <c r="B10" s="487"/>
      <c r="C10" s="491"/>
      <c r="D10" s="489" t="s">
        <v>170</v>
      </c>
      <c r="E10" s="491" t="s">
        <v>171</v>
      </c>
      <c r="F10" s="488"/>
      <c r="G10" s="487"/>
      <c r="H10" s="489" t="s">
        <v>172</v>
      </c>
      <c r="I10" s="481"/>
    </row>
    <row r="11" spans="1:9" ht="15" customHeight="1">
      <c r="B11" s="488"/>
      <c r="C11" s="491"/>
      <c r="D11" s="489" t="s">
        <v>173</v>
      </c>
      <c r="E11" s="487"/>
      <c r="F11" s="488"/>
      <c r="G11" s="487"/>
      <c r="H11" s="489" t="s">
        <v>174</v>
      </c>
      <c r="I11" s="481"/>
    </row>
    <row r="12" spans="1:9" ht="15" customHeight="1">
      <c r="B12" s="488"/>
      <c r="C12" s="491"/>
      <c r="D12" s="489" t="s">
        <v>175</v>
      </c>
      <c r="E12" s="487"/>
      <c r="F12" s="488"/>
      <c r="G12" s="487"/>
      <c r="H12" s="489" t="s">
        <v>176</v>
      </c>
      <c r="I12" s="481"/>
    </row>
    <row r="13" spans="1:9" ht="15" customHeight="1">
      <c r="B13" s="488"/>
      <c r="C13" s="491"/>
      <c r="D13" s="491" t="s">
        <v>177</v>
      </c>
      <c r="E13" s="487"/>
      <c r="F13" s="488"/>
      <c r="G13" s="487"/>
      <c r="H13" s="489" t="s">
        <v>178</v>
      </c>
      <c r="I13" s="481"/>
    </row>
    <row r="14" spans="1:9" ht="15" customHeight="1">
      <c r="B14" s="488"/>
      <c r="C14" s="491"/>
      <c r="D14" s="489" t="s">
        <v>179</v>
      </c>
      <c r="E14" s="487"/>
      <c r="F14" s="488"/>
      <c r="G14" s="487"/>
      <c r="H14" s="489" t="s">
        <v>180</v>
      </c>
      <c r="I14" s="481"/>
    </row>
    <row r="15" spans="1:9" ht="15" customHeight="1">
      <c r="B15" s="488"/>
      <c r="C15" s="491"/>
      <c r="D15" s="489" t="s">
        <v>181</v>
      </c>
      <c r="E15" s="489" t="s">
        <v>182</v>
      </c>
      <c r="F15" s="488"/>
      <c r="G15" s="487"/>
      <c r="H15" s="489" t="s">
        <v>183</v>
      </c>
      <c r="I15" s="481"/>
    </row>
    <row r="16" spans="1:9" ht="15" customHeight="1">
      <c r="B16" s="488"/>
      <c r="C16" s="491"/>
      <c r="D16" s="489" t="s">
        <v>184</v>
      </c>
      <c r="E16" s="491" t="s">
        <v>185</v>
      </c>
      <c r="F16" s="488"/>
      <c r="G16" s="487"/>
      <c r="H16" s="489" t="s">
        <v>186</v>
      </c>
      <c r="I16" s="481"/>
    </row>
    <row r="17" spans="2:9" ht="15" customHeight="1">
      <c r="B17" s="488"/>
      <c r="C17" s="491"/>
      <c r="D17" s="489" t="s">
        <v>187</v>
      </c>
      <c r="E17" s="489" t="s">
        <v>188</v>
      </c>
      <c r="F17" s="488"/>
      <c r="G17" s="487"/>
      <c r="H17" s="489"/>
      <c r="I17" s="481"/>
    </row>
    <row r="18" spans="2:9" ht="15" customHeight="1">
      <c r="B18" s="488"/>
      <c r="C18" s="491"/>
      <c r="D18" s="489"/>
      <c r="E18" s="489" t="s">
        <v>189</v>
      </c>
      <c r="F18" s="488"/>
      <c r="G18" s="487"/>
      <c r="H18" s="487"/>
      <c r="I18" s="481"/>
    </row>
    <row r="19" spans="2:9" ht="15" customHeight="1">
      <c r="B19" s="488"/>
      <c r="C19" s="491"/>
      <c r="D19" s="487"/>
      <c r="E19" s="489" t="s">
        <v>190</v>
      </c>
      <c r="F19" s="488"/>
      <c r="G19" s="487"/>
      <c r="H19" s="487"/>
      <c r="I19" s="481"/>
    </row>
    <row r="20" spans="2:9" ht="15" customHeight="1">
      <c r="B20" s="488"/>
      <c r="C20" s="489" t="s">
        <v>191</v>
      </c>
      <c r="D20" s="491" t="s">
        <v>192</v>
      </c>
      <c r="E20" s="489" t="s">
        <v>193</v>
      </c>
      <c r="F20" s="488"/>
      <c r="G20" s="487"/>
      <c r="H20" s="487"/>
      <c r="I20" s="481"/>
    </row>
    <row r="21" spans="2:9" ht="15" customHeight="1">
      <c r="B21" s="488"/>
      <c r="C21" s="491"/>
      <c r="D21" s="487"/>
      <c r="E21" s="489" t="s">
        <v>194</v>
      </c>
      <c r="F21" s="488"/>
      <c r="G21" s="489" t="s">
        <v>195</v>
      </c>
      <c r="H21" s="489" t="s">
        <v>196</v>
      </c>
      <c r="I21" s="481"/>
    </row>
    <row r="22" spans="2:9" ht="15" customHeight="1">
      <c r="B22" s="488"/>
      <c r="C22" s="491"/>
      <c r="D22" s="487"/>
      <c r="E22" s="489" t="s">
        <v>197</v>
      </c>
      <c r="F22" s="488"/>
      <c r="G22" s="487"/>
      <c r="H22" s="489" t="s">
        <v>198</v>
      </c>
      <c r="I22" s="481"/>
    </row>
    <row r="23" spans="2:9" ht="15" customHeight="1">
      <c r="B23" s="488"/>
      <c r="C23" s="487"/>
      <c r="D23" s="487"/>
      <c r="E23" s="489"/>
      <c r="F23" s="488"/>
      <c r="G23" s="487"/>
      <c r="H23" s="489" t="s">
        <v>199</v>
      </c>
      <c r="I23" s="481"/>
    </row>
    <row r="24" spans="2:9" ht="15" customHeight="1">
      <c r="B24" s="488"/>
      <c r="C24" s="487"/>
      <c r="D24" s="487"/>
      <c r="E24" s="489" t="s">
        <v>165</v>
      </c>
      <c r="F24" s="488"/>
      <c r="G24" s="487"/>
      <c r="H24" s="489" t="s">
        <v>200</v>
      </c>
      <c r="I24" s="481"/>
    </row>
    <row r="25" spans="2:9" ht="15" customHeight="1">
      <c r="B25" s="488"/>
      <c r="C25" s="487"/>
      <c r="D25" s="487"/>
      <c r="E25" s="489" t="s">
        <v>168</v>
      </c>
      <c r="F25" s="488"/>
      <c r="G25" s="487"/>
      <c r="H25" s="489" t="s">
        <v>201</v>
      </c>
      <c r="I25" s="481"/>
    </row>
    <row r="26" spans="2:9" ht="15" customHeight="1">
      <c r="B26" s="488"/>
      <c r="C26" s="487"/>
      <c r="D26" s="487"/>
      <c r="E26" s="489" t="s">
        <v>202</v>
      </c>
      <c r="F26" s="488"/>
      <c r="G26" s="487"/>
      <c r="H26" s="489" t="s">
        <v>203</v>
      </c>
      <c r="I26" s="481"/>
    </row>
    <row r="27" spans="2:9" ht="15" customHeight="1">
      <c r="B27" s="488"/>
      <c r="C27" s="487"/>
      <c r="D27" s="487"/>
      <c r="E27" s="488"/>
      <c r="F27" s="488"/>
      <c r="G27" s="487"/>
      <c r="H27" s="491" t="s">
        <v>204</v>
      </c>
      <c r="I27" s="481"/>
    </row>
    <row r="28" spans="2:9" ht="15" customHeight="1">
      <c r="B28" s="488"/>
      <c r="C28" s="487"/>
      <c r="D28" s="491" t="s">
        <v>205</v>
      </c>
      <c r="E28" s="487"/>
      <c r="F28" s="488"/>
      <c r="G28" s="487"/>
      <c r="H28" s="487"/>
      <c r="I28" s="481"/>
    </row>
    <row r="29" spans="2:9" ht="15" customHeight="1">
      <c r="B29" s="488"/>
      <c r="C29" s="489"/>
      <c r="D29" s="491" t="s">
        <v>206</v>
      </c>
      <c r="E29" s="487"/>
      <c r="F29" s="488"/>
      <c r="G29" s="487"/>
      <c r="H29" s="487"/>
      <c r="I29" s="481"/>
    </row>
    <row r="30" spans="2:9" ht="15" customHeight="1">
      <c r="B30" s="488"/>
      <c r="C30" s="487"/>
      <c r="D30" s="491" t="s">
        <v>207</v>
      </c>
      <c r="E30" s="487"/>
      <c r="F30" s="488"/>
      <c r="G30" s="487"/>
      <c r="H30" s="487"/>
      <c r="I30" s="481"/>
    </row>
    <row r="31" spans="2:9" ht="12" customHeight="1">
      <c r="B31" s="487"/>
      <c r="C31" s="487"/>
      <c r="D31" s="491" t="s">
        <v>208</v>
      </c>
      <c r="E31" s="487"/>
      <c r="F31" s="487"/>
      <c r="G31" s="487"/>
      <c r="H31" s="487"/>
      <c r="I31" s="481"/>
    </row>
    <row r="32" spans="2:9" ht="14.1" customHeight="1">
      <c r="B32" s="487"/>
      <c r="C32" s="487"/>
      <c r="D32" s="489" t="s">
        <v>209</v>
      </c>
      <c r="E32" s="489" t="s">
        <v>210</v>
      </c>
      <c r="F32" s="487"/>
      <c r="G32" s="487"/>
      <c r="H32" s="487"/>
      <c r="I32" s="481"/>
    </row>
    <row r="33" spans="2:9" ht="14.1" customHeight="1">
      <c r="B33" s="487"/>
      <c r="C33" s="487"/>
      <c r="D33" s="491"/>
      <c r="E33" s="489" t="s">
        <v>211</v>
      </c>
      <c r="F33" s="487"/>
      <c r="G33" s="487"/>
      <c r="H33" s="487"/>
      <c r="I33" s="481"/>
    </row>
    <row r="34" spans="2:9" ht="14.1" customHeight="1">
      <c r="B34" s="487"/>
      <c r="C34" s="487"/>
      <c r="D34" s="491"/>
      <c r="E34" s="489" t="s">
        <v>212</v>
      </c>
      <c r="F34" s="487"/>
      <c r="G34" s="487"/>
      <c r="H34" s="487"/>
      <c r="I34" s="481"/>
    </row>
    <row r="35" spans="2:9" ht="14.1" customHeight="1">
      <c r="B35" s="487"/>
      <c r="C35" s="487"/>
      <c r="D35" s="489"/>
      <c r="E35" s="489" t="s">
        <v>213</v>
      </c>
      <c r="F35" s="487"/>
      <c r="G35" s="487"/>
      <c r="H35" s="487"/>
      <c r="I35" s="481"/>
    </row>
    <row r="36" spans="2:9" ht="14.1" customHeight="1">
      <c r="B36" s="487"/>
      <c r="C36" s="487"/>
      <c r="D36" s="489"/>
      <c r="E36" s="489" t="s">
        <v>214</v>
      </c>
      <c r="F36" s="487"/>
      <c r="G36" s="487"/>
      <c r="H36" s="487"/>
      <c r="I36" s="481"/>
    </row>
    <row r="37" spans="2:9" ht="14.1" customHeight="1">
      <c r="B37" s="487"/>
      <c r="C37" s="487"/>
      <c r="D37" s="489"/>
      <c r="E37" s="489" t="s">
        <v>215</v>
      </c>
      <c r="F37" s="487"/>
      <c r="G37" s="487"/>
      <c r="H37" s="487"/>
      <c r="I37" s="481"/>
    </row>
    <row r="38" spans="2:9" ht="14.1" customHeight="1">
      <c r="B38" s="487"/>
      <c r="C38" s="487"/>
      <c r="D38" s="489"/>
      <c r="E38" s="489" t="s">
        <v>216</v>
      </c>
      <c r="F38" s="487"/>
      <c r="G38" s="487"/>
      <c r="H38" s="487"/>
      <c r="I38" s="481"/>
    </row>
    <row r="39" spans="2:9" ht="14.1" customHeight="1">
      <c r="B39" s="487"/>
      <c r="C39" s="487"/>
      <c r="D39" s="487"/>
      <c r="E39" s="487"/>
      <c r="F39" s="487"/>
      <c r="G39" s="487"/>
      <c r="H39" s="487"/>
      <c r="I39" s="481"/>
    </row>
    <row r="40" spans="2:9" ht="14.25" customHeight="1">
      <c r="B40" s="487"/>
      <c r="C40" s="487"/>
      <c r="D40" s="491" t="s">
        <v>217</v>
      </c>
      <c r="E40" s="491" t="s">
        <v>218</v>
      </c>
      <c r="F40" s="487"/>
      <c r="G40" s="487"/>
      <c r="H40" s="487"/>
      <c r="I40" s="481"/>
    </row>
    <row r="41" spans="2:9" ht="14.1" customHeight="1">
      <c r="B41" s="487"/>
      <c r="C41" s="487"/>
      <c r="D41" s="487"/>
      <c r="E41" s="491" t="s">
        <v>219</v>
      </c>
      <c r="F41" s="487"/>
      <c r="G41" s="487"/>
      <c r="H41" s="487"/>
      <c r="I41" s="481"/>
    </row>
    <row r="42" spans="2:9" ht="14.1" customHeight="1">
      <c r="B42" s="487"/>
      <c r="C42" s="487"/>
      <c r="D42" s="487"/>
      <c r="E42" s="487"/>
      <c r="F42" s="487"/>
      <c r="G42" s="487"/>
      <c r="H42" s="487"/>
      <c r="I42" s="481"/>
    </row>
    <row r="43" spans="2:9" ht="14.1" customHeight="1">
      <c r="B43" s="487"/>
      <c r="C43" s="487"/>
      <c r="D43" s="491" t="s">
        <v>220</v>
      </c>
      <c r="E43" s="487"/>
      <c r="F43" s="487"/>
      <c r="G43" s="487"/>
      <c r="H43" s="487"/>
      <c r="I43" s="481"/>
    </row>
    <row r="44" spans="2:9" ht="14.1" customHeight="1">
      <c r="B44" s="487"/>
      <c r="C44" s="487"/>
      <c r="D44" s="491" t="s">
        <v>221</v>
      </c>
      <c r="E44" s="487"/>
      <c r="F44" s="487"/>
      <c r="G44" s="487"/>
      <c r="H44" s="487"/>
      <c r="I44" s="481"/>
    </row>
    <row r="45" spans="2:9" ht="16.5" customHeight="1">
      <c r="B45" s="487"/>
      <c r="C45" s="487"/>
      <c r="D45" s="491" t="s">
        <v>222</v>
      </c>
      <c r="E45" s="487"/>
      <c r="F45" s="487"/>
      <c r="G45" s="487"/>
      <c r="H45" s="487"/>
      <c r="I45" s="481"/>
    </row>
    <row r="46" spans="2:9" ht="14.1" customHeight="1">
      <c r="B46" s="487"/>
      <c r="C46" s="487"/>
      <c r="D46" s="491" t="s">
        <v>223</v>
      </c>
      <c r="E46" s="487"/>
      <c r="F46" s="487"/>
      <c r="G46" s="487"/>
      <c r="H46" s="487"/>
      <c r="I46" s="481"/>
    </row>
    <row r="47" spans="2:9" ht="14.1" customHeight="1">
      <c r="B47" s="487"/>
      <c r="C47" s="487"/>
      <c r="D47" s="491" t="s">
        <v>224</v>
      </c>
      <c r="E47" s="491" t="s">
        <v>216</v>
      </c>
      <c r="F47" s="487"/>
      <c r="G47" s="487"/>
      <c r="H47" s="487"/>
      <c r="I47" s="481"/>
    </row>
    <row r="48" spans="2:9" ht="14.1" customHeight="1">
      <c r="B48" s="487"/>
      <c r="C48" s="487"/>
      <c r="D48" s="487"/>
      <c r="E48" s="491" t="s">
        <v>225</v>
      </c>
      <c r="F48" s="487"/>
      <c r="G48" s="487"/>
      <c r="H48" s="487"/>
      <c r="I48" s="481"/>
    </row>
    <row r="49" spans="2:9" ht="14.1" customHeight="1">
      <c r="B49" s="487"/>
      <c r="C49" s="487"/>
      <c r="D49" s="491" t="s">
        <v>226</v>
      </c>
      <c r="E49" s="487"/>
      <c r="F49" s="487"/>
      <c r="G49" s="487"/>
      <c r="H49" s="487"/>
      <c r="I49" s="481"/>
    </row>
    <row r="50" spans="2:9" ht="14.1" customHeight="1">
      <c r="B50" s="487"/>
      <c r="C50" s="487"/>
      <c r="D50" s="491" t="s">
        <v>227</v>
      </c>
      <c r="E50" s="487"/>
      <c r="F50" s="487"/>
      <c r="G50" s="487"/>
      <c r="H50" s="487"/>
      <c r="I50" s="481"/>
    </row>
    <row r="51" spans="2:9" ht="14.1" customHeight="1">
      <c r="B51" s="487"/>
      <c r="C51" s="487"/>
      <c r="D51" s="491" t="s">
        <v>228</v>
      </c>
      <c r="E51" s="487"/>
      <c r="F51" s="487"/>
      <c r="G51" s="487"/>
      <c r="H51" s="487"/>
      <c r="I51" s="481"/>
    </row>
    <row r="52" spans="2:9" ht="14.1" customHeight="1">
      <c r="B52" s="487"/>
      <c r="C52" s="487"/>
      <c r="D52" s="491" t="s">
        <v>229</v>
      </c>
      <c r="E52" s="487"/>
      <c r="F52" s="487"/>
      <c r="G52" s="487"/>
      <c r="H52" s="487"/>
      <c r="I52" s="481"/>
    </row>
    <row r="53" spans="2:9" ht="14.1" customHeight="1">
      <c r="B53" s="487"/>
      <c r="C53" s="487"/>
      <c r="D53" s="491" t="s">
        <v>230</v>
      </c>
      <c r="E53" s="487"/>
      <c r="F53" s="487"/>
      <c r="G53" s="487"/>
      <c r="H53" s="487"/>
      <c r="I53" s="481"/>
    </row>
    <row r="54" spans="2:9" ht="14.1" customHeight="1">
      <c r="I54" s="481"/>
    </row>
  </sheetData>
  <phoneticPr fontId="206" type="noConversion"/>
  <hyperlinks>
    <hyperlink ref="E5" location="'3-1-1现金'!A1" display="现金"/>
    <hyperlink ref="E6:E9" location="'表3-1-2流动资产--货币(2)'!A1" display="银行存款"/>
    <hyperlink ref="E7" location="'3-1-3其他货币资金'!A1" display="其他货币资金"/>
    <hyperlink ref="E8" location="'3-2-1交易性-股票'!A1" display="股票投资"/>
    <hyperlink ref="E9" location="'3-2-2交易性-债券'!A1" display="债券投资"/>
    <hyperlink ref="D10" location="'3-4应收账款'!A1" display="应收账款"/>
    <hyperlink ref="D11" location="'3-5预付账款'!A1" display="预付账款"/>
    <hyperlink ref="D14" location="'3-8其他应收款'!A1" display="其他应收款"/>
    <hyperlink ref="D15" location="'3-9存货汇总'!A1" display="存货"/>
    <hyperlink ref="D17" location="'3-11其他流动资产'!A1" display="其它流动资产"/>
    <hyperlink ref="E24" location="'4-1-1可出售-股票'!A1" display="股票投资"/>
    <hyperlink ref="E25" location="'4-1-2可出售-债券'!A1" display="债券投资"/>
    <hyperlink ref="E26" location="'4-1-3可出售-其他'!A1" display="其他投资"/>
    <hyperlink ref="E32" location="'4-6-1房屋建筑物'!A1" display="房屋建筑物"/>
    <hyperlink ref="E33" location="'4-6-2构筑物'!A1" display="构筑物及其他辅助设施"/>
    <hyperlink ref="E34" location="'4-6-3管道沟槽'!A1" display="管道及沟槽"/>
    <hyperlink ref="E35" location="'4-6-4机器设备'!A1" display="机器设备"/>
    <hyperlink ref="E36" location="'4-6-5车辆'!A1" display="车辆"/>
    <hyperlink ref="E37" location="'4-6-6电子设备'!A1" display="电子设备"/>
    <hyperlink ref="E38" location="'4-6-7土地'!A1" display="土地"/>
    <hyperlink ref="C5" location="'3-流动汇总'!A1" display="流动资产"/>
    <hyperlink ref="C20" location="'4-非流动资产汇总'!A1" display="非流动资产"/>
    <hyperlink ref="D32" location="'4-6固定资产汇总'!A1" display="固定资产"/>
    <hyperlink ref="D8" location="'3-2交易性金融资产汇总'!A1" display="交易性金融资产"/>
    <hyperlink ref="E15" location="'3-9-1材料采购（在途物资）'!A1" display="材料采购（在途物资）"/>
    <hyperlink ref="E17" location="'3-9-3在库周转材料'!A1" display="在库周转材料"/>
    <hyperlink ref="G21" location="'6-非流动负债汇总 '!A1" display="非流动负债"/>
    <hyperlink ref="G5" location="'5-流动负债汇总'!A1" display="流动负债"/>
    <hyperlink ref="H22" location="'6-2应付债券'!A1" display="应付债券"/>
    <hyperlink ref="H23" location="'6-3长期应付款'!A1" display="长期应付款"/>
    <hyperlink ref="B5" location="'1-汇总表'!A1" display="分类汇总表(资产)"/>
    <hyperlink ref="F5" location="'2-分类汇总'!C63" display="分类汇总表(负债)"/>
    <hyperlink ref="E6" location="'3-1-2银行存款'!A1" display="银行存款"/>
    <hyperlink ref="E10" location="'3-2-3交易性-基金'!A1" display="基金投资"/>
    <hyperlink ref="D9" location="'3-3应收票据'!A1" display="应收票据"/>
    <hyperlink ref="D12" location="'3-6应收利息'!A1" display="应收利息"/>
    <hyperlink ref="D13" location="'3-7应收股利'!A1" display="应收股利"/>
    <hyperlink ref="E16" location="'3-9-2原材料'!Print_Area" display="原材料"/>
    <hyperlink ref="E18" location="'3-9-4委托加工物资'!A1" display="委托加工物资"/>
    <hyperlink ref="E19" location="'3-9-5产成品（库存商品）'!A1" display="产成品(库存商品)"/>
    <hyperlink ref="E20" location="'3-9-6在产品（自制半成品）'!A1" display="在产品(自制半成品)"/>
    <hyperlink ref="E21" location="'3-9-7发出商品'!A1" display="发出商品"/>
    <hyperlink ref="E22" location="'3-9-8在用周转材料'!A1" display="在用周转材料"/>
    <hyperlink ref="D16" location="'3-10一年到期非流动资产'!A1" display="一年到期非流动资产"/>
    <hyperlink ref="D20" location="'4-1可供出售金融资产汇总'!A1" display="可供出售金融资产"/>
    <hyperlink ref="D28" location="'4-2持有到期投资'!A1" display="持有到期投资"/>
    <hyperlink ref="D29" location="'4-3长期应收'!A1" display="长期应收款"/>
    <hyperlink ref="D30" location="'4-4股权投资'!A1" display="长期股权投资"/>
    <hyperlink ref="D31" location="'4-5投资性房地产'!A1" display="投资性房地产"/>
    <hyperlink ref="D40" location="'4-7在建工程汇总'!A1" display="在建工程"/>
    <hyperlink ref="E40" location="'4-7-1在建（土建）'!A1" display="在建土建"/>
    <hyperlink ref="E41" location="'4-7-2在建（设备）'!A1" display="在建设备"/>
    <hyperlink ref="D43" location="'4-8工程物资'!A1" display="工程物资"/>
    <hyperlink ref="D44" location="'4-9固定资产清理'!A1" display="固定资产清理"/>
    <hyperlink ref="D45" location="'4-10生产性生物资产'!A1" display="生产性生物资产"/>
    <hyperlink ref="D46" location="'4-11油气资产'!A1" display="油气资产"/>
    <hyperlink ref="D47" location="'4-12无形资产汇总'!A1" display="无形资产"/>
    <hyperlink ref="E47" location="'4-12-1无形-土地'!A1" display="土地"/>
    <hyperlink ref="E48" location="'4-12-2无形-其他'!A1" display="其他"/>
    <hyperlink ref="D49" location="'4-13开发支出'!A1" display="开发支出"/>
    <hyperlink ref="D50" location="'4-14商誉'!A1" display="商誉"/>
    <hyperlink ref="D51" location="'4-15长期待摊费用'!A1" display="长期待摊费用"/>
    <hyperlink ref="D52" location="'4-16递延所得税资产'!A1" display="递延所得税资产"/>
    <hyperlink ref="D53" location="'4-17其他非流动资产'!A1" display="其他非流动资产"/>
    <hyperlink ref="H5" location="'5-1短期借款'!A1" display="短期借款"/>
    <hyperlink ref="H6" location="'5-2交易性金融负债'!A1" display="交易性金融负债"/>
    <hyperlink ref="H7" location="'5-3应付票据'!A1" display="应付票据"/>
    <hyperlink ref="H8" location="'5-4应付账款'!A1" display="应付账款"/>
    <hyperlink ref="H9" location="'5-5预收账款'!A1" display="预收账款"/>
    <hyperlink ref="H10" location="'5-6职工薪酬'!A1" display="职工薪酬"/>
    <hyperlink ref="H11" location="'5-7应交税费'!A1" display="应交税费"/>
    <hyperlink ref="H12" location="'5-8应付利息'!A1" display="应付利息"/>
    <hyperlink ref="H13" location="'5-9应付股利（利润）'!A1" display="应付股利(利润)"/>
    <hyperlink ref="H14" location="'5-10其他应付款'!A1" display="其他应付款"/>
    <hyperlink ref="H15" location="'5-11一年到期非流动负债'!A1" display="一年到期非流动负债"/>
    <hyperlink ref="H16" location="'5-12其他流动负债'!A1" display="其他流动负债"/>
    <hyperlink ref="H21" location="'6-1长期借款'!A1" display="长期借款"/>
    <hyperlink ref="H24" location="'6-4专项应付款'!A1" display="专项应付款"/>
    <hyperlink ref="H25" location="'6-5预计负债'!A1" display="预计负债"/>
    <hyperlink ref="H26" location="'6-6递延所得税负债'!A1" display="递延所得税负债"/>
    <hyperlink ref="H27" location="'6-7其他非流动负债'!A1" display="其他非流动负债"/>
  </hyperlinks>
  <pageMargins left="0.75" right="0.75" top="1" bottom="1" header="0.5" footer="0.5"/>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sheetPr>
  <dimension ref="A1:D209"/>
  <sheetViews>
    <sheetView topLeftCell="A90" workbookViewId="0">
      <selection activeCell="B93" sqref="B93"/>
    </sheetView>
  </sheetViews>
  <sheetFormatPr defaultRowHeight="14.25"/>
  <cols>
    <col min="1" max="1" width="1.5" style="455" customWidth="1"/>
    <col min="2" max="2" width="115.625" style="455" customWidth="1"/>
    <col min="3" max="16384" width="9" style="455"/>
  </cols>
  <sheetData>
    <row r="1" spans="1:4" ht="42.75" customHeight="1">
      <c r="A1" s="456"/>
      <c r="B1" s="457" t="s">
        <v>231</v>
      </c>
      <c r="C1" s="456"/>
      <c r="D1" s="456"/>
    </row>
    <row r="2" spans="1:4" ht="19.5">
      <c r="A2" s="456"/>
      <c r="B2" s="458"/>
      <c r="C2" s="456"/>
      <c r="D2" s="456"/>
    </row>
    <row r="3" spans="1:4" s="448" customFormat="1" ht="18.75">
      <c r="A3" s="459"/>
      <c r="B3" s="460" t="s">
        <v>232</v>
      </c>
      <c r="C3" s="459"/>
      <c r="D3" s="459"/>
    </row>
    <row r="4" spans="1:4" s="448" customFormat="1" ht="75.75" customHeight="1">
      <c r="A4" s="459"/>
      <c r="B4" s="460" t="s">
        <v>233</v>
      </c>
      <c r="C4" s="459"/>
      <c r="D4" s="459"/>
    </row>
    <row r="5" spans="1:4" s="448" customFormat="1" ht="18.75">
      <c r="A5" s="459"/>
      <c r="B5" s="461" t="s">
        <v>234</v>
      </c>
      <c r="C5" s="459"/>
      <c r="D5" s="459"/>
    </row>
    <row r="6" spans="1:4" s="448" customFormat="1" ht="85.5" customHeight="1">
      <c r="B6" s="462" t="s">
        <v>235</v>
      </c>
    </row>
    <row r="7" spans="1:4" s="448" customFormat="1" ht="88.5" customHeight="1">
      <c r="A7" s="459"/>
      <c r="B7" s="461" t="s">
        <v>236</v>
      </c>
      <c r="C7" s="459"/>
      <c r="D7" s="459"/>
    </row>
    <row r="8" spans="1:4" s="448" customFormat="1" ht="18.75">
      <c r="A8" s="459"/>
      <c r="B8" s="463" t="s">
        <v>237</v>
      </c>
      <c r="C8" s="459"/>
      <c r="D8" s="459"/>
    </row>
    <row r="9" spans="1:4" s="448" customFormat="1" ht="83.25" customHeight="1">
      <c r="B9" s="462" t="s">
        <v>238</v>
      </c>
    </row>
    <row r="10" spans="1:4" s="448" customFormat="1" ht="19.5">
      <c r="B10" s="464" t="s">
        <v>239</v>
      </c>
    </row>
    <row r="11" spans="1:4" s="448" customFormat="1" ht="52.5" customHeight="1">
      <c r="B11" s="464" t="s">
        <v>240</v>
      </c>
    </row>
    <row r="12" spans="1:4" s="448" customFormat="1" ht="40.5" customHeight="1">
      <c r="B12" s="464" t="s">
        <v>241</v>
      </c>
    </row>
    <row r="13" spans="1:4" s="448" customFormat="1" ht="55.5" customHeight="1">
      <c r="B13" s="464" t="s">
        <v>242</v>
      </c>
    </row>
    <row r="14" spans="1:4" s="448" customFormat="1" ht="50.25" customHeight="1">
      <c r="B14" s="464" t="s">
        <v>243</v>
      </c>
    </row>
    <row r="15" spans="1:4" s="448" customFormat="1" ht="52.5" customHeight="1">
      <c r="B15" s="464" t="s">
        <v>244</v>
      </c>
    </row>
    <row r="16" spans="1:4" s="448" customFormat="1" ht="50.25" customHeight="1">
      <c r="B16" s="464" t="s">
        <v>245</v>
      </c>
    </row>
    <row r="17" spans="2:2" s="448" customFormat="1" ht="18.75">
      <c r="B17" s="465" t="s">
        <v>246</v>
      </c>
    </row>
    <row r="18" spans="2:2" s="448" customFormat="1" ht="22.5" customHeight="1">
      <c r="B18" s="465" t="s">
        <v>247</v>
      </c>
    </row>
    <row r="19" spans="2:2" s="448" customFormat="1" ht="26.25" customHeight="1">
      <c r="B19" s="466" t="s">
        <v>248</v>
      </c>
    </row>
    <row r="20" spans="2:2" s="448" customFormat="1" ht="50.25" customHeight="1">
      <c r="B20" s="464" t="s">
        <v>249</v>
      </c>
    </row>
    <row r="21" spans="2:2" s="448" customFormat="1" ht="45" customHeight="1">
      <c r="B21" s="464" t="s">
        <v>250</v>
      </c>
    </row>
    <row r="22" spans="2:2" s="448" customFormat="1" ht="25.5" customHeight="1">
      <c r="B22" s="466" t="s">
        <v>251</v>
      </c>
    </row>
    <row r="23" spans="2:2" s="448" customFormat="1" ht="48.75" customHeight="1">
      <c r="B23" s="464" t="s">
        <v>252</v>
      </c>
    </row>
    <row r="24" spans="2:2" s="448" customFormat="1" ht="23.25" customHeight="1">
      <c r="B24" s="466" t="s">
        <v>253</v>
      </c>
    </row>
    <row r="25" spans="2:2" s="448" customFormat="1" ht="46.5" customHeight="1">
      <c r="B25" s="464" t="s">
        <v>254</v>
      </c>
    </row>
    <row r="26" spans="2:2" s="448" customFormat="1" ht="27" customHeight="1">
      <c r="B26" s="464" t="s">
        <v>255</v>
      </c>
    </row>
    <row r="27" spans="2:2" s="448" customFormat="1" ht="24" customHeight="1">
      <c r="B27" s="466" t="s">
        <v>256</v>
      </c>
    </row>
    <row r="28" spans="2:2" s="448" customFormat="1" ht="24" customHeight="1">
      <c r="B28" s="464" t="s">
        <v>257</v>
      </c>
    </row>
    <row r="29" spans="2:2" s="448" customFormat="1" ht="24" customHeight="1">
      <c r="B29" s="464" t="s">
        <v>258</v>
      </c>
    </row>
    <row r="30" spans="2:2" s="448" customFormat="1" ht="24" customHeight="1">
      <c r="B30" s="464" t="s">
        <v>259</v>
      </c>
    </row>
    <row r="31" spans="2:2" s="448" customFormat="1" ht="77.25" customHeight="1">
      <c r="B31" s="464" t="s">
        <v>260</v>
      </c>
    </row>
    <row r="32" spans="2:2" s="448" customFormat="1" ht="35.25" customHeight="1">
      <c r="B32" s="464" t="s">
        <v>261</v>
      </c>
    </row>
    <row r="33" spans="2:2" s="448" customFormat="1" ht="37.5" customHeight="1">
      <c r="B33" s="466" t="s">
        <v>262</v>
      </c>
    </row>
    <row r="34" spans="2:2" s="448" customFormat="1" ht="30" customHeight="1">
      <c r="B34" s="464" t="s">
        <v>263</v>
      </c>
    </row>
    <row r="35" spans="2:2" s="448" customFormat="1" ht="22.5" customHeight="1">
      <c r="B35" s="466" t="s">
        <v>264</v>
      </c>
    </row>
    <row r="36" spans="2:2" s="448" customFormat="1" ht="22.5" customHeight="1">
      <c r="B36" s="464" t="s">
        <v>265</v>
      </c>
    </row>
    <row r="37" spans="2:2" s="448" customFormat="1" ht="22.5" customHeight="1">
      <c r="B37" s="464" t="s">
        <v>266</v>
      </c>
    </row>
    <row r="38" spans="2:2" s="448" customFormat="1" ht="76.5" customHeight="1">
      <c r="B38" s="464" t="s">
        <v>267</v>
      </c>
    </row>
    <row r="39" spans="2:2" s="448" customFormat="1" ht="29.25" customHeight="1">
      <c r="B39" s="466" t="s">
        <v>268</v>
      </c>
    </row>
    <row r="40" spans="2:2" s="448" customFormat="1" ht="72" customHeight="1">
      <c r="B40" s="464" t="s">
        <v>269</v>
      </c>
    </row>
    <row r="41" spans="2:2" s="448" customFormat="1" ht="30" customHeight="1">
      <c r="B41" s="464" t="s">
        <v>270</v>
      </c>
    </row>
    <row r="42" spans="2:2" s="448" customFormat="1" ht="30" customHeight="1">
      <c r="B42" s="467" t="s">
        <v>271</v>
      </c>
    </row>
    <row r="43" spans="2:2" s="448" customFormat="1" ht="30" customHeight="1">
      <c r="B43" s="464" t="s">
        <v>272</v>
      </c>
    </row>
    <row r="44" spans="2:2" s="448" customFormat="1" ht="63.75" customHeight="1">
      <c r="B44" s="467" t="s">
        <v>273</v>
      </c>
    </row>
    <row r="45" spans="2:2" s="448" customFormat="1" ht="26.25" customHeight="1">
      <c r="B45" s="466" t="s">
        <v>274</v>
      </c>
    </row>
    <row r="46" spans="2:2" s="448" customFormat="1" ht="26.25" customHeight="1">
      <c r="B46" s="464" t="s">
        <v>275</v>
      </c>
    </row>
    <row r="47" spans="2:2" s="448" customFormat="1" ht="68.25" customHeight="1">
      <c r="B47" s="464" t="s">
        <v>276</v>
      </c>
    </row>
    <row r="48" spans="2:2" s="448" customFormat="1" ht="26.25" customHeight="1">
      <c r="B48" s="466" t="s">
        <v>277</v>
      </c>
    </row>
    <row r="49" spans="2:2" s="448" customFormat="1" ht="26.25" customHeight="1">
      <c r="B49" s="464" t="s">
        <v>278</v>
      </c>
    </row>
    <row r="50" spans="2:2" s="448" customFormat="1" ht="34.5" customHeight="1">
      <c r="B50" s="464" t="s">
        <v>279</v>
      </c>
    </row>
    <row r="51" spans="2:2" s="448" customFormat="1" ht="26.25" customHeight="1">
      <c r="B51" s="466" t="s">
        <v>280</v>
      </c>
    </row>
    <row r="52" spans="2:2" s="448" customFormat="1" ht="26.25" customHeight="1">
      <c r="B52" s="464" t="s">
        <v>281</v>
      </c>
    </row>
    <row r="53" spans="2:2" s="448" customFormat="1" ht="23.25" customHeight="1">
      <c r="B53" s="466" t="s">
        <v>282</v>
      </c>
    </row>
    <row r="54" spans="2:2" s="448" customFormat="1" ht="24" customHeight="1">
      <c r="B54" s="464" t="s">
        <v>275</v>
      </c>
    </row>
    <row r="55" spans="2:2" s="448" customFormat="1" ht="21" customHeight="1">
      <c r="B55" s="466" t="s">
        <v>283</v>
      </c>
    </row>
    <row r="56" spans="2:2" s="448" customFormat="1" ht="39" customHeight="1">
      <c r="B56" s="464" t="s">
        <v>284</v>
      </c>
    </row>
    <row r="57" spans="2:2" s="448" customFormat="1" ht="36" customHeight="1">
      <c r="B57" s="464" t="s">
        <v>285</v>
      </c>
    </row>
    <row r="58" spans="2:2" s="448" customFormat="1" ht="30" customHeight="1">
      <c r="B58" s="464" t="s">
        <v>286</v>
      </c>
    </row>
    <row r="59" spans="2:2" s="448" customFormat="1" ht="59.25" customHeight="1">
      <c r="B59" s="464" t="s">
        <v>287</v>
      </c>
    </row>
    <row r="60" spans="2:2" s="448" customFormat="1" ht="91.5" customHeight="1">
      <c r="B60" s="464" t="s">
        <v>288</v>
      </c>
    </row>
    <row r="61" spans="2:2" s="448" customFormat="1" ht="26.25" customHeight="1">
      <c r="B61" s="466" t="s">
        <v>289</v>
      </c>
    </row>
    <row r="62" spans="2:2" s="448" customFormat="1" ht="26.25" customHeight="1">
      <c r="B62" s="464" t="s">
        <v>290</v>
      </c>
    </row>
    <row r="63" spans="2:2" s="448" customFormat="1" ht="26.25" customHeight="1">
      <c r="B63" s="466" t="s">
        <v>291</v>
      </c>
    </row>
    <row r="64" spans="2:2" s="448" customFormat="1" ht="37.5" customHeight="1">
      <c r="B64" s="464" t="s">
        <v>290</v>
      </c>
    </row>
    <row r="65" spans="2:2" s="448" customFormat="1" ht="36" customHeight="1">
      <c r="B65" s="468" t="s">
        <v>292</v>
      </c>
    </row>
    <row r="66" spans="2:2" s="448" customFormat="1" ht="26.25" customHeight="1">
      <c r="B66" s="466" t="s">
        <v>293</v>
      </c>
    </row>
    <row r="67" spans="2:2" s="448" customFormat="1" ht="37.5" customHeight="1">
      <c r="B67" s="464" t="s">
        <v>294</v>
      </c>
    </row>
    <row r="68" spans="2:2" s="448" customFormat="1" ht="26.25" customHeight="1">
      <c r="B68" s="466" t="s">
        <v>295</v>
      </c>
    </row>
    <row r="69" spans="2:2" s="448" customFormat="1" ht="37.5" customHeight="1">
      <c r="B69" s="464" t="s">
        <v>296</v>
      </c>
    </row>
    <row r="70" spans="2:2" s="448" customFormat="1" ht="26.25" customHeight="1">
      <c r="B70" s="466" t="s">
        <v>297</v>
      </c>
    </row>
    <row r="71" spans="2:2" s="448" customFormat="1" ht="37.5" customHeight="1">
      <c r="B71" s="464" t="s">
        <v>298</v>
      </c>
    </row>
    <row r="72" spans="2:2" s="448" customFormat="1" ht="26.25" customHeight="1">
      <c r="B72" s="466" t="s">
        <v>299</v>
      </c>
    </row>
    <row r="73" spans="2:2" s="448" customFormat="1" ht="37.5" customHeight="1">
      <c r="B73" s="464" t="s">
        <v>300</v>
      </c>
    </row>
    <row r="74" spans="2:2" s="448" customFormat="1" ht="26.25" customHeight="1">
      <c r="B74" s="466" t="s">
        <v>301</v>
      </c>
    </row>
    <row r="75" spans="2:2" s="448" customFormat="1" ht="48" customHeight="1">
      <c r="B75" s="464" t="s">
        <v>302</v>
      </c>
    </row>
    <row r="76" spans="2:2" s="448" customFormat="1" ht="26.25" customHeight="1">
      <c r="B76" s="466" t="s">
        <v>303</v>
      </c>
    </row>
    <row r="77" spans="2:2" s="448" customFormat="1" ht="26.25" customHeight="1">
      <c r="B77" s="466" t="s">
        <v>304</v>
      </c>
    </row>
    <row r="78" spans="2:2" s="448" customFormat="1" ht="18.75">
      <c r="B78" s="469" t="s">
        <v>305</v>
      </c>
    </row>
    <row r="79" spans="2:2" s="448" customFormat="1" ht="18.75">
      <c r="B79" s="469" t="s">
        <v>306</v>
      </c>
    </row>
    <row r="80" spans="2:2" s="448" customFormat="1" ht="18.75">
      <c r="B80" s="469" t="s">
        <v>307</v>
      </c>
    </row>
    <row r="81" spans="2:2" s="448" customFormat="1" ht="18.75">
      <c r="B81" s="469" t="s">
        <v>308</v>
      </c>
    </row>
    <row r="82" spans="2:2" s="448" customFormat="1" ht="18.75">
      <c r="B82" s="469" t="s">
        <v>309</v>
      </c>
    </row>
    <row r="83" spans="2:2" s="448" customFormat="1" ht="18.75">
      <c r="B83" s="469" t="s">
        <v>310</v>
      </c>
    </row>
    <row r="84" spans="2:2" s="448" customFormat="1" ht="37.5">
      <c r="B84" s="470" t="s">
        <v>311</v>
      </c>
    </row>
    <row r="85" spans="2:2" s="448" customFormat="1" ht="18.75">
      <c r="B85" s="470" t="s">
        <v>312</v>
      </c>
    </row>
    <row r="86" spans="2:2" s="448" customFormat="1" ht="37.5">
      <c r="B86" s="470" t="s">
        <v>313</v>
      </c>
    </row>
    <row r="87" spans="2:2" s="448" customFormat="1" ht="37.5">
      <c r="B87" s="470" t="s">
        <v>314</v>
      </c>
    </row>
    <row r="88" spans="2:2" s="448" customFormat="1" ht="37.5">
      <c r="B88" s="470" t="s">
        <v>315</v>
      </c>
    </row>
    <row r="89" spans="2:2" s="448" customFormat="1" ht="37.5">
      <c r="B89" s="470" t="s">
        <v>316</v>
      </c>
    </row>
    <row r="90" spans="2:2" s="448" customFormat="1" ht="37.5">
      <c r="B90" s="470" t="s">
        <v>317</v>
      </c>
    </row>
    <row r="91" spans="2:2" s="448" customFormat="1" ht="37.5">
      <c r="B91" s="470" t="s">
        <v>318</v>
      </c>
    </row>
    <row r="92" spans="2:2" s="448" customFormat="1" ht="37.5">
      <c r="B92" s="470" t="s">
        <v>319</v>
      </c>
    </row>
    <row r="93" spans="2:2" s="448" customFormat="1" ht="75">
      <c r="B93" s="470" t="s">
        <v>320</v>
      </c>
    </row>
    <row r="94" spans="2:2" s="448" customFormat="1" ht="18.75">
      <c r="B94" s="470" t="s">
        <v>321</v>
      </c>
    </row>
    <row r="95" spans="2:2" s="448" customFormat="1" ht="37.5">
      <c r="B95" s="470" t="s">
        <v>322</v>
      </c>
    </row>
    <row r="96" spans="2:2" s="448" customFormat="1" ht="34.5" customHeight="1">
      <c r="B96" s="466" t="s">
        <v>323</v>
      </c>
    </row>
    <row r="97" spans="2:2" s="448" customFormat="1" ht="18.75">
      <c r="B97" s="470" t="s">
        <v>324</v>
      </c>
    </row>
    <row r="98" spans="2:2" s="448" customFormat="1" ht="18.75">
      <c r="B98" s="470" t="s">
        <v>325</v>
      </c>
    </row>
    <row r="99" spans="2:2" s="448" customFormat="1" ht="38.25">
      <c r="B99" s="470" t="s">
        <v>326</v>
      </c>
    </row>
    <row r="100" spans="2:2" s="448" customFormat="1" ht="37.5">
      <c r="B100" s="470" t="s">
        <v>327</v>
      </c>
    </row>
    <row r="101" spans="2:2" s="448" customFormat="1" ht="37.5">
      <c r="B101" s="470" t="s">
        <v>328</v>
      </c>
    </row>
    <row r="102" spans="2:2" s="448" customFormat="1" ht="18.75">
      <c r="B102" s="470" t="s">
        <v>329</v>
      </c>
    </row>
    <row r="103" spans="2:2" s="448" customFormat="1" ht="38.25">
      <c r="B103" s="470" t="s">
        <v>330</v>
      </c>
    </row>
    <row r="104" spans="2:2" s="448" customFormat="1" ht="37.5">
      <c r="B104" s="470" t="s">
        <v>331</v>
      </c>
    </row>
    <row r="105" spans="2:2" s="448" customFormat="1" ht="19.5">
      <c r="B105" s="470" t="s">
        <v>332</v>
      </c>
    </row>
    <row r="106" spans="2:2" s="448" customFormat="1" ht="18.75">
      <c r="B106" s="470" t="s">
        <v>333</v>
      </c>
    </row>
    <row r="107" spans="2:2" s="449" customFormat="1" ht="28.5" customHeight="1">
      <c r="B107" s="466" t="s">
        <v>334</v>
      </c>
    </row>
    <row r="108" spans="2:2" s="448" customFormat="1" ht="88.5" customHeight="1">
      <c r="B108" s="470" t="s">
        <v>335</v>
      </c>
    </row>
    <row r="109" spans="2:2" s="448" customFormat="1" ht="53.25" customHeight="1">
      <c r="B109" s="470" t="s">
        <v>336</v>
      </c>
    </row>
    <row r="110" spans="2:2" s="448" customFormat="1" ht="36" customHeight="1">
      <c r="B110" s="470" t="s">
        <v>337</v>
      </c>
    </row>
    <row r="111" spans="2:2" s="448" customFormat="1" ht="25.5" customHeight="1">
      <c r="B111" s="470" t="s">
        <v>338</v>
      </c>
    </row>
    <row r="112" spans="2:2" s="448" customFormat="1" ht="25.5" customHeight="1">
      <c r="B112" s="470" t="s">
        <v>339</v>
      </c>
    </row>
    <row r="113" spans="2:2" s="448" customFormat="1" ht="25.5" customHeight="1">
      <c r="B113" s="470" t="s">
        <v>340</v>
      </c>
    </row>
    <row r="114" spans="2:2" s="448" customFormat="1" ht="25.5" customHeight="1">
      <c r="B114" s="471" t="s">
        <v>341</v>
      </c>
    </row>
    <row r="115" spans="2:2" s="448" customFormat="1" ht="53.25" customHeight="1">
      <c r="B115" s="470" t="s">
        <v>342</v>
      </c>
    </row>
    <row r="116" spans="2:2" s="448" customFormat="1" ht="25.5" customHeight="1">
      <c r="B116" s="471" t="s">
        <v>343</v>
      </c>
    </row>
    <row r="117" spans="2:2" s="448" customFormat="1" ht="66" customHeight="1">
      <c r="B117" s="470" t="s">
        <v>344</v>
      </c>
    </row>
    <row r="118" spans="2:2" s="448" customFormat="1" ht="23.25" customHeight="1">
      <c r="B118" s="470" t="s">
        <v>345</v>
      </c>
    </row>
    <row r="119" spans="2:2" s="448" customFormat="1" ht="27" customHeight="1">
      <c r="B119" s="470" t="s">
        <v>346</v>
      </c>
    </row>
    <row r="120" spans="2:2" s="450" customFormat="1" ht="25.5" customHeight="1">
      <c r="B120" s="466" t="s">
        <v>347</v>
      </c>
    </row>
    <row r="121" spans="2:2" s="448" customFormat="1" ht="66" customHeight="1">
      <c r="B121" s="470" t="s">
        <v>348</v>
      </c>
    </row>
    <row r="122" spans="2:2" s="450" customFormat="1" ht="25.5" customHeight="1">
      <c r="B122" s="471" t="s">
        <v>349</v>
      </c>
    </row>
    <row r="123" spans="2:2" s="451" customFormat="1" ht="27" customHeight="1">
      <c r="B123" s="470" t="s">
        <v>350</v>
      </c>
    </row>
    <row r="124" spans="2:2" s="451" customFormat="1" ht="27" customHeight="1">
      <c r="B124" s="470" t="s">
        <v>351</v>
      </c>
    </row>
    <row r="125" spans="2:2" s="451" customFormat="1" ht="64.5" customHeight="1">
      <c r="B125" s="470" t="s">
        <v>352</v>
      </c>
    </row>
    <row r="126" spans="2:2" s="452" customFormat="1" ht="27.75" customHeight="1">
      <c r="B126" s="471" t="s">
        <v>353</v>
      </c>
    </row>
    <row r="127" spans="2:2" s="451" customFormat="1" ht="45.75" customHeight="1">
      <c r="B127" s="470" t="s">
        <v>354</v>
      </c>
    </row>
    <row r="128" spans="2:2" s="451" customFormat="1" ht="27.75" customHeight="1">
      <c r="B128" s="470" t="s">
        <v>355</v>
      </c>
    </row>
    <row r="129" spans="2:2" s="451" customFormat="1" ht="27.75" customHeight="1">
      <c r="B129" s="470" t="s">
        <v>356</v>
      </c>
    </row>
    <row r="130" spans="2:2" s="451" customFormat="1" ht="48" customHeight="1">
      <c r="B130" s="472" t="s">
        <v>302</v>
      </c>
    </row>
    <row r="131" spans="2:2" s="452" customFormat="1" ht="41.25" customHeight="1">
      <c r="B131" s="466" t="s">
        <v>357</v>
      </c>
    </row>
    <row r="132" spans="2:2" s="448" customFormat="1" ht="63" customHeight="1">
      <c r="B132" s="470" t="s">
        <v>358</v>
      </c>
    </row>
    <row r="133" spans="2:2" s="448" customFormat="1" ht="27.75" hidden="1" customHeight="1">
      <c r="B133" s="470"/>
    </row>
    <row r="134" spans="2:2" s="448" customFormat="1" ht="27.75" hidden="1" customHeight="1">
      <c r="B134" s="470"/>
    </row>
    <row r="135" spans="2:2" s="448" customFormat="1" ht="27.75" hidden="1" customHeight="1">
      <c r="B135" s="470"/>
    </row>
    <row r="136" spans="2:2" s="448" customFormat="1" ht="27.75" hidden="1" customHeight="1">
      <c r="B136" s="470"/>
    </row>
    <row r="137" spans="2:2" s="448" customFormat="1" ht="27.75" hidden="1" customHeight="1">
      <c r="B137" s="470"/>
    </row>
    <row r="138" spans="2:2" s="448" customFormat="1" ht="2.25" hidden="1" customHeight="1">
      <c r="B138" s="470"/>
    </row>
    <row r="139" spans="2:2" s="448" customFormat="1" ht="2.25" hidden="1" customHeight="1">
      <c r="B139" s="470"/>
    </row>
    <row r="140" spans="2:2" s="448" customFormat="1" ht="2.25" hidden="1" customHeight="1">
      <c r="B140" s="470"/>
    </row>
    <row r="141" spans="2:2" s="448" customFormat="1" ht="2.25" hidden="1" customHeight="1">
      <c r="B141" s="470"/>
    </row>
    <row r="142" spans="2:2" s="448" customFormat="1" ht="2.25" hidden="1" customHeight="1">
      <c r="B142" s="470"/>
    </row>
    <row r="143" spans="2:2" s="448" customFormat="1" ht="27.75" customHeight="1">
      <c r="B143" s="470" t="s">
        <v>359</v>
      </c>
    </row>
    <row r="144" spans="2:2" s="448" customFormat="1" ht="27.75" customHeight="1">
      <c r="B144" s="470" t="s">
        <v>360</v>
      </c>
    </row>
    <row r="145" spans="2:2" s="448" customFormat="1" ht="27.75" customHeight="1">
      <c r="B145" s="470" t="s">
        <v>361</v>
      </c>
    </row>
    <row r="146" spans="2:2" s="448" customFormat="1" ht="27.75" customHeight="1">
      <c r="B146" s="470" t="s">
        <v>362</v>
      </c>
    </row>
    <row r="147" spans="2:2" s="448" customFormat="1" ht="27.75" customHeight="1">
      <c r="B147" s="470" t="s">
        <v>363</v>
      </c>
    </row>
    <row r="148" spans="2:2" s="448" customFormat="1" ht="27.75" customHeight="1">
      <c r="B148" s="470" t="s">
        <v>364</v>
      </c>
    </row>
    <row r="149" spans="2:2" s="448" customFormat="1" ht="41.25" customHeight="1">
      <c r="B149" s="470" t="s">
        <v>365</v>
      </c>
    </row>
    <row r="150" spans="2:2" s="450" customFormat="1" ht="25.5" customHeight="1">
      <c r="B150" s="466" t="s">
        <v>366</v>
      </c>
    </row>
    <row r="151" spans="2:2" s="451" customFormat="1" ht="27" customHeight="1">
      <c r="B151" s="470" t="s">
        <v>367</v>
      </c>
    </row>
    <row r="152" spans="2:2" s="453" customFormat="1" ht="25.5" customHeight="1">
      <c r="B152" s="466" t="s">
        <v>368</v>
      </c>
    </row>
    <row r="153" spans="2:2" s="451" customFormat="1" ht="27" customHeight="1">
      <c r="B153" s="469" t="s">
        <v>369</v>
      </c>
    </row>
    <row r="154" spans="2:2" s="450" customFormat="1" ht="25.5" customHeight="1">
      <c r="B154" s="466" t="s">
        <v>370</v>
      </c>
    </row>
    <row r="155" spans="2:2" s="451" customFormat="1" ht="27" customHeight="1">
      <c r="B155" s="469" t="s">
        <v>371</v>
      </c>
    </row>
    <row r="156" spans="2:2" s="450" customFormat="1" ht="25.5" customHeight="1">
      <c r="B156" s="466" t="s">
        <v>372</v>
      </c>
    </row>
    <row r="157" spans="2:2" s="451" customFormat="1" ht="27" customHeight="1">
      <c r="B157" s="469" t="s">
        <v>371</v>
      </c>
    </row>
    <row r="158" spans="2:2" s="451" customFormat="1" ht="30.75" customHeight="1">
      <c r="B158" s="466" t="s">
        <v>373</v>
      </c>
    </row>
    <row r="159" spans="2:2" s="451" customFormat="1" ht="42.75" customHeight="1">
      <c r="B159" s="469" t="s">
        <v>374</v>
      </c>
    </row>
    <row r="160" spans="2:2" s="451" customFormat="1" ht="30.75" customHeight="1">
      <c r="B160" s="466" t="s">
        <v>375</v>
      </c>
    </row>
    <row r="161" spans="2:2" s="451" customFormat="1" ht="42.75" customHeight="1">
      <c r="B161" s="469" t="s">
        <v>298</v>
      </c>
    </row>
    <row r="162" spans="2:2" s="451" customFormat="1" ht="30.75" customHeight="1">
      <c r="B162" s="471" t="s">
        <v>376</v>
      </c>
    </row>
    <row r="163" spans="2:2" s="451" customFormat="1" ht="42.75" customHeight="1">
      <c r="B163" s="469" t="s">
        <v>377</v>
      </c>
    </row>
    <row r="164" spans="2:2" s="448" customFormat="1" ht="30.75" customHeight="1">
      <c r="B164" s="466" t="s">
        <v>378</v>
      </c>
    </row>
    <row r="165" spans="2:2" s="448" customFormat="1" ht="30.75" customHeight="1">
      <c r="B165" s="471" t="s">
        <v>379</v>
      </c>
    </row>
    <row r="166" spans="2:2" s="448" customFormat="1" ht="30.75" customHeight="1">
      <c r="B166" s="470" t="s">
        <v>380</v>
      </c>
    </row>
    <row r="167" spans="2:2" s="448" customFormat="1" ht="30.75" customHeight="1">
      <c r="B167" s="471" t="s">
        <v>381</v>
      </c>
    </row>
    <row r="168" spans="2:2" s="448" customFormat="1" ht="30.75" customHeight="1">
      <c r="B168" s="470" t="s">
        <v>382</v>
      </c>
    </row>
    <row r="169" spans="2:2" s="448" customFormat="1" ht="30.75" customHeight="1">
      <c r="B169" s="470" t="s">
        <v>383</v>
      </c>
    </row>
    <row r="170" spans="2:2" s="448" customFormat="1" ht="30.75" customHeight="1">
      <c r="B170" s="466" t="s">
        <v>384</v>
      </c>
    </row>
    <row r="171" spans="2:2" s="448" customFormat="1" ht="30.75" customHeight="1">
      <c r="B171" s="470" t="s">
        <v>385</v>
      </c>
    </row>
    <row r="172" spans="2:2" s="448" customFormat="1" ht="30.75" customHeight="1">
      <c r="B172" s="471" t="s">
        <v>386</v>
      </c>
    </row>
    <row r="173" spans="2:2" s="448" customFormat="1" ht="61.5" customHeight="1">
      <c r="B173" s="470" t="s">
        <v>387</v>
      </c>
    </row>
    <row r="174" spans="2:2" s="448" customFormat="1" ht="25.5" customHeight="1">
      <c r="B174" s="471" t="s">
        <v>388</v>
      </c>
    </row>
    <row r="175" spans="2:2" s="448" customFormat="1" ht="59.25" customHeight="1">
      <c r="B175" s="470" t="s">
        <v>389</v>
      </c>
    </row>
    <row r="176" spans="2:2" s="448" customFormat="1" ht="25.5" customHeight="1">
      <c r="B176" s="471" t="s">
        <v>390</v>
      </c>
    </row>
    <row r="177" spans="2:2" s="448" customFormat="1" ht="59.25" customHeight="1">
      <c r="B177" s="470" t="s">
        <v>391</v>
      </c>
    </row>
    <row r="178" spans="2:2" s="454" customFormat="1" ht="30" customHeight="1">
      <c r="B178" s="471" t="s">
        <v>392</v>
      </c>
    </row>
    <row r="179" spans="2:2" s="454" customFormat="1" ht="30" customHeight="1">
      <c r="B179" s="470" t="s">
        <v>393</v>
      </c>
    </row>
    <row r="180" spans="2:2" s="448" customFormat="1" ht="30" customHeight="1">
      <c r="B180" s="471" t="s">
        <v>394</v>
      </c>
    </row>
    <row r="181" spans="2:2" s="448" customFormat="1" ht="30" customHeight="1">
      <c r="B181" s="470" t="s">
        <v>395</v>
      </c>
    </row>
    <row r="182" spans="2:2" s="448" customFormat="1" ht="30" customHeight="1">
      <c r="B182" s="471" t="s">
        <v>396</v>
      </c>
    </row>
    <row r="183" spans="2:2" s="448" customFormat="1" ht="30" customHeight="1">
      <c r="B183" s="470" t="s">
        <v>298</v>
      </c>
    </row>
    <row r="184" spans="2:2" s="448" customFormat="1" ht="30" customHeight="1">
      <c r="B184" s="471" t="s">
        <v>397</v>
      </c>
    </row>
    <row r="185" spans="2:2" s="448" customFormat="1" ht="30" customHeight="1">
      <c r="B185" s="470" t="s">
        <v>298</v>
      </c>
    </row>
    <row r="186" spans="2:2" s="448" customFormat="1"/>
    <row r="187" spans="2:2" s="448" customFormat="1"/>
    <row r="188" spans="2:2" s="448" customFormat="1"/>
    <row r="189" spans="2:2" s="448" customFormat="1"/>
    <row r="190" spans="2:2" s="448" customFormat="1"/>
    <row r="191" spans="2:2" s="448" customFormat="1"/>
    <row r="192" spans="2:2" s="448" customFormat="1"/>
    <row r="193" s="448" customFormat="1"/>
    <row r="194" s="448" customFormat="1"/>
    <row r="195" s="448" customFormat="1"/>
    <row r="196" s="448" customFormat="1"/>
    <row r="197" s="448" customFormat="1"/>
    <row r="198" s="448" customFormat="1"/>
    <row r="199" s="448" customFormat="1"/>
    <row r="200" s="448" customFormat="1"/>
    <row r="201" s="448" customFormat="1"/>
    <row r="202" s="448" customFormat="1"/>
    <row r="203" s="448" customFormat="1"/>
    <row r="204" s="448" customFormat="1"/>
    <row r="205" s="448" customFormat="1"/>
    <row r="206" s="448" customFormat="1"/>
    <row r="207" s="448" customFormat="1"/>
    <row r="208" s="448" customFormat="1"/>
    <row r="209" s="448" customFormat="1"/>
  </sheetData>
  <phoneticPr fontId="206" type="noConversion"/>
  <hyperlinks>
    <hyperlink ref="B65" location="'长期投资汇总表'!A6" display="2.非流动资产填表说明(表4--1至4--1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election activeCell="C39" sqref="C39"/>
    </sheetView>
  </sheetViews>
  <sheetFormatPr defaultRowHeight="18" customHeight="1"/>
  <cols>
    <col min="1" max="1" width="17.75" style="386" customWidth="1"/>
    <col min="2" max="2" width="10.5" style="389" customWidth="1"/>
    <col min="3" max="3" width="8" style="389" customWidth="1"/>
    <col min="4" max="4" width="13" style="389" customWidth="1"/>
    <col min="5" max="5" width="12" style="389" customWidth="1"/>
    <col min="6" max="6" width="11.625" style="389" customWidth="1"/>
    <col min="7" max="7" width="11.375" style="389" customWidth="1"/>
    <col min="8" max="8" width="16.75" style="389" customWidth="1"/>
    <col min="9" max="9" width="18.375" style="389" customWidth="1"/>
    <col min="10" max="10" width="13.875" style="389" customWidth="1"/>
    <col min="11" max="11" width="29.5" style="389" customWidth="1"/>
    <col min="12" max="16384" width="9" style="389"/>
  </cols>
  <sheetData>
    <row r="1" spans="1:12" s="385" customFormat="1" ht="30.75" customHeight="1">
      <c r="A1" s="390" t="s">
        <v>398</v>
      </c>
      <c r="B1" s="391"/>
      <c r="C1" s="391"/>
      <c r="D1" s="391"/>
      <c r="E1" s="391"/>
      <c r="F1" s="391"/>
      <c r="G1" s="391"/>
      <c r="H1" s="391"/>
      <c r="I1" s="391"/>
      <c r="J1" s="391"/>
      <c r="K1" s="391"/>
    </row>
    <row r="2" spans="1:12" ht="18" customHeight="1">
      <c r="A2" s="392" t="str">
        <f>封面!B8&amp;封面!D8&amp;封面!E8&amp;封面!F8&amp;封面!G8&amp;封面!H8&amp;封面!I8</f>
        <v>评估基准日：2018年12月31日</v>
      </c>
      <c r="B2" s="392"/>
      <c r="C2" s="392"/>
      <c r="D2" s="392"/>
      <c r="E2" s="392"/>
      <c r="F2" s="392"/>
      <c r="G2" s="392"/>
      <c r="H2" s="392"/>
      <c r="I2" s="392"/>
      <c r="J2" s="392"/>
      <c r="K2" s="392"/>
    </row>
    <row r="3" spans="1:12" ht="17.25" customHeight="1">
      <c r="A3" s="393" t="s">
        <v>399</v>
      </c>
      <c r="B3" s="394"/>
      <c r="C3" s="394"/>
      <c r="D3" s="394"/>
      <c r="E3" s="394"/>
      <c r="F3" s="394"/>
      <c r="G3" s="394"/>
      <c r="H3" s="394"/>
      <c r="I3" s="421"/>
      <c r="J3" s="422"/>
      <c r="K3" s="423"/>
    </row>
    <row r="4" spans="1:12" s="386" customFormat="1" ht="18" customHeight="1">
      <c r="A4" s="395" t="s">
        <v>400</v>
      </c>
      <c r="B4" s="396" t="s">
        <v>401</v>
      </c>
      <c r="C4" s="710"/>
      <c r="D4" s="711"/>
      <c r="E4" s="711"/>
      <c r="F4" s="711"/>
      <c r="G4" s="712"/>
      <c r="H4" s="396" t="s">
        <v>402</v>
      </c>
      <c r="I4" s="424"/>
      <c r="J4" s="425" t="s">
        <v>403</v>
      </c>
      <c r="K4" s="426"/>
      <c r="L4" s="389"/>
    </row>
    <row r="5" spans="1:12" s="386" customFormat="1" ht="18" customHeight="1">
      <c r="A5" s="397"/>
      <c r="B5" s="398" t="s">
        <v>404</v>
      </c>
      <c r="C5" s="713"/>
      <c r="D5" s="714"/>
      <c r="E5" s="714"/>
      <c r="F5" s="714"/>
      <c r="G5" s="715"/>
      <c r="H5" s="734" t="s">
        <v>405</v>
      </c>
      <c r="I5" s="736"/>
      <c r="J5" s="402" t="s">
        <v>406</v>
      </c>
      <c r="K5" s="427"/>
      <c r="L5" s="389"/>
    </row>
    <row r="6" spans="1:12" s="386" customFormat="1" ht="18" customHeight="1">
      <c r="A6" s="399" t="s">
        <v>407</v>
      </c>
      <c r="B6" s="716"/>
      <c r="C6" s="717"/>
      <c r="D6" s="717"/>
      <c r="E6" s="718"/>
      <c r="F6" s="400" t="s">
        <v>408</v>
      </c>
      <c r="G6" s="401"/>
      <c r="H6" s="735"/>
      <c r="I6" s="737"/>
      <c r="J6" s="402" t="s">
        <v>409</v>
      </c>
      <c r="K6" s="427"/>
    </row>
    <row r="7" spans="1:12" s="386" customFormat="1" ht="18" customHeight="1">
      <c r="A7" s="403" t="s">
        <v>410</v>
      </c>
      <c r="B7" s="716"/>
      <c r="C7" s="717"/>
      <c r="D7" s="717"/>
      <c r="E7" s="718"/>
      <c r="F7" s="400" t="s">
        <v>408</v>
      </c>
      <c r="G7" s="401"/>
      <c r="H7" s="734" t="s">
        <v>411</v>
      </c>
      <c r="I7" s="738"/>
      <c r="J7" s="402" t="s">
        <v>406</v>
      </c>
      <c r="K7" s="427"/>
    </row>
    <row r="8" spans="1:12" s="386" customFormat="1" ht="18" customHeight="1">
      <c r="A8" s="403" t="s">
        <v>412</v>
      </c>
      <c r="B8" s="401"/>
      <c r="C8" s="400" t="s">
        <v>413</v>
      </c>
      <c r="D8" s="401"/>
      <c r="E8" s="404" t="s">
        <v>414</v>
      </c>
      <c r="F8" s="405"/>
      <c r="G8" s="406"/>
      <c r="H8" s="735"/>
      <c r="I8" s="739"/>
      <c r="J8" s="402" t="s">
        <v>409</v>
      </c>
      <c r="K8" s="428"/>
    </row>
    <row r="9" spans="1:12" s="386" customFormat="1" ht="27" customHeight="1">
      <c r="A9" s="399" t="s">
        <v>415</v>
      </c>
      <c r="B9" s="719"/>
      <c r="C9" s="720"/>
      <c r="D9" s="720"/>
      <c r="E9" s="720"/>
      <c r="F9" s="720"/>
      <c r="G9" s="721"/>
      <c r="H9" s="398" t="s">
        <v>416</v>
      </c>
      <c r="I9" s="429" t="s">
        <v>417</v>
      </c>
      <c r="J9" s="398" t="s">
        <v>418</v>
      </c>
      <c r="K9" s="430" t="s">
        <v>419</v>
      </c>
    </row>
    <row r="10" spans="1:12" s="387" customFormat="1" ht="18" customHeight="1">
      <c r="A10" s="740" t="s">
        <v>420</v>
      </c>
      <c r="B10" s="741"/>
      <c r="C10" s="741"/>
      <c r="D10" s="741"/>
      <c r="E10" s="741"/>
      <c r="F10" s="741"/>
      <c r="G10" s="742"/>
      <c r="H10" s="407" t="s">
        <v>421</v>
      </c>
      <c r="I10" s="415"/>
      <c r="J10" s="407" t="s">
        <v>422</v>
      </c>
      <c r="K10" s="431"/>
    </row>
    <row r="11" spans="1:12" s="387" customFormat="1" ht="18" customHeight="1">
      <c r="A11" s="743"/>
      <c r="B11" s="744"/>
      <c r="C11" s="744"/>
      <c r="D11" s="744"/>
      <c r="E11" s="744"/>
      <c r="F11" s="744"/>
      <c r="G11" s="745"/>
      <c r="H11" s="400" t="s">
        <v>423</v>
      </c>
      <c r="I11" s="400" t="s">
        <v>424</v>
      </c>
      <c r="J11" s="400" t="s">
        <v>423</v>
      </c>
      <c r="K11" s="432" t="s">
        <v>424</v>
      </c>
    </row>
    <row r="12" spans="1:12" s="388" customFormat="1" ht="18" customHeight="1">
      <c r="A12" s="408">
        <v>1</v>
      </c>
      <c r="B12" s="722"/>
      <c r="C12" s="723"/>
      <c r="D12" s="723"/>
      <c r="E12" s="723"/>
      <c r="F12" s="723"/>
      <c r="G12" s="724"/>
      <c r="H12" s="409"/>
      <c r="I12" s="433"/>
      <c r="J12" s="409"/>
      <c r="K12" s="434"/>
      <c r="L12" s="389"/>
    </row>
    <row r="13" spans="1:12" ht="18" customHeight="1">
      <c r="A13" s="408">
        <v>2</v>
      </c>
      <c r="B13" s="722"/>
      <c r="C13" s="723"/>
      <c r="D13" s="723"/>
      <c r="E13" s="723"/>
      <c r="F13" s="723"/>
      <c r="G13" s="724"/>
      <c r="H13" s="409"/>
      <c r="I13" s="433"/>
      <c r="J13" s="409"/>
      <c r="K13" s="434"/>
    </row>
    <row r="14" spans="1:12" ht="18" customHeight="1">
      <c r="A14" s="408">
        <v>3</v>
      </c>
      <c r="B14" s="722"/>
      <c r="C14" s="723"/>
      <c r="D14" s="723"/>
      <c r="E14" s="723"/>
      <c r="F14" s="723"/>
      <c r="G14" s="724"/>
      <c r="H14" s="409"/>
      <c r="I14" s="433"/>
      <c r="J14" s="409"/>
      <c r="K14" s="434"/>
    </row>
    <row r="15" spans="1:12" ht="18" customHeight="1">
      <c r="A15" s="408">
        <v>4</v>
      </c>
      <c r="B15" s="722"/>
      <c r="C15" s="723"/>
      <c r="D15" s="723"/>
      <c r="E15" s="723"/>
      <c r="F15" s="723"/>
      <c r="G15" s="724"/>
      <c r="H15" s="410"/>
      <c r="I15" s="435"/>
      <c r="J15" s="435"/>
      <c r="K15" s="436"/>
    </row>
    <row r="16" spans="1:12" ht="18" customHeight="1">
      <c r="A16" s="408">
        <v>5</v>
      </c>
      <c r="B16" s="722"/>
      <c r="C16" s="723"/>
      <c r="D16" s="723"/>
      <c r="E16" s="723"/>
      <c r="F16" s="723"/>
      <c r="G16" s="724"/>
      <c r="H16" s="410"/>
      <c r="I16" s="435"/>
      <c r="J16" s="435"/>
      <c r="K16" s="436"/>
    </row>
    <row r="17" spans="1:11" ht="18" customHeight="1">
      <c r="A17" s="411" t="s">
        <v>425</v>
      </c>
      <c r="B17" s="722"/>
      <c r="C17" s="723"/>
      <c r="D17" s="723"/>
      <c r="E17" s="723"/>
      <c r="F17" s="723"/>
      <c r="G17" s="724"/>
      <c r="H17" s="412"/>
      <c r="I17" s="437"/>
      <c r="J17" s="438"/>
      <c r="K17" s="439"/>
    </row>
    <row r="18" spans="1:11" s="387" customFormat="1" ht="18" customHeight="1">
      <c r="A18" s="413" t="s">
        <v>426</v>
      </c>
      <c r="B18" s="414"/>
      <c r="C18" s="414"/>
      <c r="D18" s="414"/>
      <c r="E18" s="415"/>
      <c r="F18" s="407" t="s">
        <v>427</v>
      </c>
      <c r="G18" s="414"/>
      <c r="H18" s="415"/>
      <c r="I18" s="425" t="s">
        <v>428</v>
      </c>
      <c r="J18" s="396" t="s">
        <v>429</v>
      </c>
      <c r="K18" s="440" t="s">
        <v>430</v>
      </c>
    </row>
    <row r="19" spans="1:11" ht="18" customHeight="1">
      <c r="A19" s="408">
        <v>1</v>
      </c>
      <c r="B19" s="725"/>
      <c r="C19" s="726"/>
      <c r="D19" s="726"/>
      <c r="E19" s="727"/>
      <c r="F19" s="713"/>
      <c r="G19" s="714"/>
      <c r="H19" s="715"/>
      <c r="I19" s="435"/>
      <c r="J19" s="441"/>
      <c r="K19" s="442"/>
    </row>
    <row r="20" spans="1:11" ht="18" customHeight="1">
      <c r="A20" s="408">
        <v>2</v>
      </c>
      <c r="B20" s="725"/>
      <c r="C20" s="726"/>
      <c r="D20" s="726"/>
      <c r="E20" s="727"/>
      <c r="F20" s="713"/>
      <c r="G20" s="714"/>
      <c r="H20" s="715"/>
      <c r="I20" s="435"/>
      <c r="J20" s="441"/>
      <c r="K20" s="442"/>
    </row>
    <row r="21" spans="1:11" ht="18" customHeight="1">
      <c r="A21" s="408">
        <v>3</v>
      </c>
      <c r="B21" s="725"/>
      <c r="C21" s="726"/>
      <c r="D21" s="726"/>
      <c r="E21" s="727"/>
      <c r="F21" s="713"/>
      <c r="G21" s="714"/>
      <c r="H21" s="715"/>
      <c r="I21" s="435"/>
      <c r="J21" s="441"/>
      <c r="K21" s="442"/>
    </row>
    <row r="22" spans="1:11" ht="18" customHeight="1">
      <c r="A22" s="408">
        <v>4</v>
      </c>
      <c r="B22" s="725"/>
      <c r="C22" s="726"/>
      <c r="D22" s="726"/>
      <c r="E22" s="727"/>
      <c r="F22" s="713"/>
      <c r="G22" s="714"/>
      <c r="H22" s="715"/>
      <c r="I22" s="435"/>
      <c r="J22" s="441"/>
      <c r="K22" s="442"/>
    </row>
    <row r="23" spans="1:11" ht="18" customHeight="1">
      <c r="A23" s="408">
        <v>5</v>
      </c>
      <c r="B23" s="725"/>
      <c r="C23" s="726"/>
      <c r="D23" s="726"/>
      <c r="E23" s="727"/>
      <c r="F23" s="713"/>
      <c r="G23" s="714"/>
      <c r="H23" s="715"/>
      <c r="I23" s="435"/>
      <c r="J23" s="441"/>
      <c r="K23" s="442"/>
    </row>
    <row r="24" spans="1:11" ht="18" customHeight="1">
      <c r="A24" s="416">
        <v>6</v>
      </c>
      <c r="B24" s="725"/>
      <c r="C24" s="726"/>
      <c r="D24" s="726"/>
      <c r="E24" s="727"/>
      <c r="F24" s="713"/>
      <c r="G24" s="714"/>
      <c r="H24" s="715"/>
      <c r="I24" s="435"/>
      <c r="J24" s="441"/>
      <c r="K24" s="442"/>
    </row>
    <row r="25" spans="1:11" ht="18" customHeight="1">
      <c r="A25" s="416">
        <v>7</v>
      </c>
      <c r="B25" s="725"/>
      <c r="C25" s="726"/>
      <c r="D25" s="726"/>
      <c r="E25" s="727"/>
      <c r="F25" s="713"/>
      <c r="G25" s="714"/>
      <c r="H25" s="715"/>
      <c r="I25" s="443"/>
      <c r="J25" s="441"/>
      <c r="K25" s="442"/>
    </row>
    <row r="26" spans="1:11" ht="18" customHeight="1">
      <c r="A26" s="408">
        <v>8</v>
      </c>
      <c r="B26" s="725"/>
      <c r="C26" s="726"/>
      <c r="D26" s="726"/>
      <c r="E26" s="727"/>
      <c r="F26" s="713"/>
      <c r="G26" s="714"/>
      <c r="H26" s="715"/>
      <c r="I26" s="444"/>
      <c r="J26" s="441"/>
      <c r="K26" s="442"/>
    </row>
    <row r="27" spans="1:11" ht="18" customHeight="1">
      <c r="A27" s="416">
        <v>9</v>
      </c>
      <c r="B27" s="725"/>
      <c r="C27" s="726"/>
      <c r="D27" s="726"/>
      <c r="E27" s="727"/>
      <c r="F27" s="713"/>
      <c r="G27" s="714"/>
      <c r="H27" s="715"/>
      <c r="I27" s="443"/>
      <c r="J27" s="441"/>
      <c r="K27" s="442"/>
    </row>
    <row r="28" spans="1:11" ht="18" customHeight="1">
      <c r="A28" s="417">
        <v>10</v>
      </c>
      <c r="B28" s="728"/>
      <c r="C28" s="729"/>
      <c r="D28" s="729"/>
      <c r="E28" s="730"/>
      <c r="F28" s="731"/>
      <c r="G28" s="732"/>
      <c r="H28" s="733"/>
      <c r="I28" s="445"/>
      <c r="J28" s="446"/>
      <c r="K28" s="447"/>
    </row>
    <row r="29" spans="1:11" ht="18" customHeight="1">
      <c r="D29" s="386"/>
    </row>
    <row r="30" spans="1:11" ht="18" customHeight="1">
      <c r="A30" s="418"/>
      <c r="D30" s="386"/>
    </row>
    <row r="31" spans="1:11" ht="18" customHeight="1">
      <c r="A31" s="419"/>
    </row>
    <row r="32" spans="1:11" ht="18" customHeight="1">
      <c r="A32" s="420"/>
    </row>
    <row r="33" spans="1:1" ht="18" customHeight="1">
      <c r="A33" s="420"/>
    </row>
    <row r="34" spans="1:1" ht="18" customHeight="1">
      <c r="A34" s="419"/>
    </row>
    <row r="35" spans="1:1" ht="18" customHeight="1">
      <c r="A35" s="419"/>
    </row>
    <row r="36" spans="1:1" ht="18" customHeight="1">
      <c r="A36" s="419"/>
    </row>
    <row r="37" spans="1:1" ht="18" customHeight="1">
      <c r="A37" s="419"/>
    </row>
    <row r="38" spans="1:1" ht="18" customHeight="1">
      <c r="A38" s="420"/>
    </row>
    <row r="39" spans="1:1" ht="18" customHeight="1">
      <c r="A39" s="419"/>
    </row>
  </sheetData>
  <mergeCells count="36">
    <mergeCell ref="H5:H6"/>
    <mergeCell ref="H7:H8"/>
    <mergeCell ref="I5:I6"/>
    <mergeCell ref="I7:I8"/>
    <mergeCell ref="A10:G11"/>
    <mergeCell ref="B27:E27"/>
    <mergeCell ref="F27:H27"/>
    <mergeCell ref="B28:E28"/>
    <mergeCell ref="F28:H28"/>
    <mergeCell ref="B23:E23"/>
    <mergeCell ref="F23:H23"/>
    <mergeCell ref="B24:E24"/>
    <mergeCell ref="F24:H24"/>
    <mergeCell ref="B25:E25"/>
    <mergeCell ref="F25:H25"/>
    <mergeCell ref="B26:E26"/>
    <mergeCell ref="F26:H26"/>
    <mergeCell ref="B12:G12"/>
    <mergeCell ref="F21:H21"/>
    <mergeCell ref="B22:E22"/>
    <mergeCell ref="F22:H22"/>
    <mergeCell ref="B13:G13"/>
    <mergeCell ref="B14:G14"/>
    <mergeCell ref="B15:G15"/>
    <mergeCell ref="B16:G16"/>
    <mergeCell ref="B17:G17"/>
    <mergeCell ref="B19:E19"/>
    <mergeCell ref="F19:H19"/>
    <mergeCell ref="B20:E20"/>
    <mergeCell ref="F20:H20"/>
    <mergeCell ref="B21:E21"/>
    <mergeCell ref="C4:G4"/>
    <mergeCell ref="C5:G5"/>
    <mergeCell ref="B6:E6"/>
    <mergeCell ref="B7:E7"/>
    <mergeCell ref="B9:G9"/>
  </mergeCells>
  <phoneticPr fontId="206" type="noConversion"/>
  <pageMargins left="0.71" right="0.71" top="0.75" bottom="0.75" header="0.31" footer="0.31"/>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1" sqref="E21"/>
    </sheetView>
  </sheetViews>
  <sheetFormatPr defaultColWidth="9" defaultRowHeight="15.75"/>
  <sheetData>
    <row r="1" spans="1:1">
      <c r="A1" s="384" t="s">
        <v>431</v>
      </c>
    </row>
  </sheetData>
  <phoneticPr fontId="206"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7" sqref="G7"/>
    </sheetView>
  </sheetViews>
  <sheetFormatPr defaultColWidth="9" defaultRowHeight="15.75"/>
  <sheetData>
    <row r="1" spans="1:1">
      <c r="A1" s="384" t="s">
        <v>432</v>
      </c>
    </row>
  </sheetData>
  <phoneticPr fontId="20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
  <sheetViews>
    <sheetView showGridLines="0" workbookViewId="0">
      <selection activeCell="C26" sqref="C26"/>
    </sheetView>
  </sheetViews>
  <sheetFormatPr defaultRowHeight="15.75" customHeight="1"/>
  <cols>
    <col min="1" max="1" width="25" style="4" bestFit="1" customWidth="1"/>
    <col min="2" max="3" width="23.5" style="4" customWidth="1"/>
    <col min="4" max="4" width="20.75" style="4" customWidth="1"/>
    <col min="5" max="5" width="20.375" style="4" customWidth="1"/>
    <col min="6" max="16384" width="9" style="4"/>
  </cols>
  <sheetData>
    <row r="1" spans="1:5" ht="25.5" customHeight="1">
      <c r="A1" s="746" t="s">
        <v>433</v>
      </c>
      <c r="B1" s="746"/>
      <c r="C1" s="746"/>
      <c r="D1" s="746"/>
      <c r="E1" s="746"/>
    </row>
    <row r="2" spans="1:5" s="343" customFormat="1" ht="15.75" customHeight="1">
      <c r="A2" s="747" t="str">
        <f>封面!B8&amp;封面!D8&amp;封面!E8&amp;封面!F8&amp;封面!G8&amp;封面!H8&amp;封面!I8</f>
        <v>评估基准日：2018年12月31日</v>
      </c>
      <c r="B2" s="747"/>
      <c r="C2" s="747"/>
      <c r="D2" s="747"/>
      <c r="E2" s="747"/>
    </row>
    <row r="3" spans="1:5" s="343" customFormat="1" ht="14.25" customHeight="1">
      <c r="A3" s="347"/>
      <c r="B3" s="347"/>
      <c r="C3" s="347"/>
      <c r="D3" s="347"/>
      <c r="E3" s="348" t="s">
        <v>434</v>
      </c>
    </row>
    <row r="4" spans="1:5" s="343" customFormat="1" ht="14.25" customHeight="1">
      <c r="A4" s="349" t="str">
        <f>封面!B6&amp;封面!D6</f>
        <v>产权持有人名称：阳煤集团青岛恒源化工有限公司</v>
      </c>
      <c r="E4" s="351" t="s">
        <v>435</v>
      </c>
    </row>
    <row r="5" spans="1:5" s="344" customFormat="1" ht="14.25" customHeight="1">
      <c r="A5" s="352" t="s">
        <v>436</v>
      </c>
      <c r="B5" s="352" t="s">
        <v>437</v>
      </c>
      <c r="C5" s="352" t="s">
        <v>438</v>
      </c>
      <c r="D5" s="352" t="s">
        <v>439</v>
      </c>
      <c r="E5" s="352" t="s">
        <v>440</v>
      </c>
    </row>
    <row r="6" spans="1:5" s="343" customFormat="1" ht="15.75" customHeight="1">
      <c r="A6" s="382" t="s">
        <v>441</v>
      </c>
      <c r="B6" s="19">
        <f>ROUND('2-分类汇总'!C6/10000,2)</f>
        <v>263.13</v>
      </c>
      <c r="C6" s="19">
        <f>ROUND('2-分类汇总'!D6/10000,2)</f>
        <v>15.49</v>
      </c>
      <c r="D6" s="19">
        <f>C6-B6</f>
        <v>-247.64</v>
      </c>
      <c r="E6" s="79">
        <f>IF(B6&lt;&gt;0,ROUND(100*D6/ABS(B6),2),0)</f>
        <v>-94.11</v>
      </c>
    </row>
    <row r="7" spans="1:5" s="343" customFormat="1" ht="14.25" customHeight="1">
      <c r="A7" s="382" t="s">
        <v>442</v>
      </c>
      <c r="B7" s="19">
        <f>SUM(B8:B24)</f>
        <v>5933.49</v>
      </c>
      <c r="C7" s="19">
        <f>SUM(C8:C24)</f>
        <v>969.62</v>
      </c>
      <c r="D7" s="19">
        <f t="shared" ref="D7:D29" si="0">C7-B7</f>
        <v>-4963.87</v>
      </c>
      <c r="E7" s="79">
        <f t="shared" ref="E7:E29" si="1">IF(B7&lt;&gt;0,ROUND(100*D7/ABS(B7),2),0)</f>
        <v>-83.66</v>
      </c>
    </row>
    <row r="8" spans="1:5" s="343" customFormat="1" ht="15" customHeight="1">
      <c r="A8" s="382" t="s">
        <v>443</v>
      </c>
      <c r="B8" s="19">
        <f>ROUND('2-分类汇总'!C20/10000,2)</f>
        <v>0</v>
      </c>
      <c r="C8" s="19">
        <f>ROUND('2-分类汇总'!D20/10000,2)</f>
        <v>0</v>
      </c>
      <c r="D8" s="19">
        <f t="shared" si="0"/>
        <v>0</v>
      </c>
      <c r="E8" s="79">
        <f t="shared" si="1"/>
        <v>0</v>
      </c>
    </row>
    <row r="9" spans="1:5" s="343" customFormat="1" ht="15" customHeight="1">
      <c r="A9" s="382" t="s">
        <v>444</v>
      </c>
      <c r="B9" s="19">
        <f>ROUND('2-分类汇总'!C21/10000,2)</f>
        <v>0</v>
      </c>
      <c r="C9" s="19">
        <f>ROUND('2-分类汇总'!D21/10000,2)</f>
        <v>0</v>
      </c>
      <c r="D9" s="19">
        <f t="shared" si="0"/>
        <v>0</v>
      </c>
      <c r="E9" s="79">
        <f t="shared" si="1"/>
        <v>0</v>
      </c>
    </row>
    <row r="10" spans="1:5" s="343" customFormat="1" ht="15" customHeight="1">
      <c r="A10" s="382" t="s">
        <v>445</v>
      </c>
      <c r="B10" s="19">
        <f>ROUND('2-分类汇总'!C22/10000,2)</f>
        <v>0</v>
      </c>
      <c r="C10" s="19">
        <f>ROUND('2-分类汇总'!D22/10000,2)</f>
        <v>0</v>
      </c>
      <c r="D10" s="19">
        <f t="shared" si="0"/>
        <v>0</v>
      </c>
      <c r="E10" s="79">
        <f t="shared" si="1"/>
        <v>0</v>
      </c>
    </row>
    <row r="11" spans="1:5" s="343" customFormat="1" ht="14.25" customHeight="1">
      <c r="A11" s="382" t="s">
        <v>446</v>
      </c>
      <c r="B11" s="19">
        <f>ROUND('2-分类汇总'!C23/10000,2)</f>
        <v>0</v>
      </c>
      <c r="C11" s="19">
        <f>ROUND('2-分类汇总'!D23/10000,2)</f>
        <v>0</v>
      </c>
      <c r="D11" s="19">
        <f t="shared" si="0"/>
        <v>0</v>
      </c>
      <c r="E11" s="79">
        <f t="shared" si="1"/>
        <v>0</v>
      </c>
    </row>
    <row r="12" spans="1:5" s="343" customFormat="1" ht="15" customHeight="1">
      <c r="A12" s="382" t="s">
        <v>447</v>
      </c>
      <c r="B12" s="19">
        <f>ROUND('2-分类汇总'!C24/10000,2)</f>
        <v>0</v>
      </c>
      <c r="C12" s="19">
        <f>ROUND('2-分类汇总'!D24/10000,2)</f>
        <v>0</v>
      </c>
      <c r="D12" s="19">
        <f t="shared" si="0"/>
        <v>0</v>
      </c>
      <c r="E12" s="79">
        <f t="shared" si="1"/>
        <v>0</v>
      </c>
    </row>
    <row r="13" spans="1:5" s="343" customFormat="1" ht="15.75" customHeight="1">
      <c r="A13" s="382" t="s">
        <v>448</v>
      </c>
      <c r="B13" s="19">
        <f>ROUND('2-分类汇总'!C25/10000,2)</f>
        <v>215.34</v>
      </c>
      <c r="C13" s="19">
        <f>ROUND('2-分类汇总'!D25/10000,2)+G25</f>
        <v>129.33000000000001</v>
      </c>
      <c r="D13" s="19">
        <f t="shared" si="0"/>
        <v>-86.01</v>
      </c>
      <c r="E13" s="79">
        <f t="shared" si="1"/>
        <v>-39.94</v>
      </c>
    </row>
    <row r="14" spans="1:5" s="343" customFormat="1" ht="15.75" customHeight="1">
      <c r="A14" s="382" t="s">
        <v>449</v>
      </c>
      <c r="B14" s="19">
        <f>ROUND('2-分类汇总'!C26/10000,2)</f>
        <v>5425.92</v>
      </c>
      <c r="C14" s="19">
        <f>ROUND('2-分类汇总'!D26/10000,2)</f>
        <v>818.9</v>
      </c>
      <c r="D14" s="19">
        <f t="shared" si="0"/>
        <v>-4607.0200000000004</v>
      </c>
      <c r="E14" s="79">
        <f t="shared" si="1"/>
        <v>-84.91</v>
      </c>
    </row>
    <row r="15" spans="1:5" s="343" customFormat="1" ht="15.75" customHeight="1">
      <c r="A15" s="382" t="s">
        <v>450</v>
      </c>
      <c r="B15" s="19">
        <f>ROUND('2-分类汇总'!C27/10000,2)</f>
        <v>292.23</v>
      </c>
      <c r="C15" s="19">
        <f>ROUND('2-分类汇总'!D27/10000,2)</f>
        <v>21.39</v>
      </c>
      <c r="D15" s="19">
        <f t="shared" si="0"/>
        <v>-270.83999999999997</v>
      </c>
      <c r="E15" s="79">
        <f t="shared" si="1"/>
        <v>-92.68</v>
      </c>
    </row>
    <row r="16" spans="1:5" s="343" customFormat="1" ht="15" customHeight="1">
      <c r="A16" s="382" t="s">
        <v>451</v>
      </c>
      <c r="B16" s="19">
        <f>ROUND('2-分类汇总'!C28/10000,2)</f>
        <v>0</v>
      </c>
      <c r="C16" s="19">
        <f>ROUND('2-分类汇总'!D28/10000,2)</f>
        <v>0</v>
      </c>
      <c r="D16" s="19">
        <f t="shared" si="0"/>
        <v>0</v>
      </c>
      <c r="E16" s="79">
        <f t="shared" si="1"/>
        <v>0</v>
      </c>
    </row>
    <row r="17" spans="1:7" s="343" customFormat="1" ht="15" customHeight="1">
      <c r="A17" s="382" t="s">
        <v>452</v>
      </c>
      <c r="B17" s="19">
        <f>ROUND('2-分类汇总'!C29/10000,2)</f>
        <v>0</v>
      </c>
      <c r="C17" s="19">
        <f>ROUND('2-分类汇总'!D29/10000,2)</f>
        <v>0</v>
      </c>
      <c r="D17" s="19">
        <f t="shared" si="0"/>
        <v>0</v>
      </c>
      <c r="E17" s="79">
        <f t="shared" si="1"/>
        <v>0</v>
      </c>
    </row>
    <row r="18" spans="1:7" s="343" customFormat="1" ht="15.75" customHeight="1">
      <c r="A18" s="382" t="s">
        <v>453</v>
      </c>
      <c r="B18" s="19">
        <f>ROUND('2-分类汇总'!C30/10000,2)</f>
        <v>0</v>
      </c>
      <c r="C18" s="19">
        <f>ROUND('2-分类汇总'!D30/10000,2)</f>
        <v>0</v>
      </c>
      <c r="D18" s="19">
        <f t="shared" si="0"/>
        <v>0</v>
      </c>
      <c r="E18" s="79">
        <f t="shared" si="1"/>
        <v>0</v>
      </c>
    </row>
    <row r="19" spans="1:7" s="343" customFormat="1" ht="15" customHeight="1">
      <c r="A19" s="382" t="s">
        <v>454</v>
      </c>
      <c r="B19" s="19">
        <f>ROUND('2-分类汇总'!C31/10000,2)</f>
        <v>0</v>
      </c>
      <c r="C19" s="19">
        <f>ROUND('2-分类汇总'!D31/10000,2)</f>
        <v>0</v>
      </c>
      <c r="D19" s="19">
        <f t="shared" si="0"/>
        <v>0</v>
      </c>
      <c r="E19" s="79">
        <f t="shared" si="1"/>
        <v>0</v>
      </c>
    </row>
    <row r="20" spans="1:7" s="345" customFormat="1" ht="15" customHeight="1">
      <c r="A20" s="382" t="s">
        <v>455</v>
      </c>
      <c r="B20" s="19">
        <f>ROUND('2-分类汇总'!C32/10000,2)</f>
        <v>0</v>
      </c>
      <c r="C20" s="19">
        <f>ROUND('2-分类汇总'!D32/10000,2)</f>
        <v>0</v>
      </c>
      <c r="D20" s="19">
        <f t="shared" si="0"/>
        <v>0</v>
      </c>
      <c r="E20" s="79">
        <f t="shared" si="1"/>
        <v>0</v>
      </c>
    </row>
    <row r="21" spans="1:7" s="345" customFormat="1" ht="15.75" customHeight="1">
      <c r="A21" s="382" t="s">
        <v>456</v>
      </c>
      <c r="B21" s="19">
        <f>ROUND('2-分类汇总'!C33/10000,2)</f>
        <v>0</v>
      </c>
      <c r="C21" s="19">
        <f>ROUND('2-分类汇总'!D33/10000,2)</f>
        <v>0</v>
      </c>
      <c r="D21" s="19">
        <f t="shared" si="0"/>
        <v>0</v>
      </c>
      <c r="E21" s="79">
        <f t="shared" si="1"/>
        <v>0</v>
      </c>
    </row>
    <row r="22" spans="1:7" s="345" customFormat="1" ht="15.75" customHeight="1">
      <c r="A22" s="382" t="s">
        <v>457</v>
      </c>
      <c r="B22" s="19">
        <f>ROUND('2-分类汇总'!C34/10000,2)</f>
        <v>0</v>
      </c>
      <c r="C22" s="19">
        <f>ROUND('2-分类汇总'!D34/10000,2)</f>
        <v>0</v>
      </c>
      <c r="D22" s="19">
        <f t="shared" si="0"/>
        <v>0</v>
      </c>
      <c r="E22" s="79">
        <f t="shared" si="1"/>
        <v>0</v>
      </c>
    </row>
    <row r="23" spans="1:7" s="345" customFormat="1" ht="15.75" customHeight="1">
      <c r="A23" s="382" t="s">
        <v>458</v>
      </c>
      <c r="B23" s="19">
        <f>ROUND('2-分类汇总'!C35/10000,2)</f>
        <v>0</v>
      </c>
      <c r="C23" s="19">
        <f>ROUND('2-分类汇总'!D35/10000,2)</f>
        <v>0</v>
      </c>
      <c r="D23" s="19">
        <f t="shared" si="0"/>
        <v>0</v>
      </c>
      <c r="E23" s="79">
        <f t="shared" si="1"/>
        <v>0</v>
      </c>
    </row>
    <row r="24" spans="1:7" s="345" customFormat="1" ht="15.75" customHeight="1">
      <c r="A24" s="382" t="s">
        <v>459</v>
      </c>
      <c r="B24" s="19">
        <f>ROUND('2-分类汇总'!C36/10000,2)</f>
        <v>0</v>
      </c>
      <c r="C24" s="19">
        <f>ROUND('2-分类汇总'!D36/10000,2)</f>
        <v>0</v>
      </c>
      <c r="D24" s="19">
        <f t="shared" si="0"/>
        <v>0</v>
      </c>
      <c r="E24" s="79">
        <f t="shared" si="1"/>
        <v>0</v>
      </c>
    </row>
    <row r="25" spans="1:7" s="345" customFormat="1" ht="15.75" customHeight="1">
      <c r="A25" s="352" t="s">
        <v>460</v>
      </c>
      <c r="B25" s="19">
        <f>B6+B7</f>
        <v>6196.62</v>
      </c>
      <c r="C25" s="19">
        <f>C6+C7</f>
        <v>985.11</v>
      </c>
      <c r="D25" s="19">
        <f t="shared" si="0"/>
        <v>-5211.51</v>
      </c>
      <c r="E25" s="79">
        <f t="shared" si="1"/>
        <v>-84.1</v>
      </c>
      <c r="F25" s="358"/>
      <c r="G25" s="358"/>
    </row>
    <row r="26" spans="1:7" s="345" customFormat="1" ht="15.75" customHeight="1">
      <c r="A26" s="382" t="s">
        <v>461</v>
      </c>
      <c r="B26" s="19">
        <f>ROUND('2-分类汇总'!C39/10000,2)</f>
        <v>0</v>
      </c>
      <c r="C26" s="19">
        <f>ROUND('2-分类汇总'!D39/10000,2)</f>
        <v>0</v>
      </c>
      <c r="D26" s="19">
        <f t="shared" si="0"/>
        <v>0</v>
      </c>
      <c r="E26" s="79">
        <f t="shared" si="1"/>
        <v>0</v>
      </c>
    </row>
    <row r="27" spans="1:7" s="345" customFormat="1" ht="15.75" customHeight="1">
      <c r="A27" s="382" t="s">
        <v>462</v>
      </c>
      <c r="B27" s="19">
        <f>ROUND('2-分类汇总'!C53/10000,2)</f>
        <v>0</v>
      </c>
      <c r="C27" s="19">
        <f>ROUND('2-分类汇总'!D53/10000,2)</f>
        <v>0</v>
      </c>
      <c r="D27" s="19">
        <f t="shared" si="0"/>
        <v>0</v>
      </c>
      <c r="E27" s="79">
        <f t="shared" si="1"/>
        <v>0</v>
      </c>
    </row>
    <row r="28" spans="1:7" s="345" customFormat="1" ht="15.75" customHeight="1">
      <c r="A28" s="352" t="s">
        <v>463</v>
      </c>
      <c r="B28" s="19">
        <f>SUM(B26:B27)</f>
        <v>0</v>
      </c>
      <c r="C28" s="19">
        <f>SUM(C26:C27)</f>
        <v>0</v>
      </c>
      <c r="D28" s="19">
        <f t="shared" si="0"/>
        <v>0</v>
      </c>
      <c r="E28" s="79">
        <f t="shared" si="1"/>
        <v>0</v>
      </c>
      <c r="F28" s="358">
        <f>B26+B27-B28</f>
        <v>0</v>
      </c>
      <c r="G28" s="358">
        <f>C26+C27-C28</f>
        <v>0</v>
      </c>
    </row>
    <row r="29" spans="1:7" s="345" customFormat="1" ht="15.75" customHeight="1">
      <c r="A29" s="383" t="s">
        <v>464</v>
      </c>
      <c r="B29" s="19">
        <f>B25-B28</f>
        <v>6196.62</v>
      </c>
      <c r="C29" s="19">
        <f>C25-C28</f>
        <v>985.11</v>
      </c>
      <c r="D29" s="19">
        <f t="shared" si="0"/>
        <v>-5211.51</v>
      </c>
      <c r="E29" s="79">
        <f t="shared" si="1"/>
        <v>-84.1</v>
      </c>
      <c r="F29" s="358">
        <f>B25-B28-B29</f>
        <v>0</v>
      </c>
      <c r="G29" s="358">
        <f>C25-C28-C29</f>
        <v>0</v>
      </c>
    </row>
  </sheetData>
  <sheetProtection formatColumns="0"/>
  <mergeCells count="2">
    <mergeCell ref="A1:E1"/>
    <mergeCell ref="A2:E2"/>
  </mergeCells>
  <phoneticPr fontId="206" type="noConversion"/>
  <printOptions horizontalCentered="1"/>
  <pageMargins left="1" right="1" top="0.87" bottom="0.66" header="0.98" footer="0.75"/>
  <pageSetup paperSize="9" fitToHeight="0" orientation="landscape" horizontalDpi="4294967292" r:id="rId1"/>
  <headerFooter scaleWithDoc="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showGridLines="0" topLeftCell="A16" workbookViewId="0">
      <selection activeCell="G29" sqref="G29"/>
    </sheetView>
  </sheetViews>
  <sheetFormatPr defaultRowHeight="15.75" customHeight="1"/>
  <cols>
    <col min="1" max="1" width="5.375" style="4" customWidth="1"/>
    <col min="2" max="2" width="30.625" style="4" customWidth="1"/>
    <col min="3" max="4" width="23.5" style="4" customWidth="1"/>
    <col min="5" max="5" width="20.75" style="4" customWidth="1"/>
    <col min="6" max="6" width="20.375" style="4" customWidth="1"/>
    <col min="7" max="16384" width="9" style="4"/>
  </cols>
  <sheetData>
    <row r="1" spans="1:6" ht="25.5" customHeight="1">
      <c r="A1" s="746" t="s">
        <v>433</v>
      </c>
      <c r="B1" s="746"/>
      <c r="C1" s="746"/>
      <c r="D1" s="746"/>
      <c r="E1" s="746"/>
      <c r="F1" s="746"/>
    </row>
    <row r="2" spans="1:6" s="343" customFormat="1" ht="15.75" customHeight="1">
      <c r="A2" s="747" t="str">
        <f>封面!B8&amp;封面!D8&amp;封面!E8&amp;封面!F8&amp;封面!G8&amp;封面!H8&amp;封面!I8</f>
        <v>评估基准日：2018年12月31日</v>
      </c>
      <c r="B2" s="747"/>
      <c r="C2" s="747"/>
      <c r="D2" s="747"/>
      <c r="E2" s="747"/>
      <c r="F2" s="747"/>
    </row>
    <row r="3" spans="1:6" s="343" customFormat="1" ht="14.25" customHeight="1">
      <c r="A3" s="347"/>
      <c r="B3" s="347"/>
      <c r="C3" s="347"/>
      <c r="D3" s="347"/>
      <c r="E3" s="347"/>
      <c r="F3" s="348" t="s">
        <v>434</v>
      </c>
    </row>
    <row r="4" spans="1:6" s="343" customFormat="1" ht="14.25" customHeight="1">
      <c r="A4" s="349" t="str">
        <f>封面!B6&amp;封面!D6</f>
        <v>产权持有人名称：阳煤集团青岛恒源化工有限公司</v>
      </c>
      <c r="B4" s="350"/>
      <c r="F4" s="351" t="s">
        <v>435</v>
      </c>
    </row>
    <row r="5" spans="1:6" s="344" customFormat="1" ht="14.25" customHeight="1">
      <c r="A5" s="748" t="s">
        <v>465</v>
      </c>
      <c r="B5" s="748"/>
      <c r="C5" s="352" t="s">
        <v>437</v>
      </c>
      <c r="D5" s="352" t="s">
        <v>438</v>
      </c>
      <c r="E5" s="352" t="s">
        <v>439</v>
      </c>
      <c r="F5" s="352" t="s">
        <v>440</v>
      </c>
    </row>
    <row r="6" spans="1:6" s="344" customFormat="1" ht="15" customHeight="1">
      <c r="A6" s="748"/>
      <c r="B6" s="748"/>
      <c r="C6" s="352" t="s">
        <v>466</v>
      </c>
      <c r="D6" s="352" t="s">
        <v>467</v>
      </c>
      <c r="E6" s="352" t="s">
        <v>468</v>
      </c>
      <c r="F6" s="352" t="s">
        <v>469</v>
      </c>
    </row>
    <row r="7" spans="1:6" s="343" customFormat="1" ht="15.75" customHeight="1">
      <c r="A7" s="353">
        <v>1</v>
      </c>
      <c r="B7" s="354" t="s">
        <v>470</v>
      </c>
      <c r="C7" s="19">
        <f>ROUND('2-分类汇总'!C6/10000,2)</f>
        <v>263.13</v>
      </c>
      <c r="D7" s="19">
        <f>ROUND('2-分类汇总'!D6/10000,2)</f>
        <v>15.49</v>
      </c>
      <c r="E7" s="19">
        <f>D7-C7</f>
        <v>-247.64</v>
      </c>
      <c r="F7" s="79">
        <f>IF(C7&lt;&gt;0,ROUND(100*E7/ABS(C7),2),0)</f>
        <v>-94.11</v>
      </c>
    </row>
    <row r="8" spans="1:6" s="343" customFormat="1" ht="14.25" customHeight="1">
      <c r="A8" s="353">
        <v>2</v>
      </c>
      <c r="B8" s="354" t="s">
        <v>471</v>
      </c>
      <c r="C8" s="19">
        <f>ROUND('2-分类汇总'!C19/10000,2)</f>
        <v>5933.48</v>
      </c>
      <c r="D8" s="19">
        <f>ROUND('2-分类汇总'!D19/10000,2)</f>
        <v>969.61</v>
      </c>
      <c r="E8" s="19">
        <f t="shared" ref="E8:E30" si="0">D8-C8</f>
        <v>-4963.87</v>
      </c>
      <c r="F8" s="79">
        <f t="shared" ref="F8:F30" si="1">IF(C8&lt;&gt;0,ROUND(100*E8/ABS(C8),2),0)</f>
        <v>-83.66</v>
      </c>
    </row>
    <row r="9" spans="1:6" s="343" customFormat="1" ht="15" customHeight="1">
      <c r="A9" s="353">
        <v>3</v>
      </c>
      <c r="B9" s="354" t="s">
        <v>443</v>
      </c>
      <c r="C9" s="19">
        <f>ROUND('2-分类汇总'!C20/10000,2)</f>
        <v>0</v>
      </c>
      <c r="D9" s="19">
        <f>ROUND('2-分类汇总'!D20/10000,2)</f>
        <v>0</v>
      </c>
      <c r="E9" s="19">
        <f t="shared" si="0"/>
        <v>0</v>
      </c>
      <c r="F9" s="79">
        <f t="shared" si="1"/>
        <v>0</v>
      </c>
    </row>
    <row r="10" spans="1:6" s="343" customFormat="1" ht="15" customHeight="1">
      <c r="A10" s="353">
        <v>4</v>
      </c>
      <c r="B10" s="354" t="s">
        <v>444</v>
      </c>
      <c r="C10" s="19">
        <f>ROUND('2-分类汇总'!C21/10000,2)</f>
        <v>0</v>
      </c>
      <c r="D10" s="19">
        <f>ROUND('2-分类汇总'!D21/10000,2)</f>
        <v>0</v>
      </c>
      <c r="E10" s="19">
        <f t="shared" si="0"/>
        <v>0</v>
      </c>
      <c r="F10" s="79">
        <f t="shared" si="1"/>
        <v>0</v>
      </c>
    </row>
    <row r="11" spans="1:6" s="343" customFormat="1" ht="15" customHeight="1">
      <c r="A11" s="353">
        <v>5</v>
      </c>
      <c r="B11" s="354" t="s">
        <v>445</v>
      </c>
      <c r="C11" s="19">
        <f>ROUND('2-分类汇总'!C22/10000,2)</f>
        <v>0</v>
      </c>
      <c r="D11" s="19">
        <f>ROUND('2-分类汇总'!D22/10000,2)</f>
        <v>0</v>
      </c>
      <c r="E11" s="19">
        <f t="shared" si="0"/>
        <v>0</v>
      </c>
      <c r="F11" s="79">
        <f t="shared" si="1"/>
        <v>0</v>
      </c>
    </row>
    <row r="12" spans="1:6" s="343" customFormat="1" ht="14.25" customHeight="1">
      <c r="A12" s="353">
        <v>6</v>
      </c>
      <c r="B12" s="354" t="s">
        <v>446</v>
      </c>
      <c r="C12" s="19">
        <f>ROUND('2-分类汇总'!C23/10000,2)</f>
        <v>0</v>
      </c>
      <c r="D12" s="19">
        <f>ROUND('2-分类汇总'!D23/10000,2)</f>
        <v>0</v>
      </c>
      <c r="E12" s="19">
        <f t="shared" si="0"/>
        <v>0</v>
      </c>
      <c r="F12" s="79">
        <f t="shared" si="1"/>
        <v>0</v>
      </c>
    </row>
    <row r="13" spans="1:6" s="343" customFormat="1" ht="15" customHeight="1">
      <c r="A13" s="353">
        <v>7</v>
      </c>
      <c r="B13" s="354" t="s">
        <v>447</v>
      </c>
      <c r="C13" s="19">
        <f>ROUND('2-分类汇总'!C24/10000,2)</f>
        <v>0</v>
      </c>
      <c r="D13" s="19">
        <f>ROUND('2-分类汇总'!D24/10000,2)</f>
        <v>0</v>
      </c>
      <c r="E13" s="19">
        <f t="shared" si="0"/>
        <v>0</v>
      </c>
      <c r="F13" s="79">
        <f t="shared" si="1"/>
        <v>0</v>
      </c>
    </row>
    <row r="14" spans="1:6" s="343" customFormat="1" ht="15.75" customHeight="1">
      <c r="A14" s="353">
        <v>8</v>
      </c>
      <c r="B14" s="354" t="s">
        <v>448</v>
      </c>
      <c r="C14" s="19">
        <f>ROUND('2-分类汇总'!C25/10000,2)</f>
        <v>215.34</v>
      </c>
      <c r="D14" s="19">
        <f>ROUND('2-分类汇总'!D25/10000,2)+H26</f>
        <v>129.33000000000001</v>
      </c>
      <c r="E14" s="19">
        <f t="shared" si="0"/>
        <v>-86.01</v>
      </c>
      <c r="F14" s="79">
        <f t="shared" si="1"/>
        <v>-39.94</v>
      </c>
    </row>
    <row r="15" spans="1:6" s="343" customFormat="1" ht="15.75" customHeight="1">
      <c r="A15" s="353">
        <v>9</v>
      </c>
      <c r="B15" s="354" t="s">
        <v>449</v>
      </c>
      <c r="C15" s="19">
        <f>ROUND('2-分类汇总'!C26/10000,2)</f>
        <v>5425.92</v>
      </c>
      <c r="D15" s="19">
        <f>ROUND('2-分类汇总'!D26/10000,2)</f>
        <v>818.9</v>
      </c>
      <c r="E15" s="19">
        <f t="shared" si="0"/>
        <v>-4607.0200000000004</v>
      </c>
      <c r="F15" s="79">
        <f t="shared" si="1"/>
        <v>-84.91</v>
      </c>
    </row>
    <row r="16" spans="1:6" s="343" customFormat="1" ht="15.75" customHeight="1">
      <c r="A16" s="353">
        <v>10</v>
      </c>
      <c r="B16" s="354" t="s">
        <v>450</v>
      </c>
      <c r="C16" s="19">
        <f>ROUND('2-分类汇总'!C27/10000,2)</f>
        <v>292.23</v>
      </c>
      <c r="D16" s="19">
        <f>ROUND('2-分类汇总'!D27/10000,2)</f>
        <v>21.39</v>
      </c>
      <c r="E16" s="19">
        <f t="shared" si="0"/>
        <v>-270.83999999999997</v>
      </c>
      <c r="F16" s="79">
        <f t="shared" si="1"/>
        <v>-92.68</v>
      </c>
    </row>
    <row r="17" spans="1:8" s="343" customFormat="1" ht="15" customHeight="1">
      <c r="A17" s="353">
        <v>11</v>
      </c>
      <c r="B17" s="354" t="s">
        <v>451</v>
      </c>
      <c r="C17" s="19">
        <f>ROUND('2-分类汇总'!C28/10000,2)</f>
        <v>0</v>
      </c>
      <c r="D17" s="19">
        <f>ROUND('2-分类汇总'!D28/10000,2)</f>
        <v>0</v>
      </c>
      <c r="E17" s="19">
        <f t="shared" si="0"/>
        <v>0</v>
      </c>
      <c r="F17" s="79">
        <f t="shared" si="1"/>
        <v>0</v>
      </c>
    </row>
    <row r="18" spans="1:8" s="343" customFormat="1" ht="15" customHeight="1">
      <c r="A18" s="353">
        <v>12</v>
      </c>
      <c r="B18" s="354" t="s">
        <v>452</v>
      </c>
      <c r="C18" s="19">
        <f>ROUND('2-分类汇总'!C29/10000,2)</f>
        <v>0</v>
      </c>
      <c r="D18" s="19">
        <f>ROUND('2-分类汇总'!D29/10000,2)</f>
        <v>0</v>
      </c>
      <c r="E18" s="19">
        <f t="shared" si="0"/>
        <v>0</v>
      </c>
      <c r="F18" s="79">
        <f t="shared" si="1"/>
        <v>0</v>
      </c>
    </row>
    <row r="19" spans="1:8" s="343" customFormat="1" ht="15.75" customHeight="1">
      <c r="A19" s="353">
        <v>13</v>
      </c>
      <c r="B19" s="354" t="s">
        <v>453</v>
      </c>
      <c r="C19" s="19">
        <f>ROUND('2-分类汇总'!C30/10000,2)</f>
        <v>0</v>
      </c>
      <c r="D19" s="19">
        <f>ROUND('2-分类汇总'!D30/10000,2)</f>
        <v>0</v>
      </c>
      <c r="E19" s="19">
        <f t="shared" si="0"/>
        <v>0</v>
      </c>
      <c r="F19" s="79">
        <f t="shared" si="1"/>
        <v>0</v>
      </c>
    </row>
    <row r="20" spans="1:8" s="343" customFormat="1" ht="15" customHeight="1">
      <c r="A20" s="353">
        <v>14</v>
      </c>
      <c r="B20" s="354" t="s">
        <v>472</v>
      </c>
      <c r="C20" s="19">
        <f>ROUND('2-分类汇总'!C31/10000,2)</f>
        <v>0</v>
      </c>
      <c r="D20" s="19">
        <f>ROUND('2-分类汇总'!D31/10000,2)</f>
        <v>0</v>
      </c>
      <c r="E20" s="19">
        <f t="shared" si="0"/>
        <v>0</v>
      </c>
      <c r="F20" s="79">
        <f t="shared" si="1"/>
        <v>0</v>
      </c>
    </row>
    <row r="21" spans="1:8" s="345" customFormat="1" ht="15" customHeight="1">
      <c r="A21" s="353">
        <v>15</v>
      </c>
      <c r="B21" s="354" t="s">
        <v>455</v>
      </c>
      <c r="C21" s="19">
        <f>ROUND('2-分类汇总'!C32/10000,2)</f>
        <v>0</v>
      </c>
      <c r="D21" s="19">
        <f>ROUND('2-分类汇总'!D32/10000,2)</f>
        <v>0</v>
      </c>
      <c r="E21" s="19">
        <f t="shared" si="0"/>
        <v>0</v>
      </c>
      <c r="F21" s="79">
        <f t="shared" si="1"/>
        <v>0</v>
      </c>
    </row>
    <row r="22" spans="1:8" s="345" customFormat="1" ht="15.75" customHeight="1">
      <c r="A22" s="353">
        <v>16</v>
      </c>
      <c r="B22" s="354" t="s">
        <v>456</v>
      </c>
      <c r="C22" s="19">
        <f>ROUND('2-分类汇总'!C33/10000,2)</f>
        <v>0</v>
      </c>
      <c r="D22" s="19">
        <f>ROUND('2-分类汇总'!D33/10000,2)</f>
        <v>0</v>
      </c>
      <c r="E22" s="19">
        <f t="shared" si="0"/>
        <v>0</v>
      </c>
      <c r="F22" s="79">
        <f t="shared" si="1"/>
        <v>0</v>
      </c>
    </row>
    <row r="23" spans="1:8" s="345" customFormat="1" ht="15.75" customHeight="1">
      <c r="A23" s="353">
        <v>17</v>
      </c>
      <c r="B23" s="356" t="s">
        <v>473</v>
      </c>
      <c r="C23" s="19">
        <f>ROUND('2-分类汇总'!C34/10000,2)</f>
        <v>0</v>
      </c>
      <c r="D23" s="19">
        <f>ROUND('2-分类汇总'!D34/10000,2)</f>
        <v>0</v>
      </c>
      <c r="E23" s="19">
        <f t="shared" si="0"/>
        <v>0</v>
      </c>
      <c r="F23" s="79">
        <f t="shared" si="1"/>
        <v>0</v>
      </c>
    </row>
    <row r="24" spans="1:8" s="345" customFormat="1" ht="15.75" customHeight="1">
      <c r="A24" s="353">
        <v>18</v>
      </c>
      <c r="B24" s="356" t="s">
        <v>474</v>
      </c>
      <c r="C24" s="19">
        <f>ROUND('2-分类汇总'!C35/10000,2)</f>
        <v>0</v>
      </c>
      <c r="D24" s="19">
        <f>ROUND('2-分类汇总'!D35/10000,2)</f>
        <v>0</v>
      </c>
      <c r="E24" s="19">
        <f t="shared" si="0"/>
        <v>0</v>
      </c>
      <c r="F24" s="79">
        <f t="shared" si="1"/>
        <v>0</v>
      </c>
    </row>
    <row r="25" spans="1:8" s="345" customFormat="1" ht="15.75" customHeight="1">
      <c r="A25" s="353">
        <v>19</v>
      </c>
      <c r="B25" s="356" t="s">
        <v>475</v>
      </c>
      <c r="C25" s="19">
        <f>ROUND('2-分类汇总'!C36/10000,2)</f>
        <v>0</v>
      </c>
      <c r="D25" s="19">
        <f>ROUND('2-分类汇总'!D36/10000,2)</f>
        <v>0</v>
      </c>
      <c r="E25" s="19">
        <f t="shared" si="0"/>
        <v>0</v>
      </c>
      <c r="F25" s="79">
        <f t="shared" si="1"/>
        <v>0</v>
      </c>
    </row>
    <row r="26" spans="1:8" s="345" customFormat="1" ht="15.75" customHeight="1">
      <c r="A26" s="353">
        <v>20</v>
      </c>
      <c r="B26" s="357" t="s">
        <v>460</v>
      </c>
      <c r="C26" s="19">
        <f>C7+C8</f>
        <v>6196.61</v>
      </c>
      <c r="D26" s="19">
        <f>D7+D8</f>
        <v>985.1</v>
      </c>
      <c r="E26" s="19">
        <f t="shared" si="0"/>
        <v>-5211.51</v>
      </c>
      <c r="F26" s="79">
        <f t="shared" si="1"/>
        <v>-84.1</v>
      </c>
      <c r="G26" s="358"/>
      <c r="H26" s="358"/>
    </row>
    <row r="27" spans="1:8" s="345" customFormat="1" ht="15.75" customHeight="1">
      <c r="A27" s="353">
        <v>21</v>
      </c>
      <c r="B27" s="356" t="s">
        <v>476</v>
      </c>
      <c r="C27" s="19">
        <f>ROUND('2-分类汇总'!C39/10000,2)</f>
        <v>0</v>
      </c>
      <c r="D27" s="19">
        <f>ROUND('2-分类汇总'!D39/10000,2)</f>
        <v>0</v>
      </c>
      <c r="E27" s="19">
        <f t="shared" si="0"/>
        <v>0</v>
      </c>
      <c r="F27" s="79">
        <f t="shared" si="1"/>
        <v>0</v>
      </c>
    </row>
    <row r="28" spans="1:8" s="345" customFormat="1" ht="15.75" customHeight="1">
      <c r="A28" s="353">
        <v>22</v>
      </c>
      <c r="B28" s="356" t="s">
        <v>477</v>
      </c>
      <c r="C28" s="19">
        <f>ROUND('2-分类汇总'!C53/10000,2)</f>
        <v>0</v>
      </c>
      <c r="D28" s="19">
        <f>ROUND('2-分类汇总'!D53/10000,2)</f>
        <v>0</v>
      </c>
      <c r="E28" s="19">
        <f t="shared" si="0"/>
        <v>0</v>
      </c>
      <c r="F28" s="79">
        <f t="shared" si="1"/>
        <v>0</v>
      </c>
    </row>
    <row r="29" spans="1:8" s="345" customFormat="1" ht="15.75" customHeight="1">
      <c r="A29" s="353">
        <v>23</v>
      </c>
      <c r="B29" s="357" t="s">
        <v>463</v>
      </c>
      <c r="C29" s="19">
        <f>SUM(C27:C28)</f>
        <v>0</v>
      </c>
      <c r="D29" s="19">
        <f>SUM(D27:D28)</f>
        <v>0</v>
      </c>
      <c r="E29" s="19">
        <f t="shared" si="0"/>
        <v>0</v>
      </c>
      <c r="F29" s="79">
        <f t="shared" si="1"/>
        <v>0</v>
      </c>
      <c r="G29" s="358">
        <f>C27+C28-C29</f>
        <v>0</v>
      </c>
      <c r="H29" s="358">
        <f>D27+D28-D29</f>
        <v>0</v>
      </c>
    </row>
    <row r="30" spans="1:8" s="345" customFormat="1" ht="15.75" customHeight="1">
      <c r="A30" s="353">
        <v>24</v>
      </c>
      <c r="B30" s="359" t="s">
        <v>478</v>
      </c>
      <c r="C30" s="19">
        <f>C26-C29</f>
        <v>6196.61</v>
      </c>
      <c r="D30" s="19">
        <f>D26-D29</f>
        <v>985.1</v>
      </c>
      <c r="E30" s="19">
        <f t="shared" si="0"/>
        <v>-5211.51</v>
      </c>
      <c r="F30" s="79">
        <f t="shared" si="1"/>
        <v>-84.1</v>
      </c>
      <c r="G30" s="358">
        <f>C26-C29-C30</f>
        <v>0</v>
      </c>
      <c r="H30" s="358">
        <f>D26-D29-D30</f>
        <v>0</v>
      </c>
    </row>
    <row r="31" spans="1:8" s="343" customFormat="1" ht="31.5" customHeight="1">
      <c r="A31" s="343" t="s">
        <v>479</v>
      </c>
      <c r="D31" s="378" t="s">
        <v>480</v>
      </c>
      <c r="E31" s="379"/>
      <c r="F31" s="379"/>
    </row>
    <row r="32" spans="1:8" s="343" customFormat="1" ht="9" customHeight="1">
      <c r="D32" s="380"/>
      <c r="E32" s="360"/>
      <c r="F32" s="360"/>
    </row>
    <row r="33" spans="1:4" s="346" customFormat="1" ht="31.5" customHeight="1">
      <c r="A33" s="381" t="s">
        <v>481</v>
      </c>
      <c r="B33" s="343"/>
      <c r="C33" s="343"/>
      <c r="D33" s="380" t="s">
        <v>480</v>
      </c>
    </row>
    <row r="34" spans="1:4" ht="15.75" customHeight="1">
      <c r="C34" s="361">
        <f>C30*10000-'2-分类汇总'!C64</f>
        <v>-51.98</v>
      </c>
    </row>
  </sheetData>
  <sheetProtection formatColumns="0"/>
  <mergeCells count="3">
    <mergeCell ref="A1:F1"/>
    <mergeCell ref="A2:F2"/>
    <mergeCell ref="A5:B6"/>
  </mergeCells>
  <phoneticPr fontId="206" type="noConversion"/>
  <hyperlinks>
    <hyperlink ref="B7" location="'2-分类汇总'!B6" display="流动资产"/>
    <hyperlink ref="B8" location="'2-分类汇总'!B19" display="非流动资产"/>
    <hyperlink ref="B9" location="'2-分类汇总'!B20" display="其中：可供出售金融资产"/>
    <hyperlink ref="B10" location="'2-分类汇总'!B21" display="      持有至到期投资"/>
    <hyperlink ref="B11" location="'2-分类汇总'!B22" display="      长期应收款"/>
    <hyperlink ref="B12" location="'2-分类汇总'!B23" display="      长期股权投资"/>
    <hyperlink ref="B13" location="'2-分类汇总'!B24" display="      投资性房地产"/>
    <hyperlink ref="B14" location="'2-分类汇总'!B25" display="      固定资产"/>
    <hyperlink ref="B15" location="'2-分类汇总'!B26" display="      在建工程"/>
    <hyperlink ref="B16" location="'2-分类汇总'!B27" display="      工程物资"/>
    <hyperlink ref="B17" location="'2-分类汇总'!B28" display="      固定资产清理"/>
    <hyperlink ref="B18" location="'2-分类汇总'!B29" display="      生产性生物资产"/>
    <hyperlink ref="B19" location="'2-分类汇总'!B30" display="      油气资产"/>
    <hyperlink ref="B20" location="'2-分类汇总'!B31" display="      无形资产  "/>
    <hyperlink ref="B21" location="'2-分类汇总'!B32" display="      开发支出"/>
    <hyperlink ref="B22" location="'2-分类汇总'!B33" display="      商誉"/>
    <hyperlink ref="B23" location="'2-分类汇总'!B34" display="长期待摊费用"/>
    <hyperlink ref="B24" location="'2-分类汇总'!B35" display="递延所得税资产"/>
    <hyperlink ref="B25" location="'2-分类汇总'!B36" display="其他非流动资产"/>
    <hyperlink ref="B27" location="'2-分类汇总'!B39" display="流动负债"/>
    <hyperlink ref="B28" location="'2-分类汇总'!B53" display="非流动负债"/>
  </hyperlinks>
  <printOptions horizontalCentered="1"/>
  <pageMargins left="1" right="1" top="0.87" bottom="0.66" header="0.98" footer="0.75"/>
  <pageSetup paperSize="9" scale="93" fitToHeight="0" orientation="landscape" horizontalDpi="4294967292" r:id="rId1"/>
  <headerFooter scaleWithDoc="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
  <sheetViews>
    <sheetView topLeftCell="A11" workbookViewId="0">
      <selection activeCell="L16" sqref="L16"/>
    </sheetView>
  </sheetViews>
  <sheetFormatPr defaultColWidth="9" defaultRowHeight="15.75"/>
  <sheetData>
    <row r="1" spans="1:12">
      <c r="A1" s="362"/>
      <c r="B1" s="363"/>
      <c r="C1" s="363"/>
      <c r="D1" s="363"/>
      <c r="E1" s="363"/>
      <c r="F1" s="363"/>
      <c r="G1" s="363"/>
      <c r="H1" s="363"/>
      <c r="I1" s="363"/>
      <c r="J1" s="363"/>
      <c r="K1" s="371"/>
    </row>
    <row r="2" spans="1:12">
      <c r="A2" s="364"/>
      <c r="B2" s="365"/>
      <c r="C2" s="365"/>
      <c r="D2" s="365"/>
      <c r="E2" s="365"/>
      <c r="F2" s="365"/>
      <c r="G2" s="365"/>
      <c r="H2" s="365"/>
      <c r="I2" s="365"/>
      <c r="J2" s="365"/>
      <c r="K2" s="372"/>
    </row>
    <row r="3" spans="1:12">
      <c r="A3" s="364"/>
      <c r="B3" s="365"/>
      <c r="C3" s="365"/>
      <c r="D3" s="365"/>
      <c r="E3" s="365"/>
      <c r="F3" s="365"/>
      <c r="G3" s="365"/>
      <c r="H3" s="365"/>
      <c r="I3" s="365"/>
      <c r="J3" s="365"/>
      <c r="K3" s="372"/>
    </row>
    <row r="4" spans="1:12">
      <c r="A4" s="364"/>
      <c r="B4" s="365"/>
      <c r="C4" s="365"/>
      <c r="D4" s="365"/>
      <c r="E4" s="365"/>
      <c r="F4" s="365"/>
      <c r="G4" s="365"/>
      <c r="H4" s="365"/>
      <c r="I4" s="365"/>
      <c r="J4" s="365"/>
      <c r="K4" s="372"/>
    </row>
    <row r="5" spans="1:12" ht="36.75">
      <c r="A5" s="749" t="str">
        <f>封面!D6&amp;"资产评估项目"</f>
        <v>阳煤集团青岛恒源化工有限公司资产评估项目</v>
      </c>
      <c r="B5" s="750"/>
      <c r="C5" s="750"/>
      <c r="D5" s="750"/>
      <c r="E5" s="750"/>
      <c r="F5" s="750"/>
      <c r="G5" s="750"/>
      <c r="H5" s="750"/>
      <c r="I5" s="750"/>
      <c r="J5" s="750"/>
      <c r="K5" s="751"/>
      <c r="L5" s="373"/>
    </row>
    <row r="6" spans="1:12">
      <c r="A6" s="364"/>
      <c r="B6" s="365"/>
      <c r="C6" s="365"/>
      <c r="D6" s="365"/>
      <c r="E6" s="365"/>
      <c r="F6" s="365"/>
      <c r="G6" s="365"/>
      <c r="H6" s="365"/>
      <c r="I6" s="365"/>
      <c r="J6" s="365"/>
      <c r="K6" s="372"/>
    </row>
    <row r="7" spans="1:12">
      <c r="A7" s="364"/>
      <c r="B7" s="365"/>
      <c r="C7" s="365"/>
      <c r="D7" s="365"/>
      <c r="E7" s="365"/>
      <c r="F7" s="365"/>
      <c r="G7" s="365"/>
      <c r="H7" s="365"/>
      <c r="I7" s="365"/>
      <c r="J7" s="365"/>
      <c r="K7" s="372"/>
    </row>
    <row r="8" spans="1:12" ht="27.75">
      <c r="A8" s="752" t="s">
        <v>482</v>
      </c>
      <c r="B8" s="753"/>
      <c r="C8" s="753"/>
      <c r="D8" s="753"/>
      <c r="E8" s="753"/>
      <c r="F8" s="753"/>
      <c r="G8" s="753"/>
      <c r="H8" s="753"/>
      <c r="I8" s="753"/>
      <c r="J8" s="753"/>
      <c r="K8" s="754"/>
    </row>
    <row r="9" spans="1:12">
      <c r="A9" s="364"/>
      <c r="B9" s="365"/>
      <c r="C9" s="365"/>
      <c r="D9" s="365"/>
      <c r="E9" s="365"/>
      <c r="F9" s="365"/>
      <c r="G9" s="365"/>
      <c r="H9" s="365"/>
      <c r="I9" s="365"/>
      <c r="J9" s="365"/>
      <c r="K9" s="372"/>
    </row>
    <row r="10" spans="1:12" ht="26.25">
      <c r="A10" s="755" t="str">
        <f>封面!B8&amp;封面!D8&amp;封面!E8&amp;封面!F8&amp;封面!G8&amp;封面!H8&amp;封面!I8</f>
        <v>评估基准日：2018年12月31日</v>
      </c>
      <c r="B10" s="756"/>
      <c r="C10" s="756"/>
      <c r="D10" s="756"/>
      <c r="E10" s="756"/>
      <c r="F10" s="756"/>
      <c r="G10" s="756"/>
      <c r="H10" s="756"/>
      <c r="I10" s="756"/>
      <c r="J10" s="756"/>
      <c r="K10" s="757"/>
      <c r="L10" s="374"/>
    </row>
    <row r="11" spans="1:12" ht="26.25">
      <c r="A11" s="366"/>
      <c r="B11" s="367"/>
      <c r="C11" s="367"/>
      <c r="D11" s="367"/>
      <c r="E11" s="367"/>
      <c r="F11" s="367"/>
      <c r="G11" s="367"/>
      <c r="H11" s="367"/>
      <c r="I11" s="367"/>
      <c r="J11" s="367"/>
      <c r="K11" s="375"/>
      <c r="L11" s="374"/>
    </row>
    <row r="12" spans="1:12" ht="26.25">
      <c r="A12" s="366"/>
      <c r="B12" s="367"/>
      <c r="C12" s="367"/>
      <c r="D12" s="367"/>
      <c r="E12" s="367"/>
      <c r="F12" s="367"/>
      <c r="G12" s="367"/>
      <c r="H12" s="367"/>
      <c r="I12" s="367"/>
      <c r="J12" s="367"/>
      <c r="K12" s="375"/>
      <c r="L12" s="374"/>
    </row>
    <row r="13" spans="1:12" ht="26.25">
      <c r="A13" s="366"/>
      <c r="B13" s="368"/>
      <c r="C13" s="758" t="str">
        <f>封面!B6&amp;封面!D6</f>
        <v>产权持有人名称：阳煤集团青岛恒源化工有限公司</v>
      </c>
      <c r="D13" s="758"/>
      <c r="E13" s="758"/>
      <c r="F13" s="758"/>
      <c r="G13" s="758"/>
      <c r="H13" s="758"/>
      <c r="I13" s="758"/>
      <c r="J13" s="758"/>
      <c r="K13" s="376"/>
      <c r="L13" s="374"/>
    </row>
    <row r="14" spans="1:12" ht="26.25">
      <c r="A14" s="366"/>
      <c r="B14" s="367"/>
      <c r="C14" s="367"/>
      <c r="D14" s="367"/>
      <c r="E14" s="367"/>
      <c r="F14" s="367"/>
      <c r="G14" s="367"/>
      <c r="H14" s="367"/>
      <c r="I14" s="367"/>
      <c r="J14" s="367"/>
      <c r="K14" s="375"/>
      <c r="L14" s="374"/>
    </row>
    <row r="15" spans="1:12" ht="26.25">
      <c r="A15" s="366"/>
      <c r="B15" s="367"/>
      <c r="C15" s="367"/>
      <c r="D15" s="367"/>
      <c r="E15" s="367"/>
      <c r="F15" s="367"/>
      <c r="G15" s="367"/>
      <c r="H15" s="367"/>
      <c r="I15" s="367"/>
      <c r="J15" s="367"/>
      <c r="K15" s="375"/>
      <c r="L15" s="374"/>
    </row>
    <row r="16" spans="1:12" ht="26.25">
      <c r="A16" s="366"/>
      <c r="B16" s="367"/>
      <c r="C16" s="367" t="s">
        <v>483</v>
      </c>
      <c r="D16" s="367"/>
      <c r="E16" s="367"/>
      <c r="F16" s="367"/>
      <c r="G16" s="367" t="s">
        <v>484</v>
      </c>
      <c r="H16" s="367"/>
      <c r="I16" s="367"/>
      <c r="J16" s="367"/>
      <c r="K16" s="375"/>
      <c r="L16" s="374"/>
    </row>
    <row r="17" spans="1:12" ht="26.25">
      <c r="A17" s="366"/>
      <c r="B17" s="367"/>
      <c r="C17" s="367"/>
      <c r="D17" s="367"/>
      <c r="E17" s="367"/>
      <c r="F17" s="367"/>
      <c r="G17" s="367"/>
      <c r="H17" s="367"/>
      <c r="I17" s="367"/>
      <c r="J17" s="367"/>
      <c r="K17" s="375"/>
      <c r="L17" s="374"/>
    </row>
    <row r="18" spans="1:12" ht="26.25">
      <c r="A18" s="366"/>
      <c r="B18" s="367"/>
      <c r="C18" s="367"/>
      <c r="D18" s="367"/>
      <c r="E18" s="367"/>
      <c r="F18" s="367"/>
      <c r="G18" s="367"/>
      <c r="H18" s="367"/>
      <c r="I18" s="367"/>
      <c r="J18" s="367"/>
      <c r="K18" s="375"/>
      <c r="L18" s="374"/>
    </row>
    <row r="19" spans="1:12" ht="27">
      <c r="A19" s="366"/>
      <c r="B19" s="367"/>
      <c r="C19" s="367" t="s">
        <v>485</v>
      </c>
      <c r="D19" s="367"/>
      <c r="E19" s="367"/>
      <c r="F19" s="367"/>
      <c r="G19" s="367" t="s">
        <v>486</v>
      </c>
      <c r="H19" s="367"/>
      <c r="I19" s="367"/>
      <c r="J19" s="367"/>
      <c r="K19" s="375"/>
      <c r="L19" s="374"/>
    </row>
    <row r="20" spans="1:12">
      <c r="A20" s="364"/>
      <c r="B20" s="365"/>
      <c r="C20" s="365"/>
      <c r="D20" s="365"/>
      <c r="E20" s="365"/>
      <c r="F20" s="365"/>
      <c r="G20" s="365"/>
      <c r="H20" s="365"/>
      <c r="I20" s="365"/>
      <c r="J20" s="365"/>
      <c r="K20" s="372"/>
    </row>
    <row r="21" spans="1:12">
      <c r="A21" s="369"/>
      <c r="B21" s="370"/>
      <c r="C21" s="370"/>
      <c r="D21" s="370"/>
      <c r="E21" s="370"/>
      <c r="F21" s="370"/>
      <c r="G21" s="370"/>
      <c r="H21" s="370"/>
      <c r="I21" s="370"/>
      <c r="J21" s="370"/>
      <c r="K21" s="377"/>
    </row>
  </sheetData>
  <mergeCells count="4">
    <mergeCell ref="A5:K5"/>
    <mergeCell ref="A8:K8"/>
    <mergeCell ref="A10:K10"/>
    <mergeCell ref="C13:J13"/>
  </mergeCells>
  <phoneticPr fontId="206" type="noConversion"/>
  <printOptions horizontalCentered="1" verticalCentered="1"/>
  <pageMargins left="0.71" right="0.71" top="0.75" bottom="0.75" header="0.31" footer="0.31"/>
  <pageSetup paperSize="9" fitToHeight="0"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showGridLines="0" zoomScaleNormal="100" workbookViewId="0">
      <selection activeCell="C26" sqref="C26"/>
    </sheetView>
  </sheetViews>
  <sheetFormatPr defaultRowHeight="15.75" customHeight="1"/>
  <cols>
    <col min="1" max="1" width="5.375" style="4" customWidth="1"/>
    <col min="2" max="2" width="26.625" style="4" customWidth="1"/>
    <col min="3" max="3" width="22.375" style="4" customWidth="1"/>
    <col min="4" max="4" width="21.75" style="4" customWidth="1"/>
    <col min="5" max="5" width="19.125" style="4" customWidth="1"/>
    <col min="6" max="6" width="16.125" style="4" customWidth="1"/>
    <col min="7" max="16384" width="9" style="4"/>
  </cols>
  <sheetData>
    <row r="1" spans="1:8" ht="25.5" customHeight="1">
      <c r="A1" s="746" t="s">
        <v>433</v>
      </c>
      <c r="B1" s="746"/>
      <c r="C1" s="746"/>
      <c r="D1" s="746"/>
      <c r="E1" s="746"/>
      <c r="F1" s="746"/>
    </row>
    <row r="2" spans="1:8" s="343" customFormat="1" ht="15.75" customHeight="1">
      <c r="A2" s="747" t="str">
        <f>封面!B8&amp;封面!D8&amp;封面!E8&amp;封面!F8&amp;封面!G8&amp;封面!H8&amp;封面!I8</f>
        <v>评估基准日：2018年12月31日</v>
      </c>
      <c r="B2" s="747"/>
      <c r="C2" s="747"/>
      <c r="D2" s="747"/>
      <c r="E2" s="747"/>
      <c r="F2" s="747"/>
    </row>
    <row r="3" spans="1:8" s="343" customFormat="1" ht="14.25" customHeight="1">
      <c r="A3" s="347"/>
      <c r="B3" s="347"/>
      <c r="C3" s="347"/>
      <c r="D3" s="347"/>
      <c r="E3" s="347"/>
      <c r="F3" s="348" t="s">
        <v>434</v>
      </c>
    </row>
    <row r="4" spans="1:8" s="343" customFormat="1" ht="14.25" customHeight="1">
      <c r="A4" s="349" t="str">
        <f>封面!B6&amp;封面!D6</f>
        <v>产权持有人名称：阳煤集团青岛恒源化工有限公司</v>
      </c>
      <c r="B4" s="350"/>
      <c r="F4" s="351" t="s">
        <v>435</v>
      </c>
    </row>
    <row r="5" spans="1:8" s="344" customFormat="1" ht="14.25" customHeight="1">
      <c r="A5" s="748" t="s">
        <v>465</v>
      </c>
      <c r="B5" s="748"/>
      <c r="C5" s="352" t="s">
        <v>437</v>
      </c>
      <c r="D5" s="352" t="s">
        <v>438</v>
      </c>
      <c r="E5" s="352" t="s">
        <v>439</v>
      </c>
      <c r="F5" s="352" t="s">
        <v>440</v>
      </c>
    </row>
    <row r="6" spans="1:8" s="344" customFormat="1" ht="15" customHeight="1">
      <c r="A6" s="748"/>
      <c r="B6" s="748"/>
      <c r="C6" s="352" t="s">
        <v>466</v>
      </c>
      <c r="D6" s="352" t="s">
        <v>467</v>
      </c>
      <c r="E6" s="352" t="s">
        <v>468</v>
      </c>
      <c r="F6" s="352" t="s">
        <v>469</v>
      </c>
    </row>
    <row r="7" spans="1:8" s="343" customFormat="1" ht="15.75" customHeight="1">
      <c r="A7" s="353">
        <v>1</v>
      </c>
      <c r="B7" s="354" t="s">
        <v>470</v>
      </c>
      <c r="C7" s="19">
        <f>ROUND('2-分类汇总'!C6/10000,2)</f>
        <v>263.13</v>
      </c>
      <c r="D7" s="19">
        <f>ROUND('2-分类汇总'!D6/10000,2)</f>
        <v>15.49</v>
      </c>
      <c r="E7" s="19">
        <f>D7-C7</f>
        <v>-247.64</v>
      </c>
      <c r="F7" s="287">
        <f>IF(OR(C7=0,C7=""),"",ROUND(E7/C7*100,2))</f>
        <v>-94.11</v>
      </c>
    </row>
    <row r="8" spans="1:8" s="343" customFormat="1" ht="14.25" customHeight="1">
      <c r="A8" s="353">
        <v>2</v>
      </c>
      <c r="B8" s="354" t="s">
        <v>471</v>
      </c>
      <c r="C8" s="19">
        <f>SUM(C9:C25)</f>
        <v>5933.49</v>
      </c>
      <c r="D8" s="19">
        <f>SUM(D9:D25)</f>
        <v>969.62</v>
      </c>
      <c r="E8" s="19">
        <f>D8-C8</f>
        <v>-4963.87</v>
      </c>
      <c r="F8" s="287">
        <f>IF(OR(C8=0,C8=""),"",ROUND(E8/C8*100,2))</f>
        <v>-83.66</v>
      </c>
      <c r="G8" s="355">
        <f>SUM(C9:C25)-C8</f>
        <v>0</v>
      </c>
      <c r="H8" s="355">
        <f>SUM(D9:D25)-D8</f>
        <v>0</v>
      </c>
    </row>
    <row r="9" spans="1:8" s="343" customFormat="1" ht="15" customHeight="1">
      <c r="A9" s="353">
        <v>3</v>
      </c>
      <c r="B9" s="354" t="s">
        <v>443</v>
      </c>
      <c r="C9" s="19"/>
      <c r="D9" s="19"/>
      <c r="E9" s="19"/>
      <c r="F9" s="79"/>
    </row>
    <row r="10" spans="1:8" s="343" customFormat="1" ht="15" customHeight="1">
      <c r="A10" s="353">
        <v>4</v>
      </c>
      <c r="B10" s="354" t="s">
        <v>444</v>
      </c>
      <c r="C10" s="19"/>
      <c r="D10" s="19"/>
      <c r="E10" s="19"/>
      <c r="F10" s="79"/>
    </row>
    <row r="11" spans="1:8" s="343" customFormat="1" ht="15" customHeight="1">
      <c r="A11" s="353">
        <v>5</v>
      </c>
      <c r="B11" s="354" t="s">
        <v>445</v>
      </c>
      <c r="C11" s="19"/>
      <c r="D11" s="19"/>
      <c r="E11" s="19"/>
      <c r="F11" s="79"/>
    </row>
    <row r="12" spans="1:8" s="343" customFormat="1" ht="14.25" customHeight="1">
      <c r="A12" s="353">
        <v>6</v>
      </c>
      <c r="B12" s="354" t="s">
        <v>446</v>
      </c>
      <c r="C12" s="19"/>
      <c r="D12" s="19"/>
      <c r="E12" s="19"/>
      <c r="F12" s="79"/>
    </row>
    <row r="13" spans="1:8" s="343" customFormat="1" ht="15" customHeight="1">
      <c r="A13" s="353">
        <v>7</v>
      </c>
      <c r="B13" s="354" t="s">
        <v>447</v>
      </c>
      <c r="C13" s="19"/>
      <c r="D13" s="19"/>
      <c r="E13" s="19"/>
      <c r="F13" s="79"/>
    </row>
    <row r="14" spans="1:8" s="343" customFormat="1" ht="15.75" customHeight="1">
      <c r="A14" s="353">
        <v>8</v>
      </c>
      <c r="B14" s="354" t="s">
        <v>448</v>
      </c>
      <c r="C14" s="19">
        <f>ROUND('2-分类汇总'!C25/10000,2)</f>
        <v>215.34</v>
      </c>
      <c r="D14" s="19">
        <f>ROUND('2-分类汇总'!D25/10000,2)</f>
        <v>129.33000000000001</v>
      </c>
      <c r="E14" s="19">
        <f>D14-C14</f>
        <v>-86.01</v>
      </c>
      <c r="F14" s="287">
        <f>IF(OR(C14=0,C14=""),"",ROUND(E14/C14*100,2))</f>
        <v>-39.94</v>
      </c>
    </row>
    <row r="15" spans="1:8" s="343" customFormat="1" ht="15.75" customHeight="1">
      <c r="A15" s="353">
        <v>9</v>
      </c>
      <c r="B15" s="354" t="s">
        <v>449</v>
      </c>
      <c r="C15" s="19">
        <f>ROUND('2-分类汇总'!C26/10000,2)</f>
        <v>5425.92</v>
      </c>
      <c r="D15" s="19">
        <f>ROUND('2-分类汇总'!D26/10000,2)</f>
        <v>818.9</v>
      </c>
      <c r="E15" s="19">
        <f>D15-C15</f>
        <v>-4607.0200000000004</v>
      </c>
      <c r="F15" s="287">
        <f>IF(OR(C15=0,C15=""),"",ROUND(E15/C15*100,2))</f>
        <v>-84.91</v>
      </c>
    </row>
    <row r="16" spans="1:8" s="343" customFormat="1" ht="15.75" customHeight="1">
      <c r="A16" s="353">
        <v>10</v>
      </c>
      <c r="B16" s="354" t="s">
        <v>450</v>
      </c>
      <c r="C16" s="19">
        <f>ROUND('2-分类汇总'!C27/10000,2)</f>
        <v>292.23</v>
      </c>
      <c r="D16" s="19">
        <f>ROUND('2-分类汇总'!D27/10000,2)</f>
        <v>21.39</v>
      </c>
      <c r="E16" s="19">
        <f>D16-C16</f>
        <v>-270.83999999999997</v>
      </c>
      <c r="F16" s="287">
        <f>IF(OR(C16=0,C16=""),"",ROUND(E16/C16*100,2))</f>
        <v>-92.68</v>
      </c>
    </row>
    <row r="17" spans="1:8" s="343" customFormat="1" ht="15" customHeight="1">
      <c r="A17" s="353">
        <v>11</v>
      </c>
      <c r="B17" s="354" t="s">
        <v>451</v>
      </c>
      <c r="C17" s="19"/>
      <c r="D17" s="19"/>
      <c r="E17" s="19"/>
      <c r="F17" s="79"/>
    </row>
    <row r="18" spans="1:8" s="343" customFormat="1" ht="15" customHeight="1">
      <c r="A18" s="353">
        <v>12</v>
      </c>
      <c r="B18" s="354" t="s">
        <v>452</v>
      </c>
      <c r="C18" s="19"/>
      <c r="D18" s="19"/>
      <c r="E18" s="19"/>
      <c r="F18" s="79"/>
    </row>
    <row r="19" spans="1:8" s="343" customFormat="1" ht="15.75" customHeight="1">
      <c r="A19" s="353">
        <v>13</v>
      </c>
      <c r="B19" s="354" t="s">
        <v>453</v>
      </c>
      <c r="C19" s="19"/>
      <c r="D19" s="19"/>
      <c r="E19" s="19"/>
      <c r="F19" s="79"/>
    </row>
    <row r="20" spans="1:8" s="343" customFormat="1" ht="15" customHeight="1">
      <c r="A20" s="353">
        <v>14</v>
      </c>
      <c r="B20" s="354" t="s">
        <v>472</v>
      </c>
      <c r="C20" s="19"/>
      <c r="D20" s="19"/>
      <c r="E20" s="19"/>
      <c r="F20" s="79"/>
    </row>
    <row r="21" spans="1:8" s="345" customFormat="1" ht="15" customHeight="1">
      <c r="A21" s="353">
        <v>15</v>
      </c>
      <c r="B21" s="354" t="s">
        <v>455</v>
      </c>
      <c r="C21" s="19"/>
      <c r="D21" s="19"/>
      <c r="E21" s="19"/>
      <c r="F21" s="79"/>
    </row>
    <row r="22" spans="1:8" s="345" customFormat="1" ht="15.75" customHeight="1">
      <c r="A22" s="353">
        <v>16</v>
      </c>
      <c r="B22" s="354" t="s">
        <v>456</v>
      </c>
      <c r="C22" s="19"/>
      <c r="D22" s="19"/>
      <c r="E22" s="19"/>
      <c r="F22" s="79"/>
    </row>
    <row r="23" spans="1:8" s="345" customFormat="1" ht="15.75" customHeight="1">
      <c r="A23" s="353">
        <v>17</v>
      </c>
      <c r="B23" s="356" t="s">
        <v>473</v>
      </c>
      <c r="C23" s="19"/>
      <c r="D23" s="19"/>
      <c r="E23" s="19"/>
      <c r="F23" s="79"/>
    </row>
    <row r="24" spans="1:8" s="345" customFormat="1" ht="15.75" customHeight="1">
      <c r="A24" s="353">
        <v>18</v>
      </c>
      <c r="B24" s="356" t="s">
        <v>474</v>
      </c>
      <c r="C24" s="19"/>
      <c r="D24" s="19"/>
      <c r="E24" s="19"/>
      <c r="F24" s="79"/>
    </row>
    <row r="25" spans="1:8" s="345" customFormat="1" ht="15.75" customHeight="1">
      <c r="A25" s="353">
        <v>19</v>
      </c>
      <c r="B25" s="356" t="s">
        <v>475</v>
      </c>
      <c r="C25" s="19"/>
      <c r="D25" s="19"/>
      <c r="E25" s="19"/>
      <c r="F25" s="79"/>
    </row>
    <row r="26" spans="1:8" s="345" customFormat="1" ht="15.75" customHeight="1">
      <c r="A26" s="353">
        <v>20</v>
      </c>
      <c r="B26" s="357" t="s">
        <v>460</v>
      </c>
      <c r="C26" s="19">
        <f>C7+C8</f>
        <v>6196.62</v>
      </c>
      <c r="D26" s="19">
        <f>D7+D8</f>
        <v>985.11</v>
      </c>
      <c r="E26" s="19">
        <f>D26-C26</f>
        <v>-5211.51</v>
      </c>
      <c r="F26" s="287">
        <f>IF(OR(C26=0,C26=""),"",ROUND(E26/C26*100,2))</f>
        <v>-84.1</v>
      </c>
      <c r="G26" s="358">
        <f>C7+C8-C26</f>
        <v>0</v>
      </c>
      <c r="H26" s="358">
        <f>D7+D8-D26</f>
        <v>0</v>
      </c>
    </row>
    <row r="27" spans="1:8" s="345" customFormat="1" ht="15.75" hidden="1" customHeight="1">
      <c r="A27" s="353">
        <v>21</v>
      </c>
      <c r="B27" s="356" t="s">
        <v>476</v>
      </c>
      <c r="C27" s="19">
        <f>ROUND('2-分类汇总'!C39/10000,2)</f>
        <v>0</v>
      </c>
      <c r="D27" s="19">
        <f>ROUND('2-分类汇总'!D39/10000,2)</f>
        <v>0</v>
      </c>
      <c r="E27" s="19">
        <f t="shared" ref="E27:E30" si="0">D27-C27</f>
        <v>0</v>
      </c>
      <c r="F27" s="79">
        <f t="shared" ref="F27:F30" si="1">IF(C27&lt;&gt;0,ROUND(100*E27/ABS(C27),2),0)</f>
        <v>0</v>
      </c>
    </row>
    <row r="28" spans="1:8" s="345" customFormat="1" ht="15.75" hidden="1" customHeight="1">
      <c r="A28" s="353">
        <v>22</v>
      </c>
      <c r="B28" s="356" t="s">
        <v>477</v>
      </c>
      <c r="C28" s="19">
        <f>ROUND('2-分类汇总'!C53/10000,2)</f>
        <v>0</v>
      </c>
      <c r="D28" s="19">
        <f>ROUND('2-分类汇总'!D53/10000,2)</f>
        <v>0</v>
      </c>
      <c r="E28" s="19">
        <f t="shared" si="0"/>
        <v>0</v>
      </c>
      <c r="F28" s="79">
        <f t="shared" si="1"/>
        <v>0</v>
      </c>
    </row>
    <row r="29" spans="1:8" s="345" customFormat="1" ht="15.75" hidden="1" customHeight="1">
      <c r="A29" s="353">
        <v>23</v>
      </c>
      <c r="B29" s="357" t="s">
        <v>463</v>
      </c>
      <c r="C29" s="19">
        <f>SUM(C27:C28)</f>
        <v>0</v>
      </c>
      <c r="D29" s="19">
        <f>SUM(D27:D28)</f>
        <v>0</v>
      </c>
      <c r="E29" s="19">
        <f t="shared" si="0"/>
        <v>0</v>
      </c>
      <c r="F29" s="79">
        <f t="shared" si="1"/>
        <v>0</v>
      </c>
      <c r="G29" s="358">
        <f>C27+C28-C29</f>
        <v>0</v>
      </c>
      <c r="H29" s="358">
        <f>D27+D28-D29</f>
        <v>0</v>
      </c>
    </row>
    <row r="30" spans="1:8" s="345" customFormat="1" ht="15.75" hidden="1" customHeight="1">
      <c r="A30" s="353">
        <v>24</v>
      </c>
      <c r="B30" s="359" t="s">
        <v>478</v>
      </c>
      <c r="C30" s="19">
        <f>C26-C29</f>
        <v>6196.62</v>
      </c>
      <c r="D30" s="19">
        <f>D26-D29</f>
        <v>985.11</v>
      </c>
      <c r="E30" s="19">
        <f t="shared" si="0"/>
        <v>-5211.51</v>
      </c>
      <c r="F30" s="79">
        <f t="shared" si="1"/>
        <v>-84.1</v>
      </c>
      <c r="G30" s="358">
        <f>C26-C29-C30</f>
        <v>0</v>
      </c>
      <c r="H30" s="358">
        <f>D26-D29-D30</f>
        <v>0</v>
      </c>
    </row>
    <row r="31" spans="1:8" s="343" customFormat="1" ht="29.25" customHeight="1">
      <c r="A31" s="343" t="s">
        <v>479</v>
      </c>
      <c r="D31" s="360"/>
      <c r="E31" s="360"/>
      <c r="F31" s="360"/>
    </row>
    <row r="32" spans="1:8" s="346" customFormat="1" ht="12.75" customHeight="1"/>
    <row r="33" spans="3:6" ht="15.75" customHeight="1">
      <c r="C33" s="361"/>
    </row>
    <row r="35" spans="3:6" ht="15.75" customHeight="1">
      <c r="C35" s="73"/>
    </row>
    <row r="36" spans="3:6" ht="15.75" customHeight="1">
      <c r="C36" s="73"/>
      <c r="D36" s="73"/>
      <c r="E36" s="73"/>
      <c r="F36" s="73"/>
    </row>
    <row r="37" spans="3:6" ht="15.75" customHeight="1">
      <c r="C37" s="73"/>
      <c r="D37" s="73"/>
      <c r="E37" s="73"/>
      <c r="F37" s="73"/>
    </row>
    <row r="38" spans="3:6" ht="15.75" customHeight="1">
      <c r="C38" s="73">
        <v>263.13</v>
      </c>
      <c r="D38" s="73">
        <v>15.49</v>
      </c>
      <c r="E38" s="73">
        <v>-247.64</v>
      </c>
      <c r="F38" s="73">
        <v>-94.11</v>
      </c>
    </row>
    <row r="39" spans="3:6" ht="15.75" customHeight="1">
      <c r="C39" s="73">
        <v>6357.61</v>
      </c>
      <c r="D39" s="73">
        <v>1136.56</v>
      </c>
      <c r="E39" s="73">
        <v>-5221.05</v>
      </c>
      <c r="F39" s="73">
        <v>-82.12</v>
      </c>
    </row>
    <row r="40" spans="3:6" ht="15.75" customHeight="1">
      <c r="C40" s="73">
        <v>215.34</v>
      </c>
      <c r="D40" s="73">
        <v>129.33000000000001</v>
      </c>
      <c r="E40" s="73">
        <v>-86.01</v>
      </c>
      <c r="F40" s="73">
        <v>-39.94</v>
      </c>
    </row>
    <row r="41" spans="3:6" ht="15.75" customHeight="1">
      <c r="C41" s="73">
        <v>5850.04</v>
      </c>
      <c r="D41" s="73">
        <v>985.84</v>
      </c>
      <c r="E41" s="73">
        <v>-4864.2</v>
      </c>
      <c r="F41" s="73">
        <v>-83.15</v>
      </c>
    </row>
    <row r="42" spans="3:6" ht="15.75" customHeight="1">
      <c r="C42" s="73">
        <v>292.23</v>
      </c>
      <c r="D42" s="73">
        <v>21.39</v>
      </c>
      <c r="E42" s="73">
        <v>-270.83999999999997</v>
      </c>
      <c r="F42" s="73">
        <v>-92.68</v>
      </c>
    </row>
    <row r="43" spans="3:6" ht="15.75" customHeight="1">
      <c r="C43" s="73">
        <v>6620.74</v>
      </c>
      <c r="D43" s="73">
        <v>1152.05</v>
      </c>
      <c r="E43" s="73">
        <v>-5468.69</v>
      </c>
      <c r="F43" s="73">
        <v>-82.6</v>
      </c>
    </row>
  </sheetData>
  <sheetProtection formatColumns="0"/>
  <mergeCells count="3">
    <mergeCell ref="A1:F1"/>
    <mergeCell ref="A2:F2"/>
    <mergeCell ref="A5:B6"/>
  </mergeCells>
  <phoneticPr fontId="206" type="noConversion"/>
  <hyperlinks>
    <hyperlink ref="B7" location="'2-分类汇总'!B6" display="流动资产"/>
    <hyperlink ref="B8" location="'2-分类汇总'!B19" display="非流动资产"/>
    <hyperlink ref="B9" location="'2-分类汇总'!B20" display="其中：可供出售金融资产"/>
    <hyperlink ref="B10" location="'2-分类汇总'!B21" display="      持有至到期投资"/>
    <hyperlink ref="B11" location="'2-分类汇总'!B22" display="      长期应收款"/>
    <hyperlink ref="B12" location="'2-分类汇总'!B23" display="      长期股权投资"/>
    <hyperlink ref="B13" location="'2-分类汇总'!B24" display="      投资性房地产"/>
    <hyperlink ref="B14" location="'2-分类汇总'!B25" display="      固定资产"/>
    <hyperlink ref="B15" location="'2-分类汇总'!B26" display="      在建工程"/>
    <hyperlink ref="B16" location="'2-分类汇总'!B27" display="      工程物资"/>
    <hyperlink ref="B17" location="'2-分类汇总'!B28" display="      固定资产清理"/>
    <hyperlink ref="B18" location="'2-分类汇总'!B29" display="      生产性生物资产"/>
    <hyperlink ref="B19" location="'2-分类汇总'!B30" display="      油气资产"/>
    <hyperlink ref="B20" location="'2-分类汇总'!B31" display="      无形资产  "/>
    <hyperlink ref="B21" location="'2-分类汇总'!B32" display="      开发支出"/>
    <hyperlink ref="B22" location="'2-分类汇总'!B33" display="      商誉"/>
    <hyperlink ref="B23" location="'2-分类汇总'!B34" display="长期待摊费用"/>
    <hyperlink ref="B24" location="'2-分类汇总'!B35" display="递延所得税资产"/>
    <hyperlink ref="B25" location="'2-分类汇总'!B36" display="其他非流动资产"/>
    <hyperlink ref="B27" location="'2-分类汇总'!B39" display="流动负债"/>
    <hyperlink ref="B28" location="'2-分类汇总'!B53" display="非流动负债"/>
  </hyperlinks>
  <printOptions horizontalCentered="1"/>
  <pageMargins left="1" right="1" top="0.87" bottom="0.66" header="0.98" footer="0.75"/>
  <pageSetup paperSize="9" fitToHeight="0" orientation="landscape" horizontalDpi="4294967292" r:id="rId1"/>
  <headerFooter scaleWithDoc="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2"/>
  <sheetViews>
    <sheetView showGridLines="0" zoomScaleNormal="100" workbookViewId="0">
      <selection activeCell="D32" sqref="D32"/>
    </sheetView>
  </sheetViews>
  <sheetFormatPr defaultRowHeight="15.75" customHeight="1" outlineLevelCol="1"/>
  <cols>
    <col min="1" max="1" width="5.125" style="4" customWidth="1"/>
    <col min="2" max="2" width="26" style="4" customWidth="1"/>
    <col min="3" max="5" width="24.25" style="4" customWidth="1"/>
    <col min="6" max="6" width="21" style="4" customWidth="1"/>
    <col min="7" max="8" width="13" style="4" hidden="1" customWidth="1" outlineLevel="1"/>
    <col min="9" max="9" width="12.5" style="4" hidden="1" customWidth="1"/>
    <col min="10" max="10" width="13.5" style="4" hidden="1" customWidth="1"/>
    <col min="11" max="16384" width="9" style="4"/>
  </cols>
  <sheetData>
    <row r="1" spans="1:10" s="1" customFormat="1" ht="30" customHeight="1">
      <c r="A1" s="759" t="s">
        <v>487</v>
      </c>
      <c r="B1" s="759"/>
      <c r="C1" s="759"/>
      <c r="D1" s="759"/>
      <c r="E1" s="759"/>
      <c r="F1" s="759"/>
    </row>
    <row r="2" spans="1:10" ht="11.25" customHeight="1">
      <c r="A2" s="760" t="str">
        <f>'1-汇总表'!A2:F2</f>
        <v>评估基准日：2018年12月31日</v>
      </c>
      <c r="B2" s="760"/>
      <c r="C2" s="760"/>
      <c r="D2" s="760"/>
      <c r="E2" s="760"/>
      <c r="F2" s="760"/>
    </row>
    <row r="3" spans="1:10" ht="12.75" customHeight="1">
      <c r="A3" s="7"/>
      <c r="B3" s="7"/>
      <c r="C3" s="7"/>
      <c r="D3" s="7"/>
      <c r="E3" s="7"/>
      <c r="F3" s="106" t="s">
        <v>488</v>
      </c>
    </row>
    <row r="4" spans="1:10" ht="12" customHeight="1">
      <c r="A4" s="54" t="str">
        <f>'1-汇总表'!A4</f>
        <v>产权持有人名称：阳煤集团青岛恒源化工有限公司</v>
      </c>
      <c r="B4" s="2"/>
      <c r="C4" s="2"/>
      <c r="D4" s="2"/>
      <c r="E4" s="2"/>
      <c r="F4" s="12" t="s">
        <v>3</v>
      </c>
      <c r="G4" s="334"/>
      <c r="H4" s="334"/>
    </row>
    <row r="5" spans="1:10" s="3" customFormat="1" ht="14.25" customHeight="1">
      <c r="A5" s="13" t="s">
        <v>489</v>
      </c>
      <c r="B5" s="331" t="s">
        <v>490</v>
      </c>
      <c r="C5" s="13" t="s">
        <v>491</v>
      </c>
      <c r="D5" s="13" t="s">
        <v>492</v>
      </c>
      <c r="E5" s="13" t="s">
        <v>493</v>
      </c>
      <c r="F5" s="13" t="s">
        <v>494</v>
      </c>
      <c r="G5" s="334" t="s">
        <v>495</v>
      </c>
      <c r="H5" s="334" t="s">
        <v>496</v>
      </c>
      <c r="I5" s="334" t="s">
        <v>497</v>
      </c>
      <c r="J5" s="334" t="s">
        <v>498</v>
      </c>
    </row>
    <row r="6" spans="1:10" s="70" customFormat="1" ht="12.75" customHeight="1">
      <c r="A6" s="194">
        <v>1</v>
      </c>
      <c r="B6" s="335" t="s">
        <v>499</v>
      </c>
      <c r="C6" s="19">
        <f>SUM(C7:C17)</f>
        <v>2631318.36</v>
      </c>
      <c r="D6" s="19">
        <f t="shared" ref="D6:F6" si="0">SUM(D7:D17)</f>
        <v>154883.26</v>
      </c>
      <c r="E6" s="19">
        <f t="shared" si="0"/>
        <v>-2476435.1</v>
      </c>
      <c r="F6" s="19">
        <f t="shared" si="0"/>
        <v>-94.11</v>
      </c>
      <c r="H6" s="336">
        <f t="shared" ref="H6:H64" si="1">C6-G6</f>
        <v>2631318.36</v>
      </c>
      <c r="I6" s="340"/>
      <c r="J6" s="336">
        <f>C6-I6</f>
        <v>2631318.36</v>
      </c>
    </row>
    <row r="7" spans="1:10" ht="12" customHeight="1">
      <c r="A7" s="13">
        <v>2</v>
      </c>
      <c r="B7" s="285" t="s">
        <v>500</v>
      </c>
      <c r="C7" s="19">
        <f>'3-流动汇总'!C7</f>
        <v>0</v>
      </c>
      <c r="D7" s="19"/>
      <c r="E7" s="19"/>
      <c r="F7" s="79"/>
      <c r="H7" s="336">
        <f t="shared" si="1"/>
        <v>0</v>
      </c>
      <c r="I7" s="73"/>
      <c r="J7" s="336">
        <f t="shared" ref="J7:J64" si="2">C7-I7</f>
        <v>0</v>
      </c>
    </row>
    <row r="8" spans="1:10" ht="12.75" customHeight="1">
      <c r="A8" s="13">
        <v>3</v>
      </c>
      <c r="B8" s="285" t="s">
        <v>501</v>
      </c>
      <c r="C8" s="19">
        <f>'3-流动汇总'!C8</f>
        <v>0</v>
      </c>
      <c r="D8" s="19"/>
      <c r="E8" s="19"/>
      <c r="F8" s="79"/>
      <c r="H8" s="336">
        <f t="shared" si="1"/>
        <v>0</v>
      </c>
      <c r="I8" s="73"/>
      <c r="J8" s="336">
        <f t="shared" si="2"/>
        <v>0</v>
      </c>
    </row>
    <row r="9" spans="1:10" ht="14.25" customHeight="1">
      <c r="A9" s="13">
        <v>4</v>
      </c>
      <c r="B9" s="285" t="s">
        <v>502</v>
      </c>
      <c r="C9" s="19">
        <f>'3-流动汇总'!C9</f>
        <v>0</v>
      </c>
      <c r="D9" s="19"/>
      <c r="E9" s="19"/>
      <c r="F9" s="79"/>
      <c r="H9" s="336">
        <f t="shared" si="1"/>
        <v>0</v>
      </c>
      <c r="I9" s="73"/>
      <c r="J9" s="336">
        <f t="shared" si="2"/>
        <v>0</v>
      </c>
    </row>
    <row r="10" spans="1:10" ht="12.75" customHeight="1">
      <c r="A10" s="13">
        <v>5</v>
      </c>
      <c r="B10" s="285" t="s">
        <v>503</v>
      </c>
      <c r="C10" s="19">
        <f>'3-流动汇总'!C10</f>
        <v>0</v>
      </c>
      <c r="D10" s="19"/>
      <c r="E10" s="19"/>
      <c r="F10" s="79"/>
      <c r="H10" s="336">
        <f t="shared" si="1"/>
        <v>0</v>
      </c>
      <c r="I10" s="73"/>
      <c r="J10" s="336">
        <f t="shared" si="2"/>
        <v>0</v>
      </c>
    </row>
    <row r="11" spans="1:10" ht="12.75" customHeight="1">
      <c r="A11" s="13">
        <v>6</v>
      </c>
      <c r="B11" s="285" t="s">
        <v>504</v>
      </c>
      <c r="C11" s="19">
        <f>'3-流动汇总'!C11</f>
        <v>0</v>
      </c>
      <c r="D11" s="19"/>
      <c r="E11" s="19"/>
      <c r="F11" s="79"/>
      <c r="H11" s="336">
        <f t="shared" si="1"/>
        <v>0</v>
      </c>
      <c r="I11" s="73"/>
      <c r="J11" s="336">
        <f t="shared" si="2"/>
        <v>0</v>
      </c>
    </row>
    <row r="12" spans="1:10" ht="12.75" customHeight="1">
      <c r="A12" s="13">
        <v>7</v>
      </c>
      <c r="B12" s="285" t="s">
        <v>505</v>
      </c>
      <c r="C12" s="19">
        <f>'3-流动汇总'!C12</f>
        <v>0</v>
      </c>
      <c r="D12" s="19"/>
      <c r="E12" s="19"/>
      <c r="F12" s="79"/>
      <c r="H12" s="336">
        <f t="shared" si="1"/>
        <v>0</v>
      </c>
      <c r="I12" s="73"/>
      <c r="J12" s="336">
        <f t="shared" si="2"/>
        <v>0</v>
      </c>
    </row>
    <row r="13" spans="1:10" ht="12.75" customHeight="1">
      <c r="A13" s="13">
        <v>8</v>
      </c>
      <c r="B13" s="285" t="s">
        <v>506</v>
      </c>
      <c r="C13" s="19">
        <f>'3-流动汇总'!C13</f>
        <v>0</v>
      </c>
      <c r="D13" s="19"/>
      <c r="E13" s="19"/>
      <c r="F13" s="79"/>
      <c r="H13" s="336">
        <f t="shared" si="1"/>
        <v>0</v>
      </c>
      <c r="I13" s="73"/>
      <c r="J13" s="336">
        <f t="shared" si="2"/>
        <v>0</v>
      </c>
    </row>
    <row r="14" spans="1:10" ht="12.75" customHeight="1">
      <c r="A14" s="13">
        <v>9</v>
      </c>
      <c r="B14" s="285" t="s">
        <v>507</v>
      </c>
      <c r="C14" s="19">
        <f>'3-流动汇总'!C14</f>
        <v>0</v>
      </c>
      <c r="D14" s="19"/>
      <c r="E14" s="19"/>
      <c r="F14" s="79"/>
      <c r="H14" s="336">
        <f t="shared" si="1"/>
        <v>0</v>
      </c>
      <c r="I14" s="73"/>
      <c r="J14" s="336">
        <f t="shared" si="2"/>
        <v>0</v>
      </c>
    </row>
    <row r="15" spans="1:10" ht="12.75" customHeight="1">
      <c r="A15" s="13">
        <v>10</v>
      </c>
      <c r="B15" s="285" t="s">
        <v>508</v>
      </c>
      <c r="C15" s="19">
        <f>'3-流动汇总'!C15</f>
        <v>2631318.36</v>
      </c>
      <c r="D15" s="19">
        <f>'3-9存货汇总'!D28</f>
        <v>154883.26</v>
      </c>
      <c r="E15" s="19">
        <f>D15-C15</f>
        <v>-2476435.1</v>
      </c>
      <c r="F15" s="287">
        <f>IF(OR(C15=0,C15=""),"",ROUND(E15/C15*100,2))</f>
        <v>-94.11</v>
      </c>
      <c r="H15" s="336">
        <f t="shared" si="1"/>
        <v>2631318.36</v>
      </c>
      <c r="I15" s="73"/>
      <c r="J15" s="336">
        <f t="shared" si="2"/>
        <v>2631318.36</v>
      </c>
    </row>
    <row r="16" spans="1:10" ht="12.75" customHeight="1">
      <c r="A16" s="13">
        <v>11</v>
      </c>
      <c r="B16" s="285" t="s">
        <v>509</v>
      </c>
      <c r="C16" s="19">
        <f>'3-流动汇总'!C16</f>
        <v>0</v>
      </c>
      <c r="D16" s="19"/>
      <c r="E16" s="19"/>
      <c r="F16" s="79"/>
      <c r="H16" s="336">
        <f t="shared" si="1"/>
        <v>0</v>
      </c>
      <c r="I16" s="73"/>
      <c r="J16" s="336">
        <f t="shared" si="2"/>
        <v>0</v>
      </c>
    </row>
    <row r="17" spans="1:10" ht="12.75" customHeight="1">
      <c r="A17" s="13">
        <v>12</v>
      </c>
      <c r="B17" s="285" t="s">
        <v>510</v>
      </c>
      <c r="C17" s="19">
        <f>'3-流动汇总'!C17</f>
        <v>0</v>
      </c>
      <c r="D17" s="19"/>
      <c r="E17" s="19"/>
      <c r="F17" s="79"/>
      <c r="H17" s="336">
        <f t="shared" si="1"/>
        <v>0</v>
      </c>
      <c r="I17" s="73"/>
      <c r="J17" s="336">
        <f t="shared" si="2"/>
        <v>0</v>
      </c>
    </row>
    <row r="18" spans="1:10" s="70" customFormat="1" ht="12" customHeight="1">
      <c r="A18" s="13">
        <v>13</v>
      </c>
      <c r="B18" s="337"/>
      <c r="C18" s="19"/>
      <c r="D18" s="19"/>
      <c r="E18" s="19"/>
      <c r="F18" s="79"/>
      <c r="H18" s="336">
        <f t="shared" si="1"/>
        <v>0</v>
      </c>
      <c r="I18" s="340"/>
      <c r="J18" s="336">
        <f t="shared" si="2"/>
        <v>0</v>
      </c>
    </row>
    <row r="19" spans="1:10" ht="14.25" customHeight="1">
      <c r="A19" s="194">
        <v>14</v>
      </c>
      <c r="B19" s="335" t="s">
        <v>511</v>
      </c>
      <c r="C19" s="19">
        <f>SUM(C20:C36)</f>
        <v>59334833.619999997</v>
      </c>
      <c r="D19" s="19">
        <f t="shared" ref="D19:F19" si="3">SUM(D20:D36)</f>
        <v>9696128.5999999996</v>
      </c>
      <c r="E19" s="19">
        <f t="shared" si="3"/>
        <v>-49638705.020000003</v>
      </c>
      <c r="F19" s="19">
        <f t="shared" si="3"/>
        <v>-217.53</v>
      </c>
      <c r="H19" s="336">
        <f t="shared" si="1"/>
        <v>59334833.619999997</v>
      </c>
      <c r="I19" s="73"/>
      <c r="J19" s="336">
        <f t="shared" si="2"/>
        <v>59334833.619999997</v>
      </c>
    </row>
    <row r="20" spans="1:10" ht="14.25" customHeight="1">
      <c r="A20" s="13">
        <v>15</v>
      </c>
      <c r="B20" s="285" t="s">
        <v>512</v>
      </c>
      <c r="C20" s="19">
        <f>'4-非流动资产汇总'!C7</f>
        <v>0</v>
      </c>
      <c r="D20" s="19"/>
      <c r="E20" s="19"/>
      <c r="F20" s="79"/>
      <c r="H20" s="336">
        <f t="shared" si="1"/>
        <v>0</v>
      </c>
      <c r="I20" s="73"/>
      <c r="J20" s="336">
        <f t="shared" si="2"/>
        <v>0</v>
      </c>
    </row>
    <row r="21" spans="1:10" ht="12.75" customHeight="1">
      <c r="A21" s="13">
        <v>16</v>
      </c>
      <c r="B21" s="285" t="s">
        <v>513</v>
      </c>
      <c r="C21" s="19">
        <f>'4-非流动资产汇总'!C8</f>
        <v>0</v>
      </c>
      <c r="D21" s="19"/>
      <c r="E21" s="19"/>
      <c r="F21" s="79"/>
      <c r="H21" s="336">
        <f t="shared" si="1"/>
        <v>0</v>
      </c>
      <c r="I21" s="73"/>
      <c r="J21" s="336">
        <f t="shared" si="2"/>
        <v>0</v>
      </c>
    </row>
    <row r="22" spans="1:10" ht="12.75" customHeight="1">
      <c r="A22" s="13">
        <v>17</v>
      </c>
      <c r="B22" s="285" t="s">
        <v>514</v>
      </c>
      <c r="C22" s="19">
        <f>'4-非流动资产汇总'!C9</f>
        <v>0</v>
      </c>
      <c r="D22" s="19"/>
      <c r="E22" s="19"/>
      <c r="F22" s="79"/>
      <c r="H22" s="336">
        <f t="shared" si="1"/>
        <v>0</v>
      </c>
      <c r="I22" s="73"/>
      <c r="J22" s="336">
        <f t="shared" si="2"/>
        <v>0</v>
      </c>
    </row>
    <row r="23" spans="1:10" ht="12.75" customHeight="1">
      <c r="A23" s="13">
        <v>18</v>
      </c>
      <c r="B23" s="285" t="s">
        <v>515</v>
      </c>
      <c r="C23" s="19">
        <f>'4-非流动资产汇总'!C10</f>
        <v>0</v>
      </c>
      <c r="D23" s="19"/>
      <c r="E23" s="19"/>
      <c r="F23" s="79"/>
      <c r="H23" s="336">
        <f t="shared" si="1"/>
        <v>0</v>
      </c>
      <c r="I23" s="73"/>
      <c r="J23" s="336">
        <f t="shared" si="2"/>
        <v>0</v>
      </c>
    </row>
    <row r="24" spans="1:10" ht="12.75" customHeight="1">
      <c r="A24" s="13">
        <v>19</v>
      </c>
      <c r="B24" s="285" t="s">
        <v>516</v>
      </c>
      <c r="C24" s="19">
        <f>'4-非流动资产汇总'!C11</f>
        <v>0</v>
      </c>
      <c r="D24" s="19"/>
      <c r="E24" s="19"/>
      <c r="F24" s="79"/>
      <c r="H24" s="336">
        <f t="shared" si="1"/>
        <v>0</v>
      </c>
      <c r="I24" s="73"/>
      <c r="J24" s="336">
        <f t="shared" si="2"/>
        <v>0</v>
      </c>
    </row>
    <row r="25" spans="1:10" ht="12.75" customHeight="1">
      <c r="A25" s="13">
        <v>20</v>
      </c>
      <c r="B25" s="285" t="s">
        <v>517</v>
      </c>
      <c r="C25" s="19">
        <f>'4-非流动资产汇总'!C12</f>
        <v>2153399.21</v>
      </c>
      <c r="D25" s="19">
        <f>'4-6固定资产汇总'!F28</f>
        <v>1293275.8</v>
      </c>
      <c r="E25" s="19">
        <f>D25-C25</f>
        <v>-860123.41</v>
      </c>
      <c r="F25" s="287">
        <f>IF(OR(C25=0,C25=""),"",ROUND(E25/C25*100,2))</f>
        <v>-39.94</v>
      </c>
      <c r="H25" s="336">
        <f t="shared" si="1"/>
        <v>2153399.21</v>
      </c>
      <c r="I25" s="73"/>
      <c r="J25" s="336">
        <f t="shared" si="2"/>
        <v>2153399.21</v>
      </c>
    </row>
    <row r="26" spans="1:10" ht="12.75" customHeight="1">
      <c r="A26" s="13">
        <v>21</v>
      </c>
      <c r="B26" s="285" t="s">
        <v>518</v>
      </c>
      <c r="C26" s="19">
        <f>'4-非流动资产汇总'!C13</f>
        <v>54259159.329999998</v>
      </c>
      <c r="D26" s="19">
        <f>'4-7-2在建（设备）'!V570</f>
        <v>8188983.2000000002</v>
      </c>
      <c r="E26" s="19">
        <f>D26-C26</f>
        <v>-46070176.130000003</v>
      </c>
      <c r="F26" s="287">
        <f>IF(OR(C26=0,C26=""),"",ROUND(E26/C26*100,2))</f>
        <v>-84.91</v>
      </c>
      <c r="H26" s="336">
        <f t="shared" si="1"/>
        <v>54259159.329999998</v>
      </c>
      <c r="I26" s="73"/>
      <c r="J26" s="336">
        <f t="shared" si="2"/>
        <v>54259159.329999998</v>
      </c>
    </row>
    <row r="27" spans="1:10" ht="12.75" customHeight="1">
      <c r="A27" s="13">
        <v>22</v>
      </c>
      <c r="B27" s="285" t="s">
        <v>519</v>
      </c>
      <c r="C27" s="19">
        <f>'4-非流动资产汇总'!C14</f>
        <v>2922275.08</v>
      </c>
      <c r="D27" s="19">
        <f>'4-8工程物资'!N43</f>
        <v>213869.6</v>
      </c>
      <c r="E27" s="19">
        <f>D27-C27</f>
        <v>-2708405.48</v>
      </c>
      <c r="F27" s="287">
        <f>IF(OR(C27=0,C27=""),"",ROUND(E27/C27*100,2))</f>
        <v>-92.68</v>
      </c>
      <c r="H27" s="336">
        <f t="shared" si="1"/>
        <v>2922275.08</v>
      </c>
      <c r="I27" s="73"/>
      <c r="J27" s="336">
        <f t="shared" si="2"/>
        <v>2922275.08</v>
      </c>
    </row>
    <row r="28" spans="1:10" ht="12.75" customHeight="1">
      <c r="A28" s="13">
        <v>23</v>
      </c>
      <c r="B28" s="285" t="s">
        <v>520</v>
      </c>
      <c r="C28" s="19">
        <f>'4-非流动资产汇总'!C15</f>
        <v>0</v>
      </c>
      <c r="D28" s="19"/>
      <c r="E28" s="19"/>
      <c r="F28" s="79"/>
      <c r="H28" s="336">
        <f t="shared" si="1"/>
        <v>0</v>
      </c>
      <c r="I28" s="73"/>
      <c r="J28" s="336">
        <f t="shared" si="2"/>
        <v>0</v>
      </c>
    </row>
    <row r="29" spans="1:10" ht="14.25" customHeight="1">
      <c r="A29" s="13">
        <v>24</v>
      </c>
      <c r="B29" s="285" t="s">
        <v>521</v>
      </c>
      <c r="C29" s="19">
        <f>'4-非流动资产汇总'!C16</f>
        <v>0</v>
      </c>
      <c r="D29" s="19"/>
      <c r="E29" s="19"/>
      <c r="F29" s="79"/>
      <c r="H29" s="336">
        <f t="shared" si="1"/>
        <v>0</v>
      </c>
      <c r="I29" s="73"/>
      <c r="J29" s="336">
        <f t="shared" si="2"/>
        <v>0</v>
      </c>
    </row>
    <row r="30" spans="1:10" ht="14.25" customHeight="1">
      <c r="A30" s="13">
        <v>25</v>
      </c>
      <c r="B30" s="285" t="s">
        <v>522</v>
      </c>
      <c r="C30" s="19">
        <f>'4-非流动资产汇总'!C17</f>
        <v>0</v>
      </c>
      <c r="D30" s="19"/>
      <c r="E30" s="19"/>
      <c r="F30" s="79"/>
      <c r="H30" s="336">
        <f t="shared" si="1"/>
        <v>0</v>
      </c>
      <c r="I30" s="73"/>
      <c r="J30" s="336">
        <f t="shared" si="2"/>
        <v>0</v>
      </c>
    </row>
    <row r="31" spans="1:10" ht="14.25" customHeight="1">
      <c r="A31" s="13">
        <v>26</v>
      </c>
      <c r="B31" s="285" t="s">
        <v>523</v>
      </c>
      <c r="C31" s="19">
        <f>'4-非流动资产汇总'!C18</f>
        <v>0</v>
      </c>
      <c r="D31" s="19"/>
      <c r="E31" s="19"/>
      <c r="F31" s="79"/>
      <c r="H31" s="336">
        <f t="shared" si="1"/>
        <v>0</v>
      </c>
      <c r="I31" s="73"/>
      <c r="J31" s="336">
        <f t="shared" si="2"/>
        <v>0</v>
      </c>
    </row>
    <row r="32" spans="1:10" ht="13.5" customHeight="1">
      <c r="A32" s="13">
        <v>27</v>
      </c>
      <c r="B32" s="285" t="s">
        <v>524</v>
      </c>
      <c r="C32" s="19">
        <f>'4-非流动资产汇总'!C19</f>
        <v>0</v>
      </c>
      <c r="D32" s="19"/>
      <c r="E32" s="19"/>
      <c r="F32" s="79"/>
      <c r="H32" s="336">
        <f t="shared" si="1"/>
        <v>0</v>
      </c>
      <c r="I32" s="73"/>
      <c r="J32" s="336">
        <f t="shared" si="2"/>
        <v>0</v>
      </c>
    </row>
    <row r="33" spans="1:10" ht="12.75" customHeight="1">
      <c r="A33" s="13">
        <v>28</v>
      </c>
      <c r="B33" s="285" t="s">
        <v>525</v>
      </c>
      <c r="C33" s="19">
        <f>'4-非流动资产汇总'!C20</f>
        <v>0</v>
      </c>
      <c r="D33" s="19"/>
      <c r="E33" s="19"/>
      <c r="F33" s="79"/>
      <c r="H33" s="336">
        <f t="shared" si="1"/>
        <v>0</v>
      </c>
      <c r="I33" s="73"/>
      <c r="J33" s="336">
        <f t="shared" si="2"/>
        <v>0</v>
      </c>
    </row>
    <row r="34" spans="1:10" ht="13.5" customHeight="1">
      <c r="A34" s="13">
        <v>29</v>
      </c>
      <c r="B34" s="285" t="s">
        <v>526</v>
      </c>
      <c r="C34" s="19">
        <f>'4-非流动资产汇总'!C21</f>
        <v>0</v>
      </c>
      <c r="D34" s="19"/>
      <c r="E34" s="19"/>
      <c r="F34" s="79"/>
      <c r="H34" s="336">
        <f t="shared" si="1"/>
        <v>0</v>
      </c>
      <c r="I34" s="73"/>
      <c r="J34" s="336">
        <f t="shared" si="2"/>
        <v>0</v>
      </c>
    </row>
    <row r="35" spans="1:10" ht="13.5" customHeight="1">
      <c r="A35" s="13">
        <v>30</v>
      </c>
      <c r="B35" s="285" t="s">
        <v>527</v>
      </c>
      <c r="C35" s="19">
        <f>'4-非流动资产汇总'!C22</f>
        <v>0</v>
      </c>
      <c r="D35" s="19"/>
      <c r="E35" s="19"/>
      <c r="F35" s="79"/>
      <c r="H35" s="336">
        <f t="shared" si="1"/>
        <v>0</v>
      </c>
      <c r="I35" s="73"/>
      <c r="J35" s="336">
        <f t="shared" si="2"/>
        <v>0</v>
      </c>
    </row>
    <row r="36" spans="1:10" s="70" customFormat="1" ht="12.75" customHeight="1">
      <c r="A36" s="13">
        <v>31</v>
      </c>
      <c r="B36" s="285" t="s">
        <v>528</v>
      </c>
      <c r="C36" s="19">
        <f>'4-非流动资产汇总'!C23</f>
        <v>0</v>
      </c>
      <c r="D36" s="19"/>
      <c r="E36" s="19"/>
      <c r="F36" s="79"/>
      <c r="H36" s="336">
        <f t="shared" si="1"/>
        <v>0</v>
      </c>
      <c r="I36" s="340"/>
      <c r="J36" s="336">
        <f t="shared" si="2"/>
        <v>0</v>
      </c>
    </row>
    <row r="37" spans="1:10" s="70" customFormat="1" ht="14.25" customHeight="1">
      <c r="A37" s="13">
        <v>32</v>
      </c>
      <c r="B37" s="337"/>
      <c r="C37" s="19"/>
      <c r="D37" s="19"/>
      <c r="E37" s="19"/>
      <c r="F37" s="79"/>
      <c r="H37" s="336">
        <f t="shared" si="1"/>
        <v>0</v>
      </c>
      <c r="I37" s="340"/>
      <c r="J37" s="336">
        <f t="shared" si="2"/>
        <v>0</v>
      </c>
    </row>
    <row r="38" spans="1:10" ht="14.25" customHeight="1">
      <c r="A38" s="194">
        <v>33</v>
      </c>
      <c r="B38" s="338" t="s">
        <v>529</v>
      </c>
      <c r="C38" s="19">
        <f>C6+C19</f>
        <v>61966151.979999997</v>
      </c>
      <c r="D38" s="19">
        <f>D6+D19</f>
        <v>9851011.8599999994</v>
      </c>
      <c r="E38" s="19">
        <f>D38-C38</f>
        <v>-52115140.119999997</v>
      </c>
      <c r="F38" s="287">
        <f>IF(OR(C38=0,C38=""),"",ROUND(E38/C38*100,2))</f>
        <v>-84.1</v>
      </c>
      <c r="H38" s="336">
        <f t="shared" si="1"/>
        <v>61966151.979999997</v>
      </c>
      <c r="I38" s="73"/>
      <c r="J38" s="336">
        <f t="shared" si="2"/>
        <v>61966151.979999997</v>
      </c>
    </row>
    <row r="39" spans="1:10" ht="14.25" hidden="1" customHeight="1">
      <c r="A39" s="194">
        <v>35</v>
      </c>
      <c r="B39" s="335" t="s">
        <v>530</v>
      </c>
      <c r="C39" s="19">
        <f>SUM(C40:C51)</f>
        <v>0</v>
      </c>
      <c r="D39" s="19">
        <f>SUM(D40:D51)</f>
        <v>0</v>
      </c>
      <c r="E39" s="19">
        <f t="shared" ref="E39:E64" si="4">D39-C39</f>
        <v>0</v>
      </c>
      <c r="F39" s="79">
        <f t="shared" ref="F39:F64" si="5">IF(C39&lt;&gt;0,ROUND(100*E39/ABS(C39),2),0)</f>
        <v>0</v>
      </c>
      <c r="H39" s="336">
        <f t="shared" si="1"/>
        <v>0</v>
      </c>
      <c r="I39" s="73"/>
      <c r="J39" s="336">
        <f t="shared" si="2"/>
        <v>0</v>
      </c>
    </row>
    <row r="40" spans="1:10" ht="14.25" hidden="1" customHeight="1">
      <c r="A40" s="13">
        <v>36</v>
      </c>
      <c r="B40" s="285" t="s">
        <v>531</v>
      </c>
      <c r="C40" s="19">
        <f>'5-流动负债汇总'!C6</f>
        <v>0</v>
      </c>
      <c r="D40" s="19">
        <f>'5-流动负债汇总'!D6</f>
        <v>0</v>
      </c>
      <c r="E40" s="19">
        <f t="shared" si="4"/>
        <v>0</v>
      </c>
      <c r="F40" s="79">
        <f t="shared" si="5"/>
        <v>0</v>
      </c>
      <c r="H40" s="336">
        <f t="shared" si="1"/>
        <v>0</v>
      </c>
      <c r="I40" s="73"/>
      <c r="J40" s="336">
        <f t="shared" si="2"/>
        <v>0</v>
      </c>
    </row>
    <row r="41" spans="1:10" ht="14.25" hidden="1" customHeight="1">
      <c r="A41" s="13">
        <v>37</v>
      </c>
      <c r="B41" s="285" t="s">
        <v>532</v>
      </c>
      <c r="C41" s="19">
        <f>'5-流动负债汇总'!C7</f>
        <v>0</v>
      </c>
      <c r="D41" s="19">
        <f>'5-流动负债汇总'!D7</f>
        <v>0</v>
      </c>
      <c r="E41" s="19">
        <f t="shared" si="4"/>
        <v>0</v>
      </c>
      <c r="F41" s="79">
        <f t="shared" si="5"/>
        <v>0</v>
      </c>
      <c r="H41" s="336">
        <f t="shared" si="1"/>
        <v>0</v>
      </c>
      <c r="I41" s="73"/>
      <c r="J41" s="336">
        <f t="shared" si="2"/>
        <v>0</v>
      </c>
    </row>
    <row r="42" spans="1:10" ht="14.25" hidden="1" customHeight="1">
      <c r="A42" s="13">
        <v>38</v>
      </c>
      <c r="B42" s="285" t="s">
        <v>533</v>
      </c>
      <c r="C42" s="19">
        <f>'5-流动负债汇总'!C8</f>
        <v>0</v>
      </c>
      <c r="D42" s="19">
        <f>'5-流动负债汇总'!D8</f>
        <v>0</v>
      </c>
      <c r="E42" s="19">
        <f t="shared" si="4"/>
        <v>0</v>
      </c>
      <c r="F42" s="79">
        <f t="shared" si="5"/>
        <v>0</v>
      </c>
      <c r="H42" s="336">
        <f t="shared" si="1"/>
        <v>0</v>
      </c>
      <c r="I42" s="73"/>
      <c r="J42" s="336">
        <f t="shared" si="2"/>
        <v>0</v>
      </c>
    </row>
    <row r="43" spans="1:10" ht="14.25" hidden="1" customHeight="1">
      <c r="A43" s="13">
        <v>39</v>
      </c>
      <c r="B43" s="285" t="s">
        <v>534</v>
      </c>
      <c r="C43" s="19">
        <f>'5-流动负债汇总'!C9</f>
        <v>0</v>
      </c>
      <c r="D43" s="19">
        <f>'5-流动负债汇总'!D9</f>
        <v>0</v>
      </c>
      <c r="E43" s="19">
        <f t="shared" si="4"/>
        <v>0</v>
      </c>
      <c r="F43" s="79">
        <f t="shared" si="5"/>
        <v>0</v>
      </c>
      <c r="H43" s="336">
        <f t="shared" si="1"/>
        <v>0</v>
      </c>
      <c r="I43" s="73"/>
      <c r="J43" s="336">
        <f t="shared" si="2"/>
        <v>0</v>
      </c>
    </row>
    <row r="44" spans="1:10" ht="14.25" hidden="1" customHeight="1">
      <c r="A44" s="13">
        <v>40</v>
      </c>
      <c r="B44" s="285" t="s">
        <v>535</v>
      </c>
      <c r="C44" s="19">
        <f>'5-流动负债汇总'!C10</f>
        <v>0</v>
      </c>
      <c r="D44" s="19">
        <f>'5-流动负债汇总'!D10</f>
        <v>0</v>
      </c>
      <c r="E44" s="19">
        <f t="shared" si="4"/>
        <v>0</v>
      </c>
      <c r="F44" s="79">
        <f t="shared" si="5"/>
        <v>0</v>
      </c>
      <c r="H44" s="336">
        <f t="shared" si="1"/>
        <v>0</v>
      </c>
      <c r="I44" s="73"/>
      <c r="J44" s="336">
        <f t="shared" si="2"/>
        <v>0</v>
      </c>
    </row>
    <row r="45" spans="1:10" ht="14.25" hidden="1" customHeight="1">
      <c r="A45" s="13">
        <v>41</v>
      </c>
      <c r="B45" s="285" t="s">
        <v>536</v>
      </c>
      <c r="C45" s="19">
        <f>'5-流动负债汇总'!C11</f>
        <v>0</v>
      </c>
      <c r="D45" s="19">
        <f>'5-流动负债汇总'!D11</f>
        <v>0</v>
      </c>
      <c r="E45" s="19">
        <f t="shared" si="4"/>
        <v>0</v>
      </c>
      <c r="F45" s="79">
        <f t="shared" si="5"/>
        <v>0</v>
      </c>
      <c r="H45" s="336">
        <f t="shared" si="1"/>
        <v>0</v>
      </c>
      <c r="I45" s="73"/>
      <c r="J45" s="336">
        <f t="shared" si="2"/>
        <v>0</v>
      </c>
    </row>
    <row r="46" spans="1:10" ht="14.25" hidden="1" customHeight="1">
      <c r="A46" s="13">
        <v>42</v>
      </c>
      <c r="B46" s="285" t="s">
        <v>537</v>
      </c>
      <c r="C46" s="19">
        <f>'5-流动负债汇总'!C12</f>
        <v>0</v>
      </c>
      <c r="D46" s="19">
        <f>'5-流动负债汇总'!D12</f>
        <v>0</v>
      </c>
      <c r="E46" s="19">
        <f t="shared" si="4"/>
        <v>0</v>
      </c>
      <c r="F46" s="79">
        <f t="shared" si="5"/>
        <v>0</v>
      </c>
      <c r="H46" s="336">
        <f t="shared" si="1"/>
        <v>0</v>
      </c>
      <c r="I46" s="73"/>
      <c r="J46" s="336">
        <f t="shared" si="2"/>
        <v>0</v>
      </c>
    </row>
    <row r="47" spans="1:10" ht="14.25" hidden="1" customHeight="1">
      <c r="A47" s="13">
        <v>43</v>
      </c>
      <c r="B47" s="285" t="s">
        <v>538</v>
      </c>
      <c r="C47" s="19">
        <f>'5-流动负债汇总'!C13</f>
        <v>0</v>
      </c>
      <c r="D47" s="19">
        <f>'5-流动负债汇总'!D13</f>
        <v>0</v>
      </c>
      <c r="E47" s="19">
        <f t="shared" si="4"/>
        <v>0</v>
      </c>
      <c r="F47" s="79">
        <f t="shared" si="5"/>
        <v>0</v>
      </c>
      <c r="H47" s="336">
        <f t="shared" si="1"/>
        <v>0</v>
      </c>
      <c r="I47" s="73"/>
      <c r="J47" s="336">
        <f t="shared" si="2"/>
        <v>0</v>
      </c>
    </row>
    <row r="48" spans="1:10" ht="14.25" hidden="1" customHeight="1">
      <c r="A48" s="13">
        <v>44</v>
      </c>
      <c r="B48" s="285" t="s">
        <v>539</v>
      </c>
      <c r="C48" s="19">
        <f>'5-流动负债汇总'!C14</f>
        <v>0</v>
      </c>
      <c r="D48" s="19">
        <f>'5-流动负债汇总'!D14</f>
        <v>0</v>
      </c>
      <c r="E48" s="19">
        <f t="shared" si="4"/>
        <v>0</v>
      </c>
      <c r="F48" s="79">
        <f t="shared" si="5"/>
        <v>0</v>
      </c>
      <c r="H48" s="336">
        <f t="shared" si="1"/>
        <v>0</v>
      </c>
      <c r="I48" s="73"/>
      <c r="J48" s="336">
        <f t="shared" si="2"/>
        <v>0</v>
      </c>
    </row>
    <row r="49" spans="1:10" ht="14.25" hidden="1" customHeight="1">
      <c r="A49" s="13">
        <v>45</v>
      </c>
      <c r="B49" s="285" t="s">
        <v>540</v>
      </c>
      <c r="C49" s="19">
        <f>'5-流动负债汇总'!C15</f>
        <v>0</v>
      </c>
      <c r="D49" s="19">
        <f>'5-流动负债汇总'!D15</f>
        <v>0</v>
      </c>
      <c r="E49" s="19">
        <f t="shared" si="4"/>
        <v>0</v>
      </c>
      <c r="F49" s="79">
        <f t="shared" si="5"/>
        <v>0</v>
      </c>
      <c r="H49" s="336">
        <f t="shared" si="1"/>
        <v>0</v>
      </c>
      <c r="I49" s="73"/>
      <c r="J49" s="336">
        <f t="shared" si="2"/>
        <v>0</v>
      </c>
    </row>
    <row r="50" spans="1:10" s="70" customFormat="1" ht="14.25" hidden="1" customHeight="1">
      <c r="A50" s="13">
        <v>46</v>
      </c>
      <c r="B50" s="285" t="s">
        <v>541</v>
      </c>
      <c r="C50" s="19">
        <f>'5-流动负债汇总'!C16</f>
        <v>0</v>
      </c>
      <c r="D50" s="19">
        <f>'5-流动负债汇总'!D16</f>
        <v>0</v>
      </c>
      <c r="E50" s="19">
        <f t="shared" si="4"/>
        <v>0</v>
      </c>
      <c r="F50" s="79">
        <f t="shared" si="5"/>
        <v>0</v>
      </c>
      <c r="H50" s="336">
        <f t="shared" si="1"/>
        <v>0</v>
      </c>
      <c r="I50" s="340"/>
      <c r="J50" s="336">
        <f t="shared" si="2"/>
        <v>0</v>
      </c>
    </row>
    <row r="51" spans="1:10" ht="14.25" hidden="1" customHeight="1">
      <c r="A51" s="13">
        <v>47</v>
      </c>
      <c r="B51" s="285" t="s">
        <v>542</v>
      </c>
      <c r="C51" s="19">
        <f>'5-流动负债汇总'!C17</f>
        <v>0</v>
      </c>
      <c r="D51" s="19">
        <f>'5-流动负债汇总'!D17</f>
        <v>0</v>
      </c>
      <c r="E51" s="19">
        <f t="shared" si="4"/>
        <v>0</v>
      </c>
      <c r="F51" s="79">
        <f t="shared" si="5"/>
        <v>0</v>
      </c>
      <c r="H51" s="336">
        <f t="shared" si="1"/>
        <v>0</v>
      </c>
      <c r="I51" s="73"/>
      <c r="J51" s="336">
        <f t="shared" si="2"/>
        <v>0</v>
      </c>
    </row>
    <row r="52" spans="1:10" ht="14.25" hidden="1" customHeight="1">
      <c r="A52" s="13">
        <v>48</v>
      </c>
      <c r="B52" s="339"/>
      <c r="C52" s="19"/>
      <c r="D52" s="19"/>
      <c r="E52" s="19">
        <f t="shared" si="4"/>
        <v>0</v>
      </c>
      <c r="F52" s="79">
        <f t="shared" si="5"/>
        <v>0</v>
      </c>
      <c r="H52" s="336">
        <f t="shared" si="1"/>
        <v>0</v>
      </c>
      <c r="I52" s="73"/>
      <c r="J52" s="336">
        <f t="shared" si="2"/>
        <v>0</v>
      </c>
    </row>
    <row r="53" spans="1:10" ht="14.25" hidden="1" customHeight="1">
      <c r="A53" s="194">
        <v>49</v>
      </c>
      <c r="B53" s="335" t="s">
        <v>543</v>
      </c>
      <c r="C53" s="19">
        <f>SUM(C54:C60)</f>
        <v>0</v>
      </c>
      <c r="D53" s="19">
        <f>SUM(D54:D60)</f>
        <v>0</v>
      </c>
      <c r="E53" s="19">
        <f t="shared" si="4"/>
        <v>0</v>
      </c>
      <c r="F53" s="79">
        <f t="shared" si="5"/>
        <v>0</v>
      </c>
      <c r="H53" s="336">
        <f t="shared" si="1"/>
        <v>0</v>
      </c>
      <c r="I53" s="73"/>
      <c r="J53" s="336">
        <f t="shared" si="2"/>
        <v>0</v>
      </c>
    </row>
    <row r="54" spans="1:10" ht="14.25" hidden="1" customHeight="1">
      <c r="A54" s="13">
        <v>50</v>
      </c>
      <c r="B54" s="285" t="s">
        <v>544</v>
      </c>
      <c r="C54" s="19">
        <f>'6-非流动负债汇总 '!C6</f>
        <v>0</v>
      </c>
      <c r="D54" s="19">
        <f>'6-非流动负债汇总 '!D6</f>
        <v>0</v>
      </c>
      <c r="E54" s="19">
        <f t="shared" si="4"/>
        <v>0</v>
      </c>
      <c r="F54" s="79">
        <f t="shared" si="5"/>
        <v>0</v>
      </c>
      <c r="H54" s="336">
        <f t="shared" si="1"/>
        <v>0</v>
      </c>
      <c r="I54" s="73"/>
      <c r="J54" s="336">
        <f t="shared" si="2"/>
        <v>0</v>
      </c>
    </row>
    <row r="55" spans="1:10" ht="14.25" hidden="1" customHeight="1">
      <c r="A55" s="13">
        <v>51</v>
      </c>
      <c r="B55" s="285" t="s">
        <v>545</v>
      </c>
      <c r="C55" s="19">
        <f>'6-非流动负债汇总 '!C7</f>
        <v>0</v>
      </c>
      <c r="D55" s="19">
        <f>'6-非流动负债汇总 '!D7</f>
        <v>0</v>
      </c>
      <c r="E55" s="19">
        <f t="shared" si="4"/>
        <v>0</v>
      </c>
      <c r="F55" s="79">
        <f t="shared" si="5"/>
        <v>0</v>
      </c>
      <c r="H55" s="336">
        <f t="shared" si="1"/>
        <v>0</v>
      </c>
      <c r="I55" s="73"/>
      <c r="J55" s="336">
        <f t="shared" si="2"/>
        <v>0</v>
      </c>
    </row>
    <row r="56" spans="1:10" ht="14.25" hidden="1" customHeight="1">
      <c r="A56" s="13">
        <v>52</v>
      </c>
      <c r="B56" s="285" t="s">
        <v>546</v>
      </c>
      <c r="C56" s="19">
        <f>'6-非流动负债汇总 '!C8</f>
        <v>0</v>
      </c>
      <c r="D56" s="19">
        <f>'6-非流动负债汇总 '!D8</f>
        <v>0</v>
      </c>
      <c r="E56" s="19">
        <f t="shared" si="4"/>
        <v>0</v>
      </c>
      <c r="F56" s="79">
        <f t="shared" si="5"/>
        <v>0</v>
      </c>
      <c r="H56" s="336">
        <f t="shared" si="1"/>
        <v>0</v>
      </c>
      <c r="I56" s="73"/>
      <c r="J56" s="336">
        <f t="shared" si="2"/>
        <v>0</v>
      </c>
    </row>
    <row r="57" spans="1:10" ht="14.25" hidden="1" customHeight="1">
      <c r="A57" s="13">
        <v>53</v>
      </c>
      <c r="B57" s="285" t="s">
        <v>547</v>
      </c>
      <c r="C57" s="19">
        <f>'6-非流动负债汇总 '!C9</f>
        <v>0</v>
      </c>
      <c r="D57" s="19">
        <f>'6-非流动负债汇总 '!D9</f>
        <v>0</v>
      </c>
      <c r="E57" s="19">
        <f t="shared" si="4"/>
        <v>0</v>
      </c>
      <c r="F57" s="79">
        <f t="shared" si="5"/>
        <v>0</v>
      </c>
      <c r="H57" s="336">
        <f t="shared" si="1"/>
        <v>0</v>
      </c>
      <c r="I57" s="73"/>
      <c r="J57" s="336">
        <f t="shared" si="2"/>
        <v>0</v>
      </c>
    </row>
    <row r="58" spans="1:10" s="70" customFormat="1" ht="14.25" hidden="1" customHeight="1">
      <c r="A58" s="13">
        <v>54</v>
      </c>
      <c r="B58" s="285" t="s">
        <v>548</v>
      </c>
      <c r="C58" s="19">
        <f>'6-非流动负债汇总 '!C10</f>
        <v>0</v>
      </c>
      <c r="D58" s="19">
        <f>'6-非流动负债汇总 '!D10</f>
        <v>0</v>
      </c>
      <c r="E58" s="19">
        <f t="shared" si="4"/>
        <v>0</v>
      </c>
      <c r="F58" s="79">
        <f t="shared" si="5"/>
        <v>0</v>
      </c>
      <c r="H58" s="336">
        <f t="shared" si="1"/>
        <v>0</v>
      </c>
      <c r="I58" s="340"/>
      <c r="J58" s="336">
        <f t="shared" si="2"/>
        <v>0</v>
      </c>
    </row>
    <row r="59" spans="1:10" s="70" customFormat="1" ht="14.25" hidden="1" customHeight="1">
      <c r="A59" s="13">
        <v>55</v>
      </c>
      <c r="B59" s="285" t="s">
        <v>549</v>
      </c>
      <c r="C59" s="19">
        <f>'6-非流动负债汇总 '!C11</f>
        <v>0</v>
      </c>
      <c r="D59" s="19">
        <f>'6-非流动负债汇总 '!D11</f>
        <v>0</v>
      </c>
      <c r="E59" s="19">
        <f t="shared" si="4"/>
        <v>0</v>
      </c>
      <c r="F59" s="79">
        <f t="shared" si="5"/>
        <v>0</v>
      </c>
      <c r="H59" s="336">
        <f t="shared" si="1"/>
        <v>0</v>
      </c>
      <c r="I59" s="340"/>
      <c r="J59" s="336">
        <f t="shared" si="2"/>
        <v>0</v>
      </c>
    </row>
    <row r="60" spans="1:10" s="333" customFormat="1" ht="16.5" hidden="1" customHeight="1">
      <c r="A60" s="13">
        <v>56</v>
      </c>
      <c r="B60" s="285" t="s">
        <v>550</v>
      </c>
      <c r="C60" s="19">
        <f>'6-非流动负债汇总 '!C12</f>
        <v>0</v>
      </c>
      <c r="D60" s="19">
        <f>'6-非流动负债汇总 '!D12</f>
        <v>0</v>
      </c>
      <c r="E60" s="19">
        <f t="shared" si="4"/>
        <v>0</v>
      </c>
      <c r="F60" s="79">
        <f t="shared" si="5"/>
        <v>0</v>
      </c>
      <c r="H60" s="336">
        <f t="shared" si="1"/>
        <v>0</v>
      </c>
      <c r="I60" s="341"/>
      <c r="J60" s="336">
        <f t="shared" si="2"/>
        <v>0</v>
      </c>
    </row>
    <row r="61" spans="1:10" ht="15.75" hidden="1" customHeight="1">
      <c r="A61" s="13">
        <v>57</v>
      </c>
      <c r="B61" s="339"/>
      <c r="C61" s="19"/>
      <c r="D61" s="19"/>
      <c r="E61" s="19">
        <f t="shared" si="4"/>
        <v>0</v>
      </c>
      <c r="F61" s="79">
        <f t="shared" si="5"/>
        <v>0</v>
      </c>
      <c r="H61" s="336">
        <f t="shared" si="1"/>
        <v>0</v>
      </c>
      <c r="I61" s="73"/>
      <c r="J61" s="336">
        <f t="shared" si="2"/>
        <v>0</v>
      </c>
    </row>
    <row r="62" spans="1:10" ht="15.75" hidden="1" customHeight="1">
      <c r="A62" s="194">
        <v>58</v>
      </c>
      <c r="B62" s="338" t="s">
        <v>551</v>
      </c>
      <c r="C62" s="19">
        <f>C39+C53</f>
        <v>0</v>
      </c>
      <c r="D62" s="19">
        <f>D39+D53</f>
        <v>0</v>
      </c>
      <c r="E62" s="19">
        <f t="shared" si="4"/>
        <v>0</v>
      </c>
      <c r="F62" s="79">
        <f t="shared" si="5"/>
        <v>0</v>
      </c>
      <c r="H62" s="336">
        <f t="shared" si="1"/>
        <v>0</v>
      </c>
      <c r="I62" s="73"/>
      <c r="J62" s="336">
        <f t="shared" si="2"/>
        <v>0</v>
      </c>
    </row>
    <row r="63" spans="1:10" ht="15.75" hidden="1" customHeight="1">
      <c r="A63" s="13">
        <v>59</v>
      </c>
      <c r="B63" s="339"/>
      <c r="C63" s="19"/>
      <c r="D63" s="19"/>
      <c r="E63" s="19">
        <f t="shared" si="4"/>
        <v>0</v>
      </c>
      <c r="F63" s="79">
        <f t="shared" si="5"/>
        <v>0</v>
      </c>
      <c r="H63" s="336">
        <f t="shared" si="1"/>
        <v>0</v>
      </c>
      <c r="I63" s="73"/>
      <c r="J63" s="336">
        <f t="shared" si="2"/>
        <v>0</v>
      </c>
    </row>
    <row r="64" spans="1:10" ht="15.75" hidden="1" customHeight="1">
      <c r="A64" s="194">
        <v>60</v>
      </c>
      <c r="B64" s="338" t="s">
        <v>552</v>
      </c>
      <c r="C64" s="19">
        <f>C38-C62</f>
        <v>61966151.979999997</v>
      </c>
      <c r="D64" s="19">
        <f>D38-D62</f>
        <v>9851011.8599999994</v>
      </c>
      <c r="E64" s="19">
        <f t="shared" si="4"/>
        <v>-52115140.119999997</v>
      </c>
      <c r="F64" s="79">
        <f t="shared" si="5"/>
        <v>-84.1</v>
      </c>
      <c r="H64" s="336">
        <f t="shared" si="1"/>
        <v>61966151.979999997</v>
      </c>
      <c r="I64" s="73"/>
      <c r="J64" s="336">
        <f t="shared" si="2"/>
        <v>61966151.979999997</v>
      </c>
    </row>
    <row r="65" spans="1:3" ht="24.75" customHeight="1">
      <c r="A65" s="342" t="str">
        <f>'1-汇总表'!A31</f>
        <v>评估机构：山西诚成资产评估有限公司</v>
      </c>
      <c r="B65" s="333"/>
    </row>
    <row r="67" spans="1:3" ht="15.75" customHeight="1">
      <c r="C67" s="73">
        <f>SUM(C7:C17,C20:C36)-SUM(C40:C51,C54:C60)-C64</f>
        <v>0</v>
      </c>
    </row>
    <row r="72" spans="1:3" ht="15.75" customHeight="1">
      <c r="C72" s="361"/>
    </row>
  </sheetData>
  <sheetProtection formatColumns="0"/>
  <mergeCells count="2">
    <mergeCell ref="A1:F1"/>
    <mergeCell ref="A2:F2"/>
  </mergeCells>
  <phoneticPr fontId="206" type="noConversion"/>
  <conditionalFormatting sqref="H6:H64">
    <cfRule type="cellIs" dxfId="5" priority="4" stopIfTrue="1" operator="notEqual">
      <formula>0</formula>
    </cfRule>
    <cfRule type="cellIs" dxfId="4" priority="5" stopIfTrue="1" operator="notEqual">
      <formula>0</formula>
    </cfRule>
    <cfRule type="cellIs" dxfId="3" priority="6" stopIfTrue="1" operator="notEqual">
      <formula>0</formula>
    </cfRule>
  </conditionalFormatting>
  <conditionalFormatting sqref="J6:J64">
    <cfRule type="cellIs" dxfId="2" priority="1" stopIfTrue="1" operator="notEqual">
      <formula>0</formula>
    </cfRule>
    <cfRule type="cellIs" dxfId="1" priority="2" stopIfTrue="1" operator="notEqual">
      <formula>0</formula>
    </cfRule>
    <cfRule type="cellIs" dxfId="0" priority="3" stopIfTrue="1" operator="notEqual">
      <formula>0</formula>
    </cfRule>
  </conditionalFormatting>
  <hyperlinks>
    <hyperlink ref="B6" location="'3-流动汇总'!A1" display="一、流动资产合计"/>
    <hyperlink ref="B7" location="'表3-1货币汇总表'!A1" display="货币资金"/>
    <hyperlink ref="B9" location="'3-3应收票据'!A1" display="应收票据"/>
    <hyperlink ref="B10" location="'3-4应收账款'!A1" display="应收账款"/>
    <hyperlink ref="B13" location="'3-7应收股利'!A1" display="应收股利"/>
    <hyperlink ref="B12" location="'3-6应收利息'!A1" display="应收利息"/>
    <hyperlink ref="B11" location="'3-5预付账款'!A1" display="预付款项"/>
    <hyperlink ref="B14" location="'3-8其他应收款'!A1" display="其他应收款"/>
    <hyperlink ref="B15" location="'3-9存货汇总'!A1" display="存货"/>
    <hyperlink ref="B16" location="'3-10一年到期非流动资产'!A1" display="一年内到期的非流动资产"/>
    <hyperlink ref="B17" location="'3-11其他流动资产'!A1" display="其他流动资产"/>
    <hyperlink ref="B25" location="'4-6固定资产汇总'!A1" display="固定资产"/>
    <hyperlink ref="B27" location="'4-8工程物资'!A1" display="工程物资"/>
    <hyperlink ref="B26" location="'4-7在建工程汇总'!A1" display="在建工程"/>
    <hyperlink ref="B28" location="'4-9固定资产清理'!A1" display="固定资产清理"/>
    <hyperlink ref="B34" location="'4-15长期待摊费用'!A1" display="长期待摊费用"/>
    <hyperlink ref="B39" location="'5-流动负债汇总'!A1" display="四、流动负债合计"/>
    <hyperlink ref="B40" location="'5-1短期借款'!A1" display="短期借款"/>
    <hyperlink ref="B42" location="'5-3应付票据'!A1" display="应付票据"/>
    <hyperlink ref="B43" location="'5-4应付账款'!A1" display="应付账款"/>
    <hyperlink ref="B44" location="'5-5预收账款'!A1" display="预收款项"/>
    <hyperlink ref="B49" location="'5-10其他应付款'!A1" display="其他应付款"/>
    <hyperlink ref="B46" location="'5-7应交税费'!A1" display="应交税费"/>
    <hyperlink ref="B48" location="'5-9应付股利（利润）'!A1" display="应付股利"/>
    <hyperlink ref="B50" location="'5-11一年到期非流动负债'!A1" display="一年内到期的非流动负债"/>
    <hyperlink ref="B51" location="'5-12其他流动负债'!A1" display="其他流动负债"/>
    <hyperlink ref="B53" location="'6-非流动负债汇总 '!A1" display="五、非流动负债合计"/>
    <hyperlink ref="B54" location="'6-1长期借款'!A1" display="长期借款"/>
    <hyperlink ref="B55" location="'6-2应付债券'!A1" display="应付债券"/>
    <hyperlink ref="B56" location="'6-3长期应付款'!A1" display="长期应付款"/>
    <hyperlink ref="B57" location="'6-4专项应付款'!A1" display="专项应付款"/>
    <hyperlink ref="B60" location="'6-7其他非流动负债'!A1" display="其他非流动负债"/>
    <hyperlink ref="B59" location="'6-6递延所得税负债'!A1" display="递延所得税负债"/>
    <hyperlink ref="B8" location="'3-2交易性金融资产汇总'!A1" display="交易性金融资产"/>
    <hyperlink ref="B21" location="'4-2持有到期投资'!A1" display="持有至到期投资"/>
    <hyperlink ref="B22" location="'4-3长期应收'!A1" display="长期应收款"/>
    <hyperlink ref="B23" location="'4-4股权投资'!A1" display="长期股权投资"/>
    <hyperlink ref="B24" location="'4-5投资性房地产'!A1" display="投资性房地产"/>
    <hyperlink ref="B29" location="'4-10生产性生物资产'!A1" display="生产性生物资产"/>
    <hyperlink ref="B30" location="'4-11油气资产'!A1" display="油气资产"/>
    <hyperlink ref="B31" location="'4-12无形资产汇总'!A1" display="无形资产"/>
    <hyperlink ref="B32" location="'4-13开发支出'!A1" display="开发支出"/>
    <hyperlink ref="B33" location="'4-14商誉'!A1" display="商誉"/>
    <hyperlink ref="B35" location="'4-16递延所得税资产'!A1" display="递延所得税资产"/>
    <hyperlink ref="B36" location="'4-17其他非流动资产'!A1" display="其他非流动资产"/>
    <hyperlink ref="B45" location="'5-6职工薪酬'!A1" display="应付职工薪酬"/>
    <hyperlink ref="B47" location="'5-8应付利息'!A1" display="应付利息"/>
    <hyperlink ref="B58" location="'6-5预计负债'!A1" display="预计负债"/>
    <hyperlink ref="B20" location="'4-1可供出售金融资产汇总'!A1" display="可供出售金融资产"/>
    <hyperlink ref="B19" location="'4-非流动资产汇总'!A1" display="二、非流动资产合计"/>
    <hyperlink ref="B41" location="'5-2交易性金融负债'!A1" display="交易性金融负债"/>
  </hyperlinks>
  <printOptions horizontalCentered="1"/>
  <pageMargins left="0.98" right="0.98" top="0.67" bottom="0.71" header="0.94" footer="0.94"/>
  <pageSetup paperSize="9" scale="93" fitToHeight="0" orientation="landscape" horizontalDpi="4294967292" r:id="rId1"/>
  <headerFooter scaleWithDoc="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topLeftCell="A11" workbookViewId="0">
      <selection activeCell="D11" sqref="D11"/>
    </sheetView>
  </sheetViews>
  <sheetFormatPr defaultRowHeight="15.75" customHeight="1"/>
  <cols>
    <col min="1" max="1" width="13.5" style="4" customWidth="1"/>
    <col min="2" max="2" width="32" style="4" customWidth="1"/>
    <col min="3" max="3" width="20.375" style="4" customWidth="1"/>
    <col min="4" max="4" width="20.25" style="4" customWidth="1"/>
    <col min="5" max="5" width="18.875" style="4" customWidth="1"/>
    <col min="6" max="6" width="17.375" style="4" customWidth="1"/>
    <col min="7" max="16384" width="9" style="4"/>
  </cols>
  <sheetData>
    <row r="1" spans="1:6" ht="12" customHeight="1">
      <c r="A1" s="66"/>
      <c r="B1" s="66"/>
      <c r="C1" s="67"/>
      <c r="D1" s="67"/>
      <c r="E1" s="67"/>
      <c r="F1" s="67"/>
    </row>
    <row r="2" spans="1:6" s="1" customFormat="1" ht="30" customHeight="1">
      <c r="A2" s="759" t="s">
        <v>553</v>
      </c>
      <c r="B2" s="759"/>
      <c r="C2" s="759"/>
      <c r="D2" s="759"/>
      <c r="E2" s="759"/>
      <c r="F2" s="759"/>
    </row>
    <row r="3" spans="1:6" ht="14.1" customHeight="1">
      <c r="A3" s="760" t="str">
        <f>'1-汇总表'!A2:F2</f>
        <v>评估基准日：2018年12月31日</v>
      </c>
      <c r="B3" s="760"/>
      <c r="C3" s="760"/>
      <c r="D3" s="760"/>
      <c r="E3" s="760"/>
      <c r="F3" s="760"/>
    </row>
    <row r="4" spans="1:6" ht="14.1" customHeight="1">
      <c r="A4" s="2"/>
      <c r="B4" s="2"/>
      <c r="C4" s="2"/>
      <c r="D4" s="7"/>
      <c r="E4" s="7"/>
      <c r="F4" s="106"/>
    </row>
    <row r="5" spans="1:6" ht="15.75" customHeight="1">
      <c r="A5" s="120" t="str">
        <f>'1-汇总表'!A4</f>
        <v>产权持有人名称：阳煤集团青岛恒源化工有限公司</v>
      </c>
      <c r="B5" s="120"/>
      <c r="C5" s="120"/>
      <c r="D5" s="2"/>
      <c r="E5" s="2"/>
      <c r="F5" s="330"/>
    </row>
    <row r="6" spans="1:6" s="3" customFormat="1" ht="15.75" customHeight="1">
      <c r="A6" s="331" t="s">
        <v>554</v>
      </c>
      <c r="B6" s="331" t="s">
        <v>555</v>
      </c>
      <c r="C6" s="331" t="s">
        <v>556</v>
      </c>
      <c r="D6" s="331" t="s">
        <v>557</v>
      </c>
      <c r="E6" s="331" t="s">
        <v>558</v>
      </c>
      <c r="F6" s="331" t="s">
        <v>559</v>
      </c>
    </row>
    <row r="7" spans="1:6" ht="15.75" customHeight="1">
      <c r="A7" s="76" t="s">
        <v>560</v>
      </c>
      <c r="B7" s="227" t="s">
        <v>500</v>
      </c>
      <c r="C7" s="19">
        <f>'表3-1货币汇总表'!C27</f>
        <v>0</v>
      </c>
      <c r="D7" s="19">
        <f>'表3-1货币汇总表'!D27</f>
        <v>0</v>
      </c>
      <c r="E7" s="19">
        <f>D7-C7</f>
        <v>0</v>
      </c>
      <c r="F7" s="79">
        <f>ROUND(IF(C7&lt;&gt;0,100*E7/C7,),2)</f>
        <v>0</v>
      </c>
    </row>
    <row r="8" spans="1:6" ht="15.75" customHeight="1">
      <c r="A8" s="76" t="s">
        <v>561</v>
      </c>
      <c r="B8" s="227" t="s">
        <v>501</v>
      </c>
      <c r="C8" s="19">
        <f>'3-2交易性金融资产汇总'!C28</f>
        <v>0</v>
      </c>
      <c r="D8" s="19">
        <f>'3-2交易性金融资产汇总'!D28</f>
        <v>0</v>
      </c>
      <c r="E8" s="19">
        <f t="shared" ref="E8:E17" si="0">D8-C8</f>
        <v>0</v>
      </c>
      <c r="F8" s="79">
        <f t="shared" ref="F8:F17" si="1">ROUND(IF(C8&lt;&gt;0,100*E8/C8,),2)</f>
        <v>0</v>
      </c>
    </row>
    <row r="9" spans="1:6" ht="15.75" customHeight="1">
      <c r="A9" s="76" t="s">
        <v>562</v>
      </c>
      <c r="B9" s="227" t="s">
        <v>502</v>
      </c>
      <c r="C9" s="19">
        <f>'3-3应收票据'!F28</f>
        <v>0</v>
      </c>
      <c r="D9" s="19">
        <f>'3-3应收票据'!G28</f>
        <v>0</v>
      </c>
      <c r="E9" s="19">
        <f t="shared" si="0"/>
        <v>0</v>
      </c>
      <c r="F9" s="79">
        <f t="shared" si="1"/>
        <v>0</v>
      </c>
    </row>
    <row r="10" spans="1:6" ht="15.75" customHeight="1">
      <c r="A10" s="76" t="s">
        <v>563</v>
      </c>
      <c r="B10" s="227" t="s">
        <v>503</v>
      </c>
      <c r="C10" s="19">
        <f>'3-4应收账款'!I27</f>
        <v>0</v>
      </c>
      <c r="D10" s="19">
        <f>'3-4应收账款'!M27</f>
        <v>0</v>
      </c>
      <c r="E10" s="19">
        <f t="shared" si="0"/>
        <v>0</v>
      </c>
      <c r="F10" s="79">
        <f t="shared" si="1"/>
        <v>0</v>
      </c>
    </row>
    <row r="11" spans="1:6" ht="15.75" customHeight="1">
      <c r="A11" s="76" t="s">
        <v>564</v>
      </c>
      <c r="B11" s="227" t="s">
        <v>565</v>
      </c>
      <c r="C11" s="19">
        <f>'3-5预付账款'!F27</f>
        <v>0</v>
      </c>
      <c r="D11" s="19">
        <f>'3-5预付账款'!G27</f>
        <v>0</v>
      </c>
      <c r="E11" s="19">
        <f t="shared" si="0"/>
        <v>0</v>
      </c>
      <c r="F11" s="79">
        <f t="shared" si="1"/>
        <v>0</v>
      </c>
    </row>
    <row r="12" spans="1:6" ht="15.75" customHeight="1">
      <c r="A12" s="76" t="s">
        <v>566</v>
      </c>
      <c r="B12" s="227" t="s">
        <v>505</v>
      </c>
      <c r="C12" s="19">
        <f>'3-6应收利息'!G28</f>
        <v>0</v>
      </c>
      <c r="D12" s="19">
        <f>'3-6应收利息'!H28</f>
        <v>0</v>
      </c>
      <c r="E12" s="19">
        <f t="shared" si="0"/>
        <v>0</v>
      </c>
      <c r="F12" s="79">
        <f t="shared" si="1"/>
        <v>0</v>
      </c>
    </row>
    <row r="13" spans="1:6" ht="15.75" customHeight="1">
      <c r="A13" s="76" t="s">
        <v>567</v>
      </c>
      <c r="B13" s="227" t="s">
        <v>506</v>
      </c>
      <c r="C13" s="19">
        <f>'3-7应收股利'!E28</f>
        <v>0</v>
      </c>
      <c r="D13" s="19">
        <f>'3-7应收股利'!F28</f>
        <v>0</v>
      </c>
      <c r="E13" s="19">
        <f t="shared" si="0"/>
        <v>0</v>
      </c>
      <c r="F13" s="79">
        <f t="shared" si="1"/>
        <v>0</v>
      </c>
    </row>
    <row r="14" spans="1:6" ht="15.75" customHeight="1">
      <c r="A14" s="76" t="s">
        <v>568</v>
      </c>
      <c r="B14" s="227" t="s">
        <v>507</v>
      </c>
      <c r="C14" s="19">
        <f>'3-8其他应收款'!I26</f>
        <v>0</v>
      </c>
      <c r="D14" s="19">
        <f>'3-8其他应收款'!M26</f>
        <v>0</v>
      </c>
      <c r="E14" s="19">
        <f t="shared" si="0"/>
        <v>0</v>
      </c>
      <c r="F14" s="79">
        <f t="shared" si="1"/>
        <v>0</v>
      </c>
    </row>
    <row r="15" spans="1:6" ht="15.75" customHeight="1">
      <c r="A15" s="76" t="s">
        <v>569</v>
      </c>
      <c r="B15" s="227" t="s">
        <v>508</v>
      </c>
      <c r="C15" s="19">
        <f>'3-9存货汇总'!C28</f>
        <v>2631318.36</v>
      </c>
      <c r="D15" s="19">
        <f>'3-9存货汇总'!D28</f>
        <v>154883.26</v>
      </c>
      <c r="E15" s="19">
        <f t="shared" si="0"/>
        <v>-2476435.1</v>
      </c>
      <c r="F15" s="79">
        <f t="shared" si="1"/>
        <v>-94.11</v>
      </c>
    </row>
    <row r="16" spans="1:6" ht="15.75" customHeight="1">
      <c r="A16" s="76" t="s">
        <v>570</v>
      </c>
      <c r="B16" s="332" t="s">
        <v>571</v>
      </c>
      <c r="C16" s="19">
        <f>'3-10一年到期非流动资产'!E26</f>
        <v>0</v>
      </c>
      <c r="D16" s="19">
        <f>'3-10一年到期非流动资产'!F26</f>
        <v>0</v>
      </c>
      <c r="E16" s="19">
        <f t="shared" si="0"/>
        <v>0</v>
      </c>
      <c r="F16" s="79">
        <f t="shared" si="1"/>
        <v>0</v>
      </c>
    </row>
    <row r="17" spans="1:6" ht="15.75" customHeight="1">
      <c r="A17" s="76" t="s">
        <v>572</v>
      </c>
      <c r="B17" s="227" t="s">
        <v>510</v>
      </c>
      <c r="C17" s="19">
        <f>'3-11其他流动资产'!F28</f>
        <v>0</v>
      </c>
      <c r="D17" s="19">
        <f>'3-11其他流动资产'!G28</f>
        <v>0</v>
      </c>
      <c r="E17" s="19">
        <f t="shared" si="0"/>
        <v>0</v>
      </c>
      <c r="F17" s="79">
        <f t="shared" si="1"/>
        <v>0</v>
      </c>
    </row>
    <row r="18" spans="1:6" ht="15.75" customHeight="1">
      <c r="A18" s="76"/>
      <c r="B18" s="331"/>
      <c r="C18" s="19"/>
      <c r="D18" s="19"/>
      <c r="E18" s="19"/>
      <c r="F18" s="19" t="s">
        <v>573</v>
      </c>
    </row>
    <row r="19" spans="1:6" ht="15.75" customHeight="1">
      <c r="A19" s="76"/>
      <c r="B19" s="331"/>
      <c r="C19" s="19"/>
      <c r="D19" s="19"/>
      <c r="E19" s="19"/>
      <c r="F19" s="19" t="s">
        <v>573</v>
      </c>
    </row>
    <row r="20" spans="1:6" ht="15.75" customHeight="1">
      <c r="A20" s="76"/>
      <c r="B20" s="331"/>
      <c r="C20" s="19"/>
      <c r="D20" s="19"/>
      <c r="E20" s="19"/>
      <c r="F20" s="19" t="s">
        <v>573</v>
      </c>
    </row>
    <row r="21" spans="1:6" ht="15.75" customHeight="1">
      <c r="A21" s="76"/>
      <c r="B21" s="331"/>
      <c r="C21" s="19"/>
      <c r="D21" s="19"/>
      <c r="E21" s="19"/>
      <c r="F21" s="19" t="s">
        <v>573</v>
      </c>
    </row>
    <row r="22" spans="1:6" ht="15.75" customHeight="1">
      <c r="A22" s="76"/>
      <c r="B22" s="331"/>
      <c r="C22" s="19"/>
      <c r="D22" s="19"/>
      <c r="E22" s="19"/>
      <c r="F22" s="19" t="s">
        <v>573</v>
      </c>
    </row>
    <row r="23" spans="1:6" ht="15.75" customHeight="1">
      <c r="A23" s="76"/>
      <c r="B23" s="331"/>
      <c r="C23" s="19"/>
      <c r="D23" s="19"/>
      <c r="E23" s="19"/>
      <c r="F23" s="19" t="s">
        <v>573</v>
      </c>
    </row>
    <row r="24" spans="1:6" ht="15.75" customHeight="1">
      <c r="A24" s="76"/>
      <c r="B24" s="331"/>
      <c r="C24" s="19"/>
      <c r="D24" s="19"/>
      <c r="E24" s="19"/>
      <c r="F24" s="19" t="s">
        <v>573</v>
      </c>
    </row>
    <row r="25" spans="1:6" ht="15.75" customHeight="1">
      <c r="A25" s="76"/>
      <c r="B25" s="331"/>
      <c r="C25" s="19"/>
      <c r="D25" s="19"/>
      <c r="E25" s="19"/>
      <c r="F25" s="19" t="s">
        <v>573</v>
      </c>
    </row>
    <row r="26" spans="1:6" ht="15.75" customHeight="1">
      <c r="A26" s="76"/>
      <c r="B26" s="331"/>
      <c r="C26" s="19"/>
      <c r="D26" s="19"/>
      <c r="E26" s="19"/>
      <c r="F26" s="19" t="s">
        <v>573</v>
      </c>
    </row>
    <row r="27" spans="1:6" ht="15.75" customHeight="1">
      <c r="A27" s="20"/>
      <c r="B27" s="331"/>
      <c r="C27" s="19"/>
      <c r="D27" s="19"/>
      <c r="E27" s="19"/>
      <c r="F27" s="19"/>
    </row>
    <row r="28" spans="1:6" ht="15.75" customHeight="1">
      <c r="A28" s="761" t="s">
        <v>574</v>
      </c>
      <c r="B28" s="761"/>
      <c r="C28" s="19">
        <f>SUM(C7:C17)</f>
        <v>2631318.36</v>
      </c>
      <c r="D28" s="19">
        <f>SUM(D7:D17)</f>
        <v>154883.26</v>
      </c>
      <c r="E28" s="19">
        <f>D28-C28</f>
        <v>-2476435.1</v>
      </c>
      <c r="F28" s="79">
        <f>ROUND(IF(C28&lt;&gt;0,100*E28/C28,),2)</f>
        <v>-94.11</v>
      </c>
    </row>
    <row r="29" spans="1:6" ht="15.75" customHeight="1">
      <c r="C29" s="82"/>
      <c r="D29" s="82"/>
      <c r="E29" s="82"/>
    </row>
    <row r="30" spans="1:6" ht="15.75" customHeight="1">
      <c r="D30" s="24" t="str">
        <f>"评估人员："&amp;封面!$P$18</f>
        <v>评估人员：</v>
      </c>
    </row>
  </sheetData>
  <mergeCells count="3">
    <mergeCell ref="A2:F2"/>
    <mergeCell ref="A3:F3"/>
    <mergeCell ref="A28:B28"/>
  </mergeCells>
  <phoneticPr fontId="206" type="noConversion"/>
  <hyperlinks>
    <hyperlink ref="B7" location="'表3-1货币汇总表'!A1" display="货币资金"/>
    <hyperlink ref="B8" location="'3-2交易性金融资产汇总'!A1" display="交易性金融资产"/>
    <hyperlink ref="B9" location="'3-3应收票据'!A1" display="应收票据"/>
    <hyperlink ref="B10" location="'3-4应收账款'!A1" display="应收账款"/>
    <hyperlink ref="B11" location="'3-5预付账款'!A1" display="预付账款"/>
    <hyperlink ref="B12" location="'3-6应收利息'!A1" display="应收利息"/>
    <hyperlink ref="B13" location="'3-7应收股利'!A1" display="应收股利"/>
    <hyperlink ref="B14" location="'3-8其他应收款'!A1" display="其他应收款"/>
    <hyperlink ref="B15" location="'3-9存货汇总'!A1" display="存货"/>
    <hyperlink ref="B16" location="'3-10一年到期非流动资产'!A1" display="一年内到期的非流动资产"/>
    <hyperlink ref="B17" location="'3-11其他流动资产'!A1" display="其他流动资产"/>
    <hyperlink ref="A28:B28" location="'2-分类汇总'!B6" display="流动资产合计"/>
  </hyperlinks>
  <printOptions horizontalCentered="1"/>
  <pageMargins left="0.66" right="0.61" top="0.81" bottom="0.87" header="1.36" footer="1.05"/>
  <pageSetup paperSize="9" fitToHeight="0" orientation="landscape" horizontalDpi="4294967292" r:id="rId1"/>
  <headerFooter scaleWithDoc="0">
    <oddHeader>&amp;R&amp;"宋体,常规"&amp;10表&amp;"Times New Roman,常规"3
&amp;"宋体,常规"共&amp;"Times New Roman,常规"&amp;N&amp;"宋体,常规"页第&amp;"Times New Roman,常规"&amp;P&amp;"宋体,常规"页
金额单位&amp;"Times New Roman,常规":&amp;"宋体,常规"人民币元</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workbookViewId="0">
      <selection activeCell="D11" sqref="D11"/>
    </sheetView>
  </sheetViews>
  <sheetFormatPr defaultRowHeight="12.75"/>
  <cols>
    <col min="1" max="1" width="19" style="4" customWidth="1"/>
    <col min="2" max="2" width="29.875" style="4" customWidth="1"/>
    <col min="3" max="3" width="18.75" style="4" customWidth="1"/>
    <col min="4" max="4" width="16.875" style="4" customWidth="1"/>
    <col min="5" max="5" width="13.75" style="4" customWidth="1"/>
    <col min="6" max="6" width="14.625" style="4" customWidth="1"/>
    <col min="7" max="7" width="8.875" style="4" customWidth="1"/>
    <col min="8" max="16384" width="9" style="4"/>
  </cols>
  <sheetData>
    <row r="1" spans="1:7" s="1" customFormat="1" ht="30" customHeight="1">
      <c r="A1" s="759" t="s">
        <v>575</v>
      </c>
      <c r="B1" s="759"/>
      <c r="C1" s="759"/>
      <c r="D1" s="759"/>
      <c r="E1" s="759"/>
      <c r="F1" s="759"/>
      <c r="G1" s="759"/>
    </row>
    <row r="2" spans="1:7" s="2" customFormat="1" ht="14.1" customHeight="1">
      <c r="A2" s="760" t="str">
        <f>'1-汇总表'!A2:F2</f>
        <v>评估基准日：2018年12月31日</v>
      </c>
      <c r="B2" s="760"/>
      <c r="C2" s="760"/>
      <c r="D2" s="760"/>
      <c r="E2" s="760"/>
      <c r="F2" s="760"/>
      <c r="G2" s="760"/>
    </row>
    <row r="3" spans="1:7" s="2" customFormat="1" ht="14.1" customHeight="1">
      <c r="A3" s="7"/>
      <c r="B3" s="7"/>
      <c r="C3" s="7"/>
      <c r="D3" s="7"/>
      <c r="E3" s="7"/>
      <c r="F3" s="762"/>
      <c r="G3" s="762"/>
    </row>
    <row r="4" spans="1:7" s="2" customFormat="1" ht="15.75" customHeight="1">
      <c r="A4" s="54" t="str">
        <f>'1-汇总表'!A4</f>
        <v>产权持有人名称：阳煤集团青岛恒源化工有限公司</v>
      </c>
      <c r="F4" s="763"/>
      <c r="G4" s="763"/>
    </row>
    <row r="5" spans="1:7" s="3" customFormat="1" ht="15.75" customHeight="1">
      <c r="A5" s="76" t="s">
        <v>576</v>
      </c>
      <c r="B5" s="76" t="s">
        <v>577</v>
      </c>
      <c r="C5" s="76" t="s">
        <v>578</v>
      </c>
      <c r="D5" s="76" t="s">
        <v>579</v>
      </c>
      <c r="E5" s="76" t="s">
        <v>493</v>
      </c>
      <c r="F5" s="76" t="s">
        <v>580</v>
      </c>
      <c r="G5" s="13" t="s">
        <v>581</v>
      </c>
    </row>
    <row r="6" spans="1:7" ht="15.75" customHeight="1">
      <c r="A6" s="76" t="s">
        <v>582</v>
      </c>
      <c r="B6" s="78" t="s">
        <v>583</v>
      </c>
      <c r="C6" s="19">
        <f>'3-1-1现金'!F28</f>
        <v>0</v>
      </c>
      <c r="D6" s="19">
        <f>'3-1-1现金'!G28</f>
        <v>0</v>
      </c>
      <c r="E6" s="19">
        <f>D6-C6</f>
        <v>0</v>
      </c>
      <c r="F6" s="79">
        <f>ROUND(IF(C6&lt;&gt;0,100*E6/C6,),2)</f>
        <v>0</v>
      </c>
      <c r="G6" s="20"/>
    </row>
    <row r="7" spans="1:7" ht="15.75" customHeight="1">
      <c r="A7" s="76" t="s">
        <v>584</v>
      </c>
      <c r="B7" s="129" t="s">
        <v>585</v>
      </c>
      <c r="C7" s="19">
        <f>'3-1-2银行存款'!G28</f>
        <v>0</v>
      </c>
      <c r="D7" s="19">
        <f>'3-1-2银行存款'!H28</f>
        <v>0</v>
      </c>
      <c r="E7" s="19">
        <f>D7-C7</f>
        <v>0</v>
      </c>
      <c r="F7" s="79">
        <f>ROUND(IF(C7&lt;&gt;0,100*E7/C7,),2)</f>
        <v>0</v>
      </c>
      <c r="G7" s="20"/>
    </row>
    <row r="8" spans="1:7" ht="15.75" customHeight="1">
      <c r="A8" s="76" t="s">
        <v>586</v>
      </c>
      <c r="B8" s="129" t="s">
        <v>587</v>
      </c>
      <c r="C8" s="19">
        <f>'3-1-3其他货币资金'!G29</f>
        <v>0</v>
      </c>
      <c r="D8" s="19">
        <f>'3-1-3其他货币资金'!H29</f>
        <v>0</v>
      </c>
      <c r="E8" s="19">
        <f>D8-C8</f>
        <v>0</v>
      </c>
      <c r="F8" s="79">
        <f>ROUND(IF(C8&lt;&gt;0,100*E8/C8,),2)</f>
        <v>0</v>
      </c>
      <c r="G8" s="20"/>
    </row>
    <row r="9" spans="1:7" ht="15.75" customHeight="1">
      <c r="A9" s="76"/>
      <c r="B9" s="20"/>
      <c r="C9" s="19"/>
      <c r="D9" s="19"/>
      <c r="E9" s="19"/>
      <c r="F9" s="19"/>
      <c r="G9" s="20"/>
    </row>
    <row r="10" spans="1:7" ht="15.75" customHeight="1">
      <c r="A10" s="76"/>
      <c r="B10" s="20"/>
      <c r="C10" s="19"/>
      <c r="D10" s="19"/>
      <c r="E10" s="19"/>
      <c r="F10" s="19"/>
      <c r="G10" s="20"/>
    </row>
    <row r="11" spans="1:7" ht="15.75" customHeight="1">
      <c r="A11" s="76"/>
      <c r="B11" s="20"/>
      <c r="C11" s="19"/>
      <c r="D11" s="19"/>
      <c r="E11" s="19"/>
      <c r="F11" s="19"/>
      <c r="G11" s="20"/>
    </row>
    <row r="12" spans="1:7" ht="15.75" customHeight="1">
      <c r="A12" s="76"/>
      <c r="B12" s="20"/>
      <c r="C12" s="19"/>
      <c r="D12" s="19"/>
      <c r="E12" s="19"/>
      <c r="F12" s="19"/>
      <c r="G12" s="20"/>
    </row>
    <row r="13" spans="1:7" ht="15.75" customHeight="1">
      <c r="A13" s="76"/>
      <c r="B13" s="20"/>
      <c r="C13" s="19"/>
      <c r="D13" s="19"/>
      <c r="E13" s="19"/>
      <c r="F13" s="19"/>
      <c r="G13" s="20"/>
    </row>
    <row r="14" spans="1:7" ht="15.75" customHeight="1">
      <c r="A14" s="76"/>
      <c r="B14" s="20"/>
      <c r="C14" s="19"/>
      <c r="D14" s="19"/>
      <c r="E14" s="19"/>
      <c r="F14" s="19"/>
      <c r="G14" s="20"/>
    </row>
    <row r="15" spans="1:7" ht="15.75" customHeight="1">
      <c r="A15" s="76"/>
      <c r="B15" s="20"/>
      <c r="C15" s="19"/>
      <c r="D15" s="19"/>
      <c r="E15" s="19"/>
      <c r="F15" s="19"/>
      <c r="G15" s="20"/>
    </row>
    <row r="16" spans="1:7" ht="15.75" customHeight="1">
      <c r="A16" s="76"/>
      <c r="B16" s="20"/>
      <c r="C16" s="19"/>
      <c r="D16" s="19"/>
      <c r="E16" s="19"/>
      <c r="F16" s="19"/>
      <c r="G16" s="20"/>
    </row>
    <row r="17" spans="1:7" ht="15.75" customHeight="1">
      <c r="A17" s="76"/>
      <c r="B17" s="20"/>
      <c r="C17" s="19"/>
      <c r="D17" s="19"/>
      <c r="E17" s="19"/>
      <c r="F17" s="19"/>
      <c r="G17" s="20"/>
    </row>
    <row r="18" spans="1:7" ht="15.75" customHeight="1">
      <c r="A18" s="76"/>
      <c r="B18" s="20"/>
      <c r="C18" s="19"/>
      <c r="D18" s="19"/>
      <c r="E18" s="19"/>
      <c r="F18" s="19"/>
      <c r="G18" s="20"/>
    </row>
    <row r="19" spans="1:7" ht="15.75" customHeight="1">
      <c r="A19" s="76"/>
      <c r="B19" s="20"/>
      <c r="C19" s="19"/>
      <c r="D19" s="19"/>
      <c r="E19" s="19"/>
      <c r="F19" s="19"/>
      <c r="G19" s="20"/>
    </row>
    <row r="20" spans="1:7" ht="15.75" customHeight="1">
      <c r="A20" s="76"/>
      <c r="B20" s="20"/>
      <c r="C20" s="19"/>
      <c r="D20" s="19"/>
      <c r="E20" s="19"/>
      <c r="F20" s="19"/>
      <c r="G20" s="20"/>
    </row>
    <row r="21" spans="1:7" ht="15.75" customHeight="1">
      <c r="A21" s="13"/>
      <c r="B21" s="20"/>
      <c r="C21" s="19"/>
      <c r="D21" s="19"/>
      <c r="E21" s="19"/>
      <c r="F21" s="19"/>
      <c r="G21" s="20"/>
    </row>
    <row r="22" spans="1:7" ht="15.75" customHeight="1">
      <c r="A22" s="13"/>
      <c r="B22" s="20"/>
      <c r="C22" s="19"/>
      <c r="D22" s="19"/>
      <c r="E22" s="19"/>
      <c r="F22" s="19"/>
      <c r="G22" s="20"/>
    </row>
    <row r="23" spans="1:7" ht="15.75" customHeight="1">
      <c r="A23" s="13"/>
      <c r="B23" s="20"/>
      <c r="C23" s="19"/>
      <c r="D23" s="19"/>
      <c r="E23" s="19"/>
      <c r="F23" s="19"/>
      <c r="G23" s="20"/>
    </row>
    <row r="24" spans="1:7" ht="15.75" customHeight="1">
      <c r="A24" s="13"/>
      <c r="B24" s="20"/>
      <c r="C24" s="19"/>
      <c r="D24" s="19"/>
      <c r="E24" s="19"/>
      <c r="F24" s="19"/>
      <c r="G24" s="20"/>
    </row>
    <row r="25" spans="1:7" ht="15.75" customHeight="1">
      <c r="A25" s="13"/>
      <c r="B25" s="20"/>
      <c r="C25" s="19"/>
      <c r="D25" s="19"/>
      <c r="E25" s="19"/>
      <c r="F25" s="19"/>
      <c r="G25" s="20"/>
    </row>
    <row r="26" spans="1:7" ht="15.75" customHeight="1">
      <c r="A26" s="13"/>
      <c r="B26" s="20"/>
      <c r="C26" s="19"/>
      <c r="D26" s="19"/>
      <c r="E26" s="19"/>
      <c r="F26" s="19"/>
      <c r="G26" s="20"/>
    </row>
    <row r="27" spans="1:7" ht="15.75" customHeight="1">
      <c r="A27" s="761" t="s">
        <v>588</v>
      </c>
      <c r="B27" s="761"/>
      <c r="C27" s="311">
        <f>SUM(C6:C8)</f>
        <v>0</v>
      </c>
      <c r="D27" s="311">
        <f>SUM(D6:D8)</f>
        <v>0</v>
      </c>
      <c r="E27" s="19">
        <f>D27-C27</f>
        <v>0</v>
      </c>
      <c r="F27" s="79">
        <f>ROUND(IF(C27&lt;&gt;0,100*E27/C27,),2)</f>
        <v>0</v>
      </c>
      <c r="G27" s="20"/>
    </row>
    <row r="28" spans="1:7" s="2" customFormat="1" ht="15.75" customHeight="1">
      <c r="C28" s="22"/>
      <c r="D28" s="22"/>
      <c r="E28" s="22"/>
    </row>
    <row r="29" spans="1:7" s="2" customFormat="1" ht="15.75" customHeight="1">
      <c r="D29" s="24" t="str">
        <f>"评估人员："&amp;封面!$P$18</f>
        <v>评估人员：</v>
      </c>
    </row>
    <row r="30" spans="1:7" ht="15.75" customHeight="1"/>
  </sheetData>
  <mergeCells count="5">
    <mergeCell ref="A1:G1"/>
    <mergeCell ref="A2:G2"/>
    <mergeCell ref="F3:G3"/>
    <mergeCell ref="F4:G4"/>
    <mergeCell ref="A27:B27"/>
  </mergeCells>
  <phoneticPr fontId="206" type="noConversion"/>
  <hyperlinks>
    <hyperlink ref="B6" location="'3-1-1现金'!A1" display="现金"/>
    <hyperlink ref="B7" location="'3-1-2银行存款'!A1" display="银行存款"/>
    <hyperlink ref="B8" location="'3-1-3其他货币资金'!A1" display="其他货币资金"/>
    <hyperlink ref="A27:B27" location="'3-流动汇总'!A1" display="合     计"/>
  </hyperlinks>
  <printOptions horizontalCentered="1"/>
  <pageMargins left="0.67" right="0.63" top="0.87" bottom="0.98" header="1.3" footer="0.75"/>
  <pageSetup paperSize="9" orientation="landscape" r:id="rId1"/>
  <headerFooter alignWithMargins="0">
    <oddHeader>&amp;R&amp;"宋体,常规"&amp;10表3-1
共&amp;N页第&amp;P页
金额单位:人民币元</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showGridLines="0" workbookViewId="0">
      <selection activeCell="D11" sqref="D11"/>
    </sheetView>
  </sheetViews>
  <sheetFormatPr defaultRowHeight="15.75" customHeight="1"/>
  <cols>
    <col min="1" max="1" width="11.875" style="316" customWidth="1"/>
    <col min="2" max="2" width="22.875" style="316" customWidth="1"/>
    <col min="3" max="3" width="6.875" style="316" customWidth="1"/>
    <col min="4" max="4" width="12.375" style="316" hidden="1" customWidth="1"/>
    <col min="5" max="5" width="15.125" style="317" hidden="1" customWidth="1"/>
    <col min="6" max="7" width="16.375" style="316" customWidth="1"/>
    <col min="8" max="9" width="12.125" style="316" customWidth="1"/>
    <col min="10" max="10" width="9.75" style="316" customWidth="1"/>
    <col min="11" max="16384" width="9" style="316"/>
  </cols>
  <sheetData>
    <row r="1" spans="1:10" s="313" customFormat="1" ht="30" customHeight="1">
      <c r="A1" s="764" t="s">
        <v>589</v>
      </c>
      <c r="B1" s="764"/>
      <c r="C1" s="764"/>
      <c r="D1" s="764"/>
      <c r="E1" s="764"/>
      <c r="F1" s="764"/>
      <c r="G1" s="764"/>
      <c r="H1" s="764"/>
      <c r="I1" s="764"/>
      <c r="J1" s="764"/>
    </row>
    <row r="2" spans="1:10" s="314" customFormat="1" ht="14.1" customHeight="1">
      <c r="A2" s="765" t="str">
        <f>'1-汇总表'!A2:F2</f>
        <v>评估基准日：2018年12月31日</v>
      </c>
      <c r="B2" s="765"/>
      <c r="C2" s="765"/>
      <c r="D2" s="765"/>
      <c r="E2" s="765"/>
      <c r="F2" s="765"/>
      <c r="G2" s="765"/>
      <c r="H2" s="765"/>
      <c r="I2" s="765"/>
      <c r="J2" s="765"/>
    </row>
    <row r="3" spans="1:10" s="314" customFormat="1" ht="14.1" customHeight="1">
      <c r="A3" s="318"/>
      <c r="B3" s="318"/>
      <c r="C3" s="318"/>
      <c r="D3" s="318"/>
      <c r="E3" s="319"/>
      <c r="F3" s="318"/>
      <c r="G3" s="320"/>
      <c r="H3" s="320"/>
      <c r="I3" s="766"/>
      <c r="J3" s="766"/>
    </row>
    <row r="4" spans="1:10" s="314" customFormat="1" ht="15.75" customHeight="1">
      <c r="A4" s="321" t="str">
        <f>'1-汇总表'!A4</f>
        <v>产权持有人名称：阳煤集团青岛恒源化工有限公司</v>
      </c>
      <c r="E4" s="322"/>
      <c r="H4" s="767"/>
      <c r="I4" s="767"/>
      <c r="J4" s="767"/>
    </row>
    <row r="5" spans="1:10" s="315" customFormat="1" ht="15.75" customHeight="1">
      <c r="A5" s="323" t="s">
        <v>489</v>
      </c>
      <c r="B5" s="324" t="s">
        <v>590</v>
      </c>
      <c r="C5" s="323" t="s">
        <v>591</v>
      </c>
      <c r="D5" s="323" t="s">
        <v>592</v>
      </c>
      <c r="E5" s="325" t="s">
        <v>593</v>
      </c>
      <c r="F5" s="323" t="s">
        <v>491</v>
      </c>
      <c r="G5" s="323" t="s">
        <v>492</v>
      </c>
      <c r="H5" s="323" t="s">
        <v>493</v>
      </c>
      <c r="I5" s="323" t="s">
        <v>494</v>
      </c>
      <c r="J5" s="323" t="s">
        <v>581</v>
      </c>
    </row>
    <row r="6" spans="1:10" ht="15.75" customHeight="1">
      <c r="A6" s="199"/>
      <c r="B6" s="149"/>
      <c r="C6" s="150"/>
      <c r="D6" s="228"/>
      <c r="E6" s="326"/>
      <c r="F6" s="228"/>
      <c r="G6" s="311">
        <f>F6</f>
        <v>0</v>
      </c>
      <c r="H6" s="311">
        <f>G6-F6</f>
        <v>0</v>
      </c>
      <c r="I6" s="79">
        <f>ROUND(IF(F6&lt;&gt;0,100*H6/F6,),2)</f>
        <v>0</v>
      </c>
      <c r="J6" s="329"/>
    </row>
    <row r="7" spans="1:10" ht="15.75" customHeight="1">
      <c r="A7" s="323"/>
      <c r="B7" s="327"/>
      <c r="C7" s="328"/>
      <c r="D7" s="311"/>
      <c r="E7" s="325"/>
      <c r="F7" s="311"/>
      <c r="G7" s="311"/>
      <c r="H7" s="311"/>
      <c r="I7" s="79"/>
      <c r="J7" s="329"/>
    </row>
    <row r="8" spans="1:10" ht="15.75" customHeight="1">
      <c r="A8" s="323"/>
      <c r="B8" s="327"/>
      <c r="C8" s="328"/>
      <c r="D8" s="311"/>
      <c r="E8" s="325"/>
      <c r="F8" s="311"/>
      <c r="G8" s="311"/>
      <c r="H8" s="311"/>
      <c r="I8" s="79"/>
      <c r="J8" s="329"/>
    </row>
    <row r="9" spans="1:10" ht="15.75" customHeight="1">
      <c r="A9" s="329"/>
      <c r="B9" s="327"/>
      <c r="C9" s="328"/>
      <c r="D9" s="311"/>
      <c r="E9" s="325"/>
      <c r="F9" s="311"/>
      <c r="G9" s="311"/>
      <c r="H9" s="311"/>
      <c r="I9" s="79"/>
      <c r="J9" s="329"/>
    </row>
    <row r="10" spans="1:10" ht="15.75" customHeight="1">
      <c r="A10" s="329"/>
      <c r="B10" s="327"/>
      <c r="C10" s="328"/>
      <c r="D10" s="311"/>
      <c r="E10" s="325"/>
      <c r="F10" s="311"/>
      <c r="G10" s="311"/>
      <c r="H10" s="311"/>
      <c r="I10" s="79"/>
      <c r="J10" s="329"/>
    </row>
    <row r="11" spans="1:10" ht="15.75" customHeight="1">
      <c r="A11" s="329"/>
      <c r="B11" s="327"/>
      <c r="C11" s="328"/>
      <c r="D11" s="311"/>
      <c r="E11" s="325"/>
      <c r="F11" s="311"/>
      <c r="G11" s="311"/>
      <c r="H11" s="311"/>
      <c r="I11" s="79"/>
      <c r="J11" s="329"/>
    </row>
    <row r="12" spans="1:10" ht="15.75" customHeight="1">
      <c r="A12" s="329"/>
      <c r="B12" s="327"/>
      <c r="C12" s="328"/>
      <c r="D12" s="311"/>
      <c r="E12" s="325"/>
      <c r="F12" s="311"/>
      <c r="G12" s="311"/>
      <c r="H12" s="311"/>
      <c r="I12" s="79"/>
      <c r="J12" s="329"/>
    </row>
    <row r="13" spans="1:10" ht="15.75" customHeight="1">
      <c r="A13" s="329"/>
      <c r="B13" s="327"/>
      <c r="C13" s="328"/>
      <c r="D13" s="311"/>
      <c r="E13" s="325"/>
      <c r="F13" s="311"/>
      <c r="G13" s="311"/>
      <c r="H13" s="311"/>
      <c r="I13" s="79"/>
      <c r="J13" s="329"/>
    </row>
    <row r="14" spans="1:10" ht="15.75" customHeight="1">
      <c r="A14" s="329"/>
      <c r="B14" s="327"/>
      <c r="C14" s="328"/>
      <c r="D14" s="311"/>
      <c r="E14" s="325"/>
      <c r="F14" s="311"/>
      <c r="G14" s="311"/>
      <c r="H14" s="311"/>
      <c r="I14" s="79"/>
      <c r="J14" s="329"/>
    </row>
    <row r="15" spans="1:10" ht="15.75" customHeight="1">
      <c r="A15" s="329"/>
      <c r="B15" s="327"/>
      <c r="C15" s="328"/>
      <c r="D15" s="311"/>
      <c r="E15" s="325"/>
      <c r="F15" s="311"/>
      <c r="G15" s="311"/>
      <c r="H15" s="311"/>
      <c r="I15" s="79"/>
      <c r="J15" s="329"/>
    </row>
    <row r="16" spans="1:10" ht="15.75" customHeight="1">
      <c r="A16" s="329"/>
      <c r="B16" s="327"/>
      <c r="C16" s="328"/>
      <c r="D16" s="311"/>
      <c r="E16" s="325"/>
      <c r="F16" s="311"/>
      <c r="G16" s="311"/>
      <c r="H16" s="311"/>
      <c r="I16" s="79"/>
      <c r="J16" s="329"/>
    </row>
    <row r="17" spans="1:10" ht="15.75" customHeight="1">
      <c r="A17" s="329"/>
      <c r="B17" s="327"/>
      <c r="C17" s="328"/>
      <c r="D17" s="311"/>
      <c r="E17" s="325"/>
      <c r="F17" s="311"/>
      <c r="G17" s="311"/>
      <c r="H17" s="311"/>
      <c r="I17" s="79"/>
      <c r="J17" s="329"/>
    </row>
    <row r="18" spans="1:10" ht="15.75" customHeight="1">
      <c r="A18" s="329"/>
      <c r="B18" s="327"/>
      <c r="C18" s="328"/>
      <c r="D18" s="311"/>
      <c r="E18" s="325"/>
      <c r="F18" s="311"/>
      <c r="G18" s="311"/>
      <c r="H18" s="311"/>
      <c r="I18" s="79"/>
      <c r="J18" s="329"/>
    </row>
    <row r="19" spans="1:10" ht="15.75" customHeight="1">
      <c r="A19" s="329"/>
      <c r="B19" s="327"/>
      <c r="C19" s="328"/>
      <c r="D19" s="311"/>
      <c r="E19" s="325"/>
      <c r="F19" s="311"/>
      <c r="G19" s="311"/>
      <c r="H19" s="311"/>
      <c r="I19" s="79"/>
      <c r="J19" s="329"/>
    </row>
    <row r="20" spans="1:10" ht="15.75" customHeight="1">
      <c r="A20" s="329"/>
      <c r="B20" s="327"/>
      <c r="C20" s="328"/>
      <c r="D20" s="311"/>
      <c r="E20" s="325"/>
      <c r="F20" s="311"/>
      <c r="G20" s="311"/>
      <c r="H20" s="311"/>
      <c r="I20" s="79"/>
      <c r="J20" s="329"/>
    </row>
    <row r="21" spans="1:10" ht="15.75" customHeight="1">
      <c r="A21" s="329"/>
      <c r="B21" s="327"/>
      <c r="C21" s="328"/>
      <c r="D21" s="311"/>
      <c r="E21" s="325"/>
      <c r="F21" s="311"/>
      <c r="G21" s="311"/>
      <c r="H21" s="311"/>
      <c r="I21" s="79"/>
      <c r="J21" s="329"/>
    </row>
    <row r="22" spans="1:10" ht="15.75" customHeight="1">
      <c r="A22" s="329"/>
      <c r="B22" s="327"/>
      <c r="C22" s="328"/>
      <c r="D22" s="311"/>
      <c r="E22" s="325"/>
      <c r="F22" s="311"/>
      <c r="G22" s="311"/>
      <c r="H22" s="311"/>
      <c r="I22" s="79"/>
      <c r="J22" s="329"/>
    </row>
    <row r="23" spans="1:10" ht="15.75" customHeight="1">
      <c r="A23" s="329"/>
      <c r="B23" s="327"/>
      <c r="C23" s="328"/>
      <c r="D23" s="311"/>
      <c r="E23" s="325"/>
      <c r="F23" s="311"/>
      <c r="G23" s="311"/>
      <c r="H23" s="311"/>
      <c r="I23" s="79"/>
      <c r="J23" s="329"/>
    </row>
    <row r="24" spans="1:10" ht="15.75" customHeight="1">
      <c r="A24" s="329"/>
      <c r="B24" s="327"/>
      <c r="C24" s="328"/>
      <c r="D24" s="311"/>
      <c r="E24" s="325"/>
      <c r="F24" s="311"/>
      <c r="G24" s="311"/>
      <c r="H24" s="311"/>
      <c r="I24" s="79"/>
      <c r="J24" s="329"/>
    </row>
    <row r="25" spans="1:10" ht="15.75" customHeight="1">
      <c r="A25" s="329"/>
      <c r="B25" s="327"/>
      <c r="C25" s="328"/>
      <c r="D25" s="311"/>
      <c r="E25" s="325"/>
      <c r="F25" s="311"/>
      <c r="G25" s="311"/>
      <c r="H25" s="311"/>
      <c r="I25" s="79"/>
      <c r="J25" s="329"/>
    </row>
    <row r="26" spans="1:10" ht="15.75" customHeight="1">
      <c r="A26" s="329"/>
      <c r="B26" s="327"/>
      <c r="C26" s="328"/>
      <c r="D26" s="311"/>
      <c r="E26" s="325"/>
      <c r="F26" s="311"/>
      <c r="G26" s="311"/>
      <c r="H26" s="311"/>
      <c r="I26" s="79"/>
      <c r="J26" s="329"/>
    </row>
    <row r="27" spans="1:10" ht="15.75" customHeight="1">
      <c r="A27" s="329"/>
      <c r="B27" s="327"/>
      <c r="C27" s="328"/>
      <c r="D27" s="311"/>
      <c r="E27" s="325"/>
      <c r="F27" s="311"/>
      <c r="G27" s="311"/>
      <c r="H27" s="311"/>
      <c r="I27" s="79"/>
      <c r="J27" s="329"/>
    </row>
    <row r="28" spans="1:10" ht="15.75" customHeight="1">
      <c r="A28" s="761" t="s">
        <v>594</v>
      </c>
      <c r="B28" s="761"/>
      <c r="C28" s="329"/>
      <c r="D28" s="311"/>
      <c r="E28" s="325"/>
      <c r="F28" s="311">
        <f>SUM(F6:F27)</f>
        <v>0</v>
      </c>
      <c r="G28" s="311">
        <f>SUM(G6:G27)</f>
        <v>0</v>
      </c>
      <c r="H28" s="311">
        <f>G28-F28</f>
        <v>0</v>
      </c>
      <c r="I28" s="79">
        <f>ROUND(IF(F28&lt;&gt;0,100*H28/F28,),2)</f>
        <v>0</v>
      </c>
      <c r="J28" s="329"/>
    </row>
    <row r="29" spans="1:10" s="2" customFormat="1" ht="15.75" customHeight="1">
      <c r="A29" s="2" t="str">
        <f>封面!B$10&amp;封面!D$10</f>
        <v>产权持有单位填表人：杨庆华</v>
      </c>
      <c r="C29" s="22"/>
      <c r="D29" s="22"/>
      <c r="E29" s="58"/>
    </row>
    <row r="30" spans="1:10" s="2" customFormat="1" ht="15.75" customHeight="1">
      <c r="A30" s="2" t="str">
        <f>封面!B$12&amp;封面!D$12&amp;封面!E$12&amp;封面!F$12&amp;封面!G$12&amp;封面!H$12&amp;封面!I$12</f>
        <v>填表日期：2019年1月24日</v>
      </c>
      <c r="E30" s="55"/>
      <c r="G30" s="24" t="str">
        <f>"评估人员："&amp;封面!$P$18</f>
        <v>评估人员：</v>
      </c>
    </row>
    <row r="31" spans="1:10" s="314" customFormat="1" ht="15.75" customHeight="1">
      <c r="E31" s="322"/>
    </row>
  </sheetData>
  <mergeCells count="5">
    <mergeCell ref="A1:J1"/>
    <mergeCell ref="A2:J2"/>
    <mergeCell ref="I3:J3"/>
    <mergeCell ref="H4:J4"/>
    <mergeCell ref="A28:B28"/>
  </mergeCells>
  <phoneticPr fontId="206" type="noConversion"/>
  <hyperlinks>
    <hyperlink ref="A28:B28" location="'表3-1货币汇总表'!A1" display="合         计"/>
  </hyperlinks>
  <printOptions horizontalCentered="1"/>
  <pageMargins left="0.63" right="0.59" top="0.87" bottom="0.87" header="1.3" footer="0.75"/>
  <pageSetup paperSize="9" fitToHeight="0" orientation="landscape" horizontalDpi="4294967292" r:id="rId1"/>
  <headerFooter scaleWithDoc="0">
    <oddHeader>&amp;R&amp;"宋体,常规"&amp;10表3-1-1
共&amp;N页第&amp;P页
金额单位:人民币元</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showGridLines="0" workbookViewId="0">
      <selection activeCell="D11" sqref="D11"/>
    </sheetView>
  </sheetViews>
  <sheetFormatPr defaultRowHeight="15.75" customHeight="1"/>
  <cols>
    <col min="1" max="1" width="4.75" style="4" customWidth="1"/>
    <col min="2" max="2" width="21.875" style="4" customWidth="1"/>
    <col min="3" max="3" width="17" style="4" customWidth="1"/>
    <col min="4" max="4" width="6.75" style="4" customWidth="1"/>
    <col min="5" max="5" width="13" style="4" hidden="1" customWidth="1"/>
    <col min="6" max="6" width="13.5" style="49" hidden="1" customWidth="1"/>
    <col min="7" max="8" width="17.125" style="4" customWidth="1"/>
    <col min="9" max="10" width="11.125" style="4" customWidth="1"/>
    <col min="11" max="11" width="8.25" style="4" customWidth="1"/>
    <col min="12" max="16384" width="9" style="4"/>
  </cols>
  <sheetData>
    <row r="1" spans="1:11" s="1" customFormat="1" ht="30" customHeight="1">
      <c r="A1" s="759" t="s">
        <v>595</v>
      </c>
      <c r="B1" s="759"/>
      <c r="C1" s="759"/>
      <c r="D1" s="759"/>
      <c r="E1" s="759"/>
      <c r="F1" s="759"/>
      <c r="G1" s="759"/>
      <c r="H1" s="759"/>
      <c r="I1" s="759"/>
      <c r="J1" s="759"/>
      <c r="K1" s="759"/>
    </row>
    <row r="2" spans="1:11" s="2" customFormat="1" ht="14.1" customHeight="1">
      <c r="A2" s="760" t="str">
        <f>'1-汇总表'!A2:F2</f>
        <v>评估基准日：2018年12月31日</v>
      </c>
      <c r="B2" s="760"/>
      <c r="C2" s="760"/>
      <c r="D2" s="760"/>
      <c r="E2" s="760"/>
      <c r="F2" s="760"/>
      <c r="G2" s="760"/>
      <c r="H2" s="768"/>
      <c r="I2" s="768"/>
      <c r="J2" s="768"/>
    </row>
    <row r="3" spans="1:11" s="2" customFormat="1" ht="14.1" customHeight="1">
      <c r="A3" s="7"/>
      <c r="B3" s="7"/>
      <c r="C3" s="7"/>
      <c r="D3" s="7"/>
      <c r="E3" s="7"/>
      <c r="F3" s="62"/>
      <c r="G3" s="7"/>
      <c r="H3" s="8"/>
      <c r="I3" s="8"/>
      <c r="J3" s="769"/>
      <c r="K3" s="769"/>
    </row>
    <row r="4" spans="1:11" s="2" customFormat="1" ht="15.75" customHeight="1">
      <c r="A4" s="54" t="str">
        <f>'1-汇总表'!A4</f>
        <v>产权持有人名称：阳煤集团青岛恒源化工有限公司</v>
      </c>
      <c r="F4" s="55"/>
      <c r="J4" s="770"/>
      <c r="K4" s="770"/>
    </row>
    <row r="5" spans="1:11" s="3" customFormat="1" ht="15.75" customHeight="1">
      <c r="A5" s="13" t="s">
        <v>489</v>
      </c>
      <c r="B5" s="13" t="s">
        <v>596</v>
      </c>
      <c r="C5" s="13" t="s">
        <v>597</v>
      </c>
      <c r="D5" s="13" t="s">
        <v>591</v>
      </c>
      <c r="E5" s="13" t="s">
        <v>592</v>
      </c>
      <c r="F5" s="56" t="s">
        <v>593</v>
      </c>
      <c r="G5" s="13" t="s">
        <v>491</v>
      </c>
      <c r="H5" s="13" t="s">
        <v>492</v>
      </c>
      <c r="I5" s="13" t="s">
        <v>493</v>
      </c>
      <c r="J5" s="13" t="s">
        <v>494</v>
      </c>
      <c r="K5" s="13" t="s">
        <v>581</v>
      </c>
    </row>
    <row r="6" spans="1:11" ht="15.75" customHeight="1">
      <c r="A6" s="199"/>
      <c r="B6" s="149"/>
      <c r="C6" s="231"/>
      <c r="D6" s="149"/>
      <c r="E6" s="197"/>
      <c r="F6" s="312"/>
      <c r="G6" s="228"/>
      <c r="H6" s="311">
        <f t="shared" ref="H6:H11" si="0">G6</f>
        <v>0</v>
      </c>
      <c r="I6" s="311">
        <f t="shared" ref="I6:I11" si="1">H6-G6</f>
        <v>0</v>
      </c>
      <c r="J6" s="79">
        <f t="shared" ref="J6:J11" si="2">ROUND(IF(G6&lt;&gt;0,100*I6/G6,),2)</f>
        <v>0</v>
      </c>
      <c r="K6" s="20"/>
    </row>
    <row r="7" spans="1:11" ht="15.75" customHeight="1">
      <c r="A7" s="199"/>
      <c r="B7" s="149"/>
      <c r="C7" s="231"/>
      <c r="D7" s="149"/>
      <c r="E7" s="197"/>
      <c r="F7" s="312"/>
      <c r="G7" s="197"/>
      <c r="H7" s="311">
        <f t="shared" si="0"/>
        <v>0</v>
      </c>
      <c r="I7" s="311">
        <f t="shared" si="1"/>
        <v>0</v>
      </c>
      <c r="J7" s="79">
        <f t="shared" si="2"/>
        <v>0</v>
      </c>
      <c r="K7" s="20"/>
    </row>
    <row r="8" spans="1:11" ht="15.75" customHeight="1">
      <c r="A8" s="199"/>
      <c r="B8" s="149"/>
      <c r="C8" s="310"/>
      <c r="D8" s="149"/>
      <c r="E8" s="197"/>
      <c r="F8" s="312"/>
      <c r="G8" s="197"/>
      <c r="H8" s="311">
        <f t="shared" si="0"/>
        <v>0</v>
      </c>
      <c r="I8" s="311">
        <f t="shared" si="1"/>
        <v>0</v>
      </c>
      <c r="J8" s="79">
        <f t="shared" si="2"/>
        <v>0</v>
      </c>
      <c r="K8" s="20"/>
    </row>
    <row r="9" spans="1:11" ht="15.75" customHeight="1">
      <c r="A9" s="199"/>
      <c r="B9" s="149"/>
      <c r="C9" s="310"/>
      <c r="D9" s="149"/>
      <c r="E9" s="197"/>
      <c r="F9" s="312"/>
      <c r="G9" s="197"/>
      <c r="H9" s="311">
        <f t="shared" si="0"/>
        <v>0</v>
      </c>
      <c r="I9" s="311">
        <f t="shared" si="1"/>
        <v>0</v>
      </c>
      <c r="J9" s="79">
        <f t="shared" si="2"/>
        <v>0</v>
      </c>
      <c r="K9" s="20"/>
    </row>
    <row r="10" spans="1:11" ht="15.75" customHeight="1">
      <c r="A10" s="199"/>
      <c r="B10" s="149"/>
      <c r="C10" s="310"/>
      <c r="D10" s="149"/>
      <c r="E10" s="197"/>
      <c r="F10" s="312"/>
      <c r="G10" s="197"/>
      <c r="H10" s="311">
        <f t="shared" si="0"/>
        <v>0</v>
      </c>
      <c r="I10" s="311">
        <f t="shared" si="1"/>
        <v>0</v>
      </c>
      <c r="J10" s="79">
        <f t="shared" si="2"/>
        <v>0</v>
      </c>
      <c r="K10" s="20"/>
    </row>
    <row r="11" spans="1:11" ht="15.75" customHeight="1">
      <c r="A11" s="199"/>
      <c r="B11" s="149"/>
      <c r="C11" s="310"/>
      <c r="D11" s="149"/>
      <c r="E11" s="197"/>
      <c r="F11" s="312"/>
      <c r="G11" s="197"/>
      <c r="H11" s="311">
        <f t="shared" si="0"/>
        <v>0</v>
      </c>
      <c r="I11" s="311">
        <f t="shared" si="1"/>
        <v>0</v>
      </c>
      <c r="J11" s="79">
        <f t="shared" si="2"/>
        <v>0</v>
      </c>
      <c r="K11" s="20"/>
    </row>
    <row r="12" spans="1:11" ht="15.75" customHeight="1">
      <c r="A12" s="13"/>
      <c r="B12" s="149"/>
      <c r="C12" s="130"/>
      <c r="D12" s="149"/>
      <c r="E12" s="19"/>
      <c r="F12" s="56"/>
      <c r="G12" s="311"/>
      <c r="H12" s="311"/>
      <c r="I12" s="311"/>
      <c r="J12" s="79"/>
      <c r="K12" s="20"/>
    </row>
    <row r="13" spans="1:11" ht="15.75" customHeight="1">
      <c r="A13" s="13"/>
      <c r="B13" s="149"/>
      <c r="C13" s="130"/>
      <c r="D13" s="149"/>
      <c r="E13" s="19"/>
      <c r="F13" s="56"/>
      <c r="G13" s="311"/>
      <c r="H13" s="311"/>
      <c r="I13" s="311"/>
      <c r="J13" s="79"/>
      <c r="K13" s="20"/>
    </row>
    <row r="14" spans="1:11" ht="15.75" customHeight="1">
      <c r="A14" s="13"/>
      <c r="B14" s="149"/>
      <c r="C14" s="130"/>
      <c r="D14" s="149"/>
      <c r="E14" s="19"/>
      <c r="F14" s="56"/>
      <c r="G14" s="311"/>
      <c r="H14" s="311"/>
      <c r="I14" s="311"/>
      <c r="J14" s="79"/>
      <c r="K14" s="20"/>
    </row>
    <row r="15" spans="1:11" ht="15.75" customHeight="1">
      <c r="A15" s="13"/>
      <c r="B15" s="149"/>
      <c r="C15" s="130"/>
      <c r="D15" s="149"/>
      <c r="E15" s="19"/>
      <c r="F15" s="56"/>
      <c r="G15" s="311"/>
      <c r="H15" s="311"/>
      <c r="I15" s="311"/>
      <c r="J15" s="79"/>
      <c r="K15" s="20"/>
    </row>
    <row r="16" spans="1:11" ht="15.75" customHeight="1">
      <c r="A16" s="13"/>
      <c r="B16" s="149"/>
      <c r="C16" s="130"/>
      <c r="D16" s="149"/>
      <c r="E16" s="19"/>
      <c r="F16" s="56"/>
      <c r="G16" s="311"/>
      <c r="H16" s="311"/>
      <c r="I16" s="311"/>
      <c r="J16" s="79"/>
      <c r="K16" s="20"/>
    </row>
    <row r="17" spans="1:11" ht="15.75" customHeight="1">
      <c r="A17" s="13"/>
      <c r="B17" s="149"/>
      <c r="C17" s="130"/>
      <c r="D17" s="149"/>
      <c r="E17" s="19"/>
      <c r="F17" s="56"/>
      <c r="G17" s="311"/>
      <c r="H17" s="311"/>
      <c r="I17" s="311"/>
      <c r="J17" s="79"/>
      <c r="K17" s="20"/>
    </row>
    <row r="18" spans="1:11" ht="15.75" customHeight="1">
      <c r="A18" s="13"/>
      <c r="B18" s="149"/>
      <c r="C18" s="130"/>
      <c r="D18" s="149"/>
      <c r="E18" s="19"/>
      <c r="F18" s="56"/>
      <c r="G18" s="311"/>
      <c r="H18" s="311"/>
      <c r="I18" s="311"/>
      <c r="J18" s="79"/>
      <c r="K18" s="20"/>
    </row>
    <row r="19" spans="1:11" ht="15.75" customHeight="1">
      <c r="A19" s="13"/>
      <c r="B19" s="149"/>
      <c r="C19" s="130"/>
      <c r="D19" s="149"/>
      <c r="E19" s="19"/>
      <c r="F19" s="56"/>
      <c r="G19" s="311"/>
      <c r="H19" s="311"/>
      <c r="I19" s="311"/>
      <c r="J19" s="79"/>
      <c r="K19" s="20"/>
    </row>
    <row r="20" spans="1:11" ht="15.75" customHeight="1">
      <c r="A20" s="13"/>
      <c r="B20" s="149"/>
      <c r="C20" s="130"/>
      <c r="D20" s="149"/>
      <c r="E20" s="19"/>
      <c r="F20" s="56"/>
      <c r="G20" s="311"/>
      <c r="H20" s="311"/>
      <c r="I20" s="311"/>
      <c r="J20" s="79"/>
      <c r="K20" s="20"/>
    </row>
    <row r="21" spans="1:11" ht="15.75" customHeight="1">
      <c r="A21" s="13"/>
      <c r="B21" s="149"/>
      <c r="C21" s="130"/>
      <c r="D21" s="149"/>
      <c r="E21" s="19"/>
      <c r="F21" s="56"/>
      <c r="G21" s="311"/>
      <c r="H21" s="311"/>
      <c r="I21" s="311"/>
      <c r="J21" s="79"/>
      <c r="K21" s="20"/>
    </row>
    <row r="22" spans="1:11" ht="15.75" customHeight="1">
      <c r="A22" s="13"/>
      <c r="B22" s="149"/>
      <c r="C22" s="130"/>
      <c r="D22" s="149"/>
      <c r="E22" s="19"/>
      <c r="F22" s="56"/>
      <c r="G22" s="311"/>
      <c r="H22" s="311"/>
      <c r="I22" s="311"/>
      <c r="J22" s="79"/>
      <c r="K22" s="20"/>
    </row>
    <row r="23" spans="1:11" ht="15.75" customHeight="1">
      <c r="A23" s="13"/>
      <c r="B23" s="149"/>
      <c r="C23" s="130"/>
      <c r="D23" s="149"/>
      <c r="E23" s="19"/>
      <c r="F23" s="56"/>
      <c r="G23" s="311"/>
      <c r="H23" s="311"/>
      <c r="I23" s="311"/>
      <c r="J23" s="79"/>
      <c r="K23" s="20"/>
    </row>
    <row r="24" spans="1:11" ht="15.75" customHeight="1">
      <c r="A24" s="13"/>
      <c r="B24" s="149"/>
      <c r="C24" s="130"/>
      <c r="D24" s="149"/>
      <c r="E24" s="19"/>
      <c r="F24" s="56"/>
      <c r="G24" s="311"/>
      <c r="H24" s="311"/>
      <c r="I24" s="311"/>
      <c r="J24" s="79"/>
      <c r="K24" s="20"/>
    </row>
    <row r="25" spans="1:11" ht="15.75" customHeight="1">
      <c r="A25" s="13"/>
      <c r="B25" s="149"/>
      <c r="C25" s="130"/>
      <c r="D25" s="149"/>
      <c r="E25" s="19"/>
      <c r="F25" s="56"/>
      <c r="G25" s="311"/>
      <c r="H25" s="311"/>
      <c r="I25" s="311"/>
      <c r="J25" s="79"/>
      <c r="K25" s="20"/>
    </row>
    <row r="26" spans="1:11" ht="15.75" customHeight="1">
      <c r="A26" s="13"/>
      <c r="B26" s="149"/>
      <c r="C26" s="130"/>
      <c r="D26" s="149"/>
      <c r="E26" s="19"/>
      <c r="F26" s="56"/>
      <c r="G26" s="311"/>
      <c r="H26" s="311"/>
      <c r="I26" s="311"/>
      <c r="J26" s="79"/>
      <c r="K26" s="20"/>
    </row>
    <row r="27" spans="1:11" ht="15.75" customHeight="1">
      <c r="A27" s="13"/>
      <c r="B27" s="149"/>
      <c r="C27" s="130"/>
      <c r="D27" s="149"/>
      <c r="E27" s="19"/>
      <c r="F27" s="56"/>
      <c r="G27" s="311"/>
      <c r="H27" s="311"/>
      <c r="I27" s="311"/>
      <c r="J27" s="79"/>
      <c r="K27" s="20"/>
    </row>
    <row r="28" spans="1:11" ht="15.75" customHeight="1">
      <c r="A28" s="761" t="s">
        <v>598</v>
      </c>
      <c r="B28" s="761"/>
      <c r="C28" s="20"/>
      <c r="D28" s="20"/>
      <c r="E28" s="19"/>
      <c r="F28" s="56"/>
      <c r="G28" s="19">
        <f>SUM(G6:G27)</f>
        <v>0</v>
      </c>
      <c r="H28" s="19">
        <f>SUM(H6:H27)</f>
        <v>0</v>
      </c>
      <c r="I28" s="311">
        <f>H28-G28</f>
        <v>0</v>
      </c>
      <c r="J28" s="79">
        <f>ROUND(IF(G28&lt;&gt;0,100*I28/G28,),2)</f>
        <v>0</v>
      </c>
      <c r="K28" s="20"/>
    </row>
    <row r="29" spans="1:11" s="2" customFormat="1" ht="15.75" customHeight="1">
      <c r="A29" s="2" t="str">
        <f>封面!B$10&amp;封面!D$10</f>
        <v>产权持有单位填表人：杨庆华</v>
      </c>
      <c r="C29" s="22"/>
      <c r="D29" s="22"/>
      <c r="E29" s="22"/>
      <c r="F29" s="55"/>
    </row>
    <row r="30" spans="1:11" s="2" customFormat="1" ht="15.75" customHeight="1">
      <c r="A30" s="2" t="str">
        <f>封面!B$12&amp;封面!D$12&amp;封面!E$12&amp;封面!F$12&amp;封面!G$12&amp;封面!H$12&amp;封面!I$12</f>
        <v>填表日期：2019年1月24日</v>
      </c>
      <c r="F30" s="55"/>
      <c r="H30" s="24" t="str">
        <f>"评估人员："&amp;封面!$P$18</f>
        <v>评估人员：</v>
      </c>
    </row>
  </sheetData>
  <mergeCells count="5">
    <mergeCell ref="A1:K1"/>
    <mergeCell ref="A2:J2"/>
    <mergeCell ref="J3:K3"/>
    <mergeCell ref="J4:K4"/>
    <mergeCell ref="A28:B28"/>
  </mergeCells>
  <phoneticPr fontId="206" type="noConversion"/>
  <hyperlinks>
    <hyperlink ref="A28:B28" location="'表3-1货币汇总表'!A1" display="合             计"/>
  </hyperlinks>
  <printOptions horizontalCentered="1"/>
  <pageMargins left="0.74" right="0.73" top="0.87" bottom="0.81" header="1.27" footer="0.67"/>
  <pageSetup paperSize="9" fitToHeight="0" orientation="landscape" horizontalDpi="4294967292" r:id="rId1"/>
  <headerFooter scaleWithDoc="0">
    <oddHeader>&amp;R&amp;"宋体,常规"&amp;10表3-1-2
共&amp;N页第&amp;P页
金额单位:人民币元</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showGridLines="0" workbookViewId="0">
      <selection activeCell="D11" sqref="D11"/>
    </sheetView>
  </sheetViews>
  <sheetFormatPr defaultRowHeight="15.75" customHeight="1"/>
  <cols>
    <col min="1" max="1" width="5.375" style="4" customWidth="1"/>
    <col min="2" max="2" width="17.5" style="4" customWidth="1"/>
    <col min="3" max="3" width="14.875" style="4" customWidth="1"/>
    <col min="4" max="4" width="6.75" style="4" customWidth="1"/>
    <col min="5" max="5" width="11.25" style="4" hidden="1" customWidth="1"/>
    <col min="6" max="6" width="12.25" style="49" hidden="1" customWidth="1"/>
    <col min="7" max="10" width="15.75" style="4" customWidth="1"/>
    <col min="11" max="16384" width="9" style="4"/>
  </cols>
  <sheetData>
    <row r="1" spans="1:11" s="1" customFormat="1" ht="30" customHeight="1">
      <c r="A1" s="759" t="s">
        <v>599</v>
      </c>
      <c r="B1" s="759"/>
      <c r="C1" s="759"/>
      <c r="D1" s="759"/>
      <c r="E1" s="759"/>
      <c r="F1" s="759"/>
      <c r="G1" s="759"/>
      <c r="H1" s="759"/>
      <c r="I1" s="759"/>
      <c r="J1" s="759"/>
      <c r="K1" s="759"/>
    </row>
    <row r="2" spans="1:11" s="2" customFormat="1" ht="14.1" customHeight="1">
      <c r="A2" s="760" t="str">
        <f>'1-汇总表'!A2:F2</f>
        <v>评估基准日：2018年12月31日</v>
      </c>
      <c r="B2" s="760"/>
      <c r="C2" s="760"/>
      <c r="D2" s="760"/>
      <c r="E2" s="760"/>
      <c r="F2" s="760"/>
      <c r="G2" s="760"/>
      <c r="H2" s="768"/>
      <c r="I2" s="768"/>
      <c r="J2" s="768"/>
      <c r="K2" s="768"/>
    </row>
    <row r="3" spans="1:11" s="2" customFormat="1" ht="14.1" customHeight="1">
      <c r="A3" s="7"/>
      <c r="B3" s="7"/>
      <c r="C3" s="7"/>
      <c r="D3" s="7"/>
      <c r="E3" s="7"/>
      <c r="F3" s="62"/>
      <c r="G3" s="7"/>
      <c r="H3" s="8"/>
      <c r="I3" s="8"/>
      <c r="J3" s="8"/>
      <c r="K3" s="10"/>
    </row>
    <row r="4" spans="1:11" s="2" customFormat="1" ht="15.75" customHeight="1">
      <c r="A4" s="54" t="str">
        <f>'1-汇总表'!A4</f>
        <v>产权持有人名称：阳煤集团青岛恒源化工有限公司</v>
      </c>
      <c r="F4" s="55"/>
      <c r="K4" s="12"/>
    </row>
    <row r="5" spans="1:11" s="3" customFormat="1" ht="15.75" customHeight="1">
      <c r="A5" s="13" t="s">
        <v>489</v>
      </c>
      <c r="B5" s="13" t="s">
        <v>600</v>
      </c>
      <c r="C5" s="13" t="s">
        <v>601</v>
      </c>
      <c r="D5" s="13" t="s">
        <v>591</v>
      </c>
      <c r="E5" s="13" t="s">
        <v>592</v>
      </c>
      <c r="F5" s="56" t="s">
        <v>593</v>
      </c>
      <c r="G5" s="13" t="s">
        <v>491</v>
      </c>
      <c r="H5" s="13" t="s">
        <v>492</v>
      </c>
      <c r="I5" s="13" t="s">
        <v>493</v>
      </c>
      <c r="J5" s="13" t="s">
        <v>494</v>
      </c>
      <c r="K5" s="13" t="s">
        <v>581</v>
      </c>
    </row>
    <row r="6" spans="1:11" ht="15.75" customHeight="1">
      <c r="A6" s="13"/>
      <c r="B6" s="17"/>
      <c r="C6" s="17"/>
      <c r="D6" s="17"/>
      <c r="E6" s="19"/>
      <c r="F6" s="56"/>
      <c r="G6" s="311"/>
      <c r="H6" s="311">
        <f>G6</f>
        <v>0</v>
      </c>
      <c r="I6" s="311">
        <f>H6-G6</f>
        <v>0</v>
      </c>
      <c r="J6" s="79">
        <f>ROUND(IF(G6&lt;&gt;0,100*I6/G6,),2)</f>
        <v>0</v>
      </c>
      <c r="K6" s="20"/>
    </row>
    <row r="7" spans="1:11" ht="15.75" customHeight="1">
      <c r="A7" s="13"/>
      <c r="B7" s="17"/>
      <c r="C7" s="17"/>
      <c r="D7" s="17"/>
      <c r="E7" s="19"/>
      <c r="F7" s="56"/>
      <c r="G7" s="311"/>
      <c r="H7" s="311">
        <f>G7</f>
        <v>0</v>
      </c>
      <c r="I7" s="311">
        <f>H7-G7</f>
        <v>0</v>
      </c>
      <c r="J7" s="79">
        <f>ROUND(IF(G7&lt;&gt;0,100*I7/G7,),2)</f>
        <v>0</v>
      </c>
      <c r="K7" s="20"/>
    </row>
    <row r="8" spans="1:11" ht="15.75" customHeight="1">
      <c r="A8" s="13"/>
      <c r="B8" s="17"/>
      <c r="C8" s="17"/>
      <c r="D8" s="17"/>
      <c r="E8" s="19"/>
      <c r="F8" s="56"/>
      <c r="G8" s="311"/>
      <c r="H8" s="311"/>
      <c r="I8" s="311"/>
      <c r="J8" s="79"/>
      <c r="K8" s="20"/>
    </row>
    <row r="9" spans="1:11" ht="15.75" customHeight="1">
      <c r="A9" s="13"/>
      <c r="B9" s="17"/>
      <c r="C9" s="17"/>
      <c r="D9" s="17"/>
      <c r="E9" s="19"/>
      <c r="F9" s="56"/>
      <c r="G9" s="311"/>
      <c r="H9" s="311"/>
      <c r="I9" s="311"/>
      <c r="J9" s="79"/>
      <c r="K9" s="20"/>
    </row>
    <row r="10" spans="1:11" ht="15.75" customHeight="1">
      <c r="A10" s="13"/>
      <c r="B10" s="17"/>
      <c r="C10" s="17"/>
      <c r="D10" s="17"/>
      <c r="E10" s="19"/>
      <c r="F10" s="56"/>
      <c r="G10" s="311"/>
      <c r="H10" s="311"/>
      <c r="I10" s="311"/>
      <c r="J10" s="79"/>
      <c r="K10" s="20"/>
    </row>
    <row r="11" spans="1:11" ht="15.75" customHeight="1">
      <c r="A11" s="13"/>
      <c r="B11" s="17"/>
      <c r="C11" s="17"/>
      <c r="D11" s="17"/>
      <c r="E11" s="19"/>
      <c r="F11" s="56"/>
      <c r="G11" s="311"/>
      <c r="H11" s="311"/>
      <c r="I11" s="311"/>
      <c r="J11" s="79"/>
      <c r="K11" s="20"/>
    </row>
    <row r="12" spans="1:11" ht="15.75" customHeight="1">
      <c r="A12" s="13"/>
      <c r="B12" s="17"/>
      <c r="C12" s="17"/>
      <c r="D12" s="17"/>
      <c r="E12" s="19"/>
      <c r="F12" s="56"/>
      <c r="G12" s="311"/>
      <c r="H12" s="311"/>
      <c r="I12" s="311"/>
      <c r="J12" s="79"/>
      <c r="K12" s="20"/>
    </row>
    <row r="13" spans="1:11" ht="15.75" customHeight="1">
      <c r="A13" s="13"/>
      <c r="B13" s="17"/>
      <c r="C13" s="17"/>
      <c r="D13" s="17"/>
      <c r="E13" s="19"/>
      <c r="F13" s="56"/>
      <c r="G13" s="311"/>
      <c r="H13" s="311"/>
      <c r="I13" s="311"/>
      <c r="J13" s="79"/>
      <c r="K13" s="20"/>
    </row>
    <row r="14" spans="1:11" ht="15.75" customHeight="1">
      <c r="A14" s="13"/>
      <c r="B14" s="17"/>
      <c r="C14" s="17"/>
      <c r="D14" s="17"/>
      <c r="E14" s="19"/>
      <c r="F14" s="56"/>
      <c r="G14" s="311"/>
      <c r="H14" s="311"/>
      <c r="I14" s="311"/>
      <c r="J14" s="79"/>
      <c r="K14" s="20"/>
    </row>
    <row r="15" spans="1:11" ht="15.75" customHeight="1">
      <c r="A15" s="13"/>
      <c r="B15" s="17"/>
      <c r="C15" s="17"/>
      <c r="D15" s="17"/>
      <c r="E15" s="19"/>
      <c r="F15" s="56"/>
      <c r="G15" s="311"/>
      <c r="H15" s="311"/>
      <c r="I15" s="311"/>
      <c r="J15" s="79"/>
      <c r="K15" s="20"/>
    </row>
    <row r="16" spans="1:11" ht="15.75" customHeight="1">
      <c r="A16" s="13"/>
      <c r="B16" s="17"/>
      <c r="C16" s="17"/>
      <c r="D16" s="17"/>
      <c r="E16" s="19"/>
      <c r="F16" s="56"/>
      <c r="G16" s="311"/>
      <c r="H16" s="311"/>
      <c r="I16" s="311"/>
      <c r="J16" s="79"/>
      <c r="K16" s="20"/>
    </row>
    <row r="17" spans="1:11" ht="15.75" customHeight="1">
      <c r="A17" s="13"/>
      <c r="B17" s="17"/>
      <c r="C17" s="17"/>
      <c r="D17" s="17"/>
      <c r="E17" s="19"/>
      <c r="F17" s="56"/>
      <c r="G17" s="311"/>
      <c r="H17" s="311"/>
      <c r="I17" s="311"/>
      <c r="J17" s="79"/>
      <c r="K17" s="20"/>
    </row>
    <row r="18" spans="1:11" ht="15.75" customHeight="1">
      <c r="A18" s="13"/>
      <c r="B18" s="17"/>
      <c r="C18" s="17"/>
      <c r="D18" s="17"/>
      <c r="E18" s="19"/>
      <c r="F18" s="56"/>
      <c r="G18" s="311"/>
      <c r="H18" s="311"/>
      <c r="I18" s="311"/>
      <c r="J18" s="79"/>
      <c r="K18" s="20"/>
    </row>
    <row r="19" spans="1:11" ht="15.75" customHeight="1">
      <c r="A19" s="13"/>
      <c r="B19" s="17"/>
      <c r="C19" s="17"/>
      <c r="D19" s="17"/>
      <c r="E19" s="19"/>
      <c r="F19" s="56"/>
      <c r="G19" s="311"/>
      <c r="H19" s="311"/>
      <c r="I19" s="311"/>
      <c r="J19" s="79"/>
      <c r="K19" s="20"/>
    </row>
    <row r="20" spans="1:11" ht="15.75" customHeight="1">
      <c r="A20" s="13"/>
      <c r="B20" s="17"/>
      <c r="C20" s="17"/>
      <c r="D20" s="17"/>
      <c r="E20" s="19"/>
      <c r="F20" s="56"/>
      <c r="G20" s="311"/>
      <c r="H20" s="311"/>
      <c r="I20" s="311"/>
      <c r="J20" s="79"/>
      <c r="K20" s="20"/>
    </row>
    <row r="21" spans="1:11" ht="15.75" customHeight="1">
      <c r="A21" s="13"/>
      <c r="B21" s="17"/>
      <c r="C21" s="17"/>
      <c r="D21" s="17"/>
      <c r="E21" s="19"/>
      <c r="F21" s="56"/>
      <c r="G21" s="311"/>
      <c r="H21" s="311"/>
      <c r="I21" s="311"/>
      <c r="J21" s="79"/>
      <c r="K21" s="20"/>
    </row>
    <row r="22" spans="1:11" ht="15.75" customHeight="1">
      <c r="A22" s="13"/>
      <c r="B22" s="17"/>
      <c r="C22" s="17"/>
      <c r="D22" s="17"/>
      <c r="E22" s="19"/>
      <c r="F22" s="56"/>
      <c r="G22" s="311"/>
      <c r="H22" s="311"/>
      <c r="I22" s="311"/>
      <c r="J22" s="79"/>
      <c r="K22" s="20"/>
    </row>
    <row r="23" spans="1:11" ht="15.75" customHeight="1">
      <c r="A23" s="13"/>
      <c r="B23" s="17"/>
      <c r="C23" s="17"/>
      <c r="D23" s="17"/>
      <c r="E23" s="19"/>
      <c r="F23" s="56"/>
      <c r="G23" s="311"/>
      <c r="H23" s="311"/>
      <c r="I23" s="311"/>
      <c r="J23" s="79"/>
      <c r="K23" s="20"/>
    </row>
    <row r="24" spans="1:11" ht="15.75" customHeight="1">
      <c r="A24" s="13"/>
      <c r="B24" s="17"/>
      <c r="C24" s="17"/>
      <c r="D24" s="17"/>
      <c r="E24" s="19"/>
      <c r="F24" s="56"/>
      <c r="G24" s="311"/>
      <c r="H24" s="311"/>
      <c r="I24" s="311"/>
      <c r="J24" s="79"/>
      <c r="K24" s="20"/>
    </row>
    <row r="25" spans="1:11" ht="15.75" customHeight="1">
      <c r="A25" s="13"/>
      <c r="B25" s="17"/>
      <c r="C25" s="17"/>
      <c r="D25" s="17"/>
      <c r="E25" s="19"/>
      <c r="F25" s="56"/>
      <c r="G25" s="311"/>
      <c r="H25" s="311"/>
      <c r="I25" s="311"/>
      <c r="J25" s="79"/>
      <c r="K25" s="20"/>
    </row>
    <row r="26" spans="1:11" ht="15.75" customHeight="1">
      <c r="A26" s="13"/>
      <c r="B26" s="17"/>
      <c r="C26" s="17"/>
      <c r="D26" s="17"/>
      <c r="E26" s="19"/>
      <c r="F26" s="56"/>
      <c r="G26" s="311"/>
      <c r="H26" s="311"/>
      <c r="I26" s="311"/>
      <c r="J26" s="79"/>
      <c r="K26" s="20"/>
    </row>
    <row r="27" spans="1:11" ht="15.75" customHeight="1">
      <c r="A27" s="13"/>
      <c r="B27" s="17"/>
      <c r="C27" s="17"/>
      <c r="D27" s="17"/>
      <c r="E27" s="19"/>
      <c r="F27" s="56"/>
      <c r="G27" s="311"/>
      <c r="H27" s="311"/>
      <c r="I27" s="311"/>
      <c r="J27" s="79"/>
      <c r="K27" s="20"/>
    </row>
    <row r="28" spans="1:11" ht="15.75" customHeight="1">
      <c r="A28" s="13"/>
      <c r="B28" s="17"/>
      <c r="C28" s="17"/>
      <c r="D28" s="17"/>
      <c r="E28" s="19"/>
      <c r="F28" s="56"/>
      <c r="G28" s="311"/>
      <c r="H28" s="311"/>
      <c r="I28" s="311"/>
      <c r="J28" s="79"/>
      <c r="K28" s="20"/>
    </row>
    <row r="29" spans="1:11" ht="15.75" customHeight="1">
      <c r="A29" s="761" t="s">
        <v>598</v>
      </c>
      <c r="B29" s="761"/>
      <c r="C29" s="20"/>
      <c r="D29" s="20"/>
      <c r="E29" s="19"/>
      <c r="F29" s="57"/>
      <c r="G29" s="19">
        <f>SUM(G6:G28)</f>
        <v>0</v>
      </c>
      <c r="H29" s="19">
        <f>SUM(H6:H28)</f>
        <v>0</v>
      </c>
      <c r="I29" s="311">
        <f>H29-G29</f>
        <v>0</v>
      </c>
      <c r="J29" s="79">
        <f>ROUND(IF(G29&lt;&gt;0,100*I29/G29,),2)</f>
        <v>0</v>
      </c>
      <c r="K29" s="20"/>
    </row>
    <row r="30" spans="1:11" s="2" customFormat="1" ht="15.75" customHeight="1">
      <c r="A30" s="2" t="str">
        <f>封面!B$10&amp;封面!D$10</f>
        <v>产权持有单位填表人：杨庆华</v>
      </c>
      <c r="C30" s="22"/>
      <c r="D30" s="22"/>
      <c r="E30" s="22"/>
      <c r="F30" s="55"/>
    </row>
    <row r="31" spans="1:11" s="2" customFormat="1" ht="15.75" customHeight="1">
      <c r="A31" s="2" t="str">
        <f>封面!B$12&amp;封面!D$12&amp;封面!E$12&amp;封面!F$12&amp;封面!G$12&amp;封面!H$12&amp;封面!I$12</f>
        <v>填表日期：2019年1月24日</v>
      </c>
      <c r="F31" s="55"/>
      <c r="H31" s="24" t="str">
        <f>"评估人员："&amp;封面!$P$18</f>
        <v>评估人员：</v>
      </c>
    </row>
  </sheetData>
  <mergeCells count="3">
    <mergeCell ref="A1:K1"/>
    <mergeCell ref="A2:K2"/>
    <mergeCell ref="A29:B29"/>
  </mergeCells>
  <phoneticPr fontId="206" type="noConversion"/>
  <hyperlinks>
    <hyperlink ref="A29:B29" location="'表3-1货币汇总表'!A1" display="合             计"/>
  </hyperlinks>
  <printOptions horizontalCentered="1"/>
  <pageMargins left="0.72" right="0.75" top="0.87" bottom="0.69" header="1.27" footer="0.59"/>
  <pageSetup paperSize="9" fitToHeight="0" orientation="landscape" horizontalDpi="4294967292" r:id="rId1"/>
  <headerFooter scaleWithDoc="0">
    <oddHeader>&amp;R&amp;"宋体,常规"&amp;10表3-1-3
共&amp;N页第&amp;P页
金额单位:人民币元</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Zeros="0" workbookViewId="0">
      <selection activeCell="C28" sqref="C28:D28"/>
    </sheetView>
  </sheetViews>
  <sheetFormatPr defaultRowHeight="15.75" customHeight="1"/>
  <cols>
    <col min="1" max="1" width="17.125" style="90" customWidth="1"/>
    <col min="2" max="2" width="31.75" style="90" customWidth="1"/>
    <col min="3" max="3" width="20.25" style="90" customWidth="1"/>
    <col min="4" max="5" width="19.125" style="90" customWidth="1"/>
    <col min="6" max="6" width="14.375" style="90" customWidth="1"/>
    <col min="7" max="16384" width="9" style="90"/>
  </cols>
  <sheetData>
    <row r="1" spans="1:6" s="88" customFormat="1" ht="30" customHeight="1">
      <c r="A1" s="771" t="s">
        <v>602</v>
      </c>
      <c r="B1" s="772"/>
      <c r="C1" s="772"/>
      <c r="D1" s="772"/>
      <c r="E1" s="772"/>
      <c r="F1" s="772"/>
    </row>
    <row r="2" spans="1:6" ht="14.1" customHeight="1">
      <c r="A2" s="773" t="str">
        <f>'1-汇总表'!A2:F2</f>
        <v>评估基准日：2018年12月31日</v>
      </c>
      <c r="B2" s="774"/>
      <c r="C2" s="774"/>
      <c r="D2" s="774"/>
      <c r="E2" s="774"/>
      <c r="F2" s="774"/>
    </row>
    <row r="3" spans="1:6" ht="14.1" customHeight="1">
      <c r="A3" s="92"/>
      <c r="B3" s="92"/>
      <c r="C3" s="92"/>
      <c r="D3" s="92"/>
      <c r="E3" s="92"/>
      <c r="F3" s="245"/>
    </row>
    <row r="4" spans="1:6" ht="15.75" customHeight="1">
      <c r="A4" s="775" t="str">
        <f>'1-汇总表'!A4</f>
        <v>产权持有人名称：阳煤集团青岛恒源化工有限公司</v>
      </c>
      <c r="B4" s="775"/>
      <c r="C4" s="775"/>
      <c r="F4" s="281"/>
    </row>
    <row r="5" spans="1:6" s="184" customFormat="1" ht="15.75" customHeight="1">
      <c r="A5" s="273" t="s">
        <v>603</v>
      </c>
      <c r="B5" s="273" t="s">
        <v>604</v>
      </c>
      <c r="C5" s="273" t="s">
        <v>605</v>
      </c>
      <c r="D5" s="273" t="s">
        <v>606</v>
      </c>
      <c r="E5" s="272" t="s">
        <v>607</v>
      </c>
      <c r="F5" s="273" t="s">
        <v>608</v>
      </c>
    </row>
    <row r="6" spans="1:6" ht="15.75" customHeight="1">
      <c r="A6" s="272" t="s">
        <v>609</v>
      </c>
      <c r="B6" s="275" t="s">
        <v>610</v>
      </c>
      <c r="C6" s="48">
        <f>INDEX('3-2-1交易性-股票'!$A$1:$Z$10000,MATCH("*合*计*",'3-2-1交易性-股票'!$A$1:$A$10000,0),7)</f>
        <v>0</v>
      </c>
      <c r="D6" s="48">
        <f>INDEX('3-2-1交易性-股票'!$A$1:$Z$10000,MATCH("*合*计*",'3-2-1交易性-股票'!$A$1:$A$10000,0),9)</f>
        <v>0</v>
      </c>
      <c r="E6" s="48">
        <f>D6-C6</f>
        <v>0</v>
      </c>
      <c r="F6" s="283">
        <f>ROUND(IF(C6&lt;&gt;0,100*E6/C6,),2)</f>
        <v>0</v>
      </c>
    </row>
    <row r="7" spans="1:6" ht="15.75" customHeight="1">
      <c r="A7" s="272" t="s">
        <v>611</v>
      </c>
      <c r="B7" s="275" t="s">
        <v>612</v>
      </c>
      <c r="C7" s="48">
        <f>INDEX('3-2-2交易性-债券'!$A$1:$Z$10001,MATCH("*合*计*",'3-2-2交易性-债券'!$A$1:$A$10001,0),8)</f>
        <v>0</v>
      </c>
      <c r="D7" s="48">
        <f>INDEX('3-2-2交易性-债券'!$A$1:$Z$10001,MATCH("*合*计*",'3-2-2交易性-债券'!$A$1:$A$10001,0),9)</f>
        <v>0</v>
      </c>
      <c r="E7" s="48">
        <f>D7-C7</f>
        <v>0</v>
      </c>
      <c r="F7" s="283">
        <f>ROUND(IF(C7&lt;&gt;0,100*E7/C7,),2)</f>
        <v>0</v>
      </c>
    </row>
    <row r="8" spans="1:6" ht="15.75" customHeight="1">
      <c r="A8" s="272" t="s">
        <v>613</v>
      </c>
      <c r="B8" s="275" t="s">
        <v>614</v>
      </c>
      <c r="C8" s="48">
        <f>INDEX('3-2-3交易性-基金'!$A$1:$Z$10000,MATCH("*合*计*",'3-2-3交易性-基金'!$A$1:$A$10000,0),7)</f>
        <v>0</v>
      </c>
      <c r="D8" s="48">
        <f>INDEX('3-2-3交易性-基金'!$A$1:$Z$10000,MATCH("*合*计*",'3-2-3交易性-基金'!$A$1:$A$10000,0),9)</f>
        <v>0</v>
      </c>
      <c r="E8" s="48">
        <f>D8-C8</f>
        <v>0</v>
      </c>
      <c r="F8" s="283">
        <f>ROUND(IF(C8&lt;&gt;0,100*E8/C8,),2)</f>
        <v>0</v>
      </c>
    </row>
    <row r="9" spans="1:6" ht="15.75" customHeight="1">
      <c r="A9" s="273"/>
      <c r="B9" s="273"/>
      <c r="C9" s="102"/>
      <c r="D9" s="102"/>
      <c r="E9" s="102"/>
      <c r="F9" s="102"/>
    </row>
    <row r="10" spans="1:6" ht="15.75" customHeight="1">
      <c r="A10" s="99"/>
      <c r="B10" s="103"/>
      <c r="C10" s="102"/>
      <c r="D10" s="102"/>
      <c r="E10" s="102"/>
      <c r="F10" s="102"/>
    </row>
    <row r="11" spans="1:6" ht="15.75" customHeight="1">
      <c r="A11" s="99"/>
      <c r="B11" s="103"/>
      <c r="C11" s="102"/>
      <c r="D11" s="102"/>
      <c r="E11" s="102"/>
      <c r="F11" s="102"/>
    </row>
    <row r="12" spans="1:6" ht="15.75" customHeight="1">
      <c r="A12" s="99"/>
      <c r="B12" s="103"/>
      <c r="C12" s="102"/>
      <c r="D12" s="102"/>
      <c r="E12" s="102"/>
      <c r="F12" s="102"/>
    </row>
    <row r="13" spans="1:6" ht="15.75" customHeight="1">
      <c r="A13" s="99"/>
      <c r="B13" s="103"/>
      <c r="C13" s="102"/>
      <c r="D13" s="102"/>
      <c r="E13" s="102"/>
      <c r="F13" s="102"/>
    </row>
    <row r="14" spans="1:6" ht="15.75" customHeight="1">
      <c r="A14" s="99"/>
      <c r="B14" s="103"/>
      <c r="C14" s="102"/>
      <c r="D14" s="102"/>
      <c r="E14" s="102"/>
      <c r="F14" s="102"/>
    </row>
    <row r="15" spans="1:6" ht="15.75" customHeight="1">
      <c r="A15" s="99"/>
      <c r="B15" s="103"/>
      <c r="C15" s="102"/>
      <c r="D15" s="102"/>
      <c r="E15" s="102"/>
      <c r="F15" s="102"/>
    </row>
    <row r="16" spans="1:6" ht="15.75" customHeight="1">
      <c r="A16" s="99"/>
      <c r="B16" s="103"/>
      <c r="C16" s="102"/>
      <c r="D16" s="102"/>
      <c r="E16" s="102"/>
      <c r="F16" s="102"/>
    </row>
    <row r="17" spans="1:6" ht="15.75" customHeight="1">
      <c r="A17" s="99"/>
      <c r="B17" s="103"/>
      <c r="C17" s="102"/>
      <c r="D17" s="102"/>
      <c r="E17" s="102"/>
      <c r="F17" s="102"/>
    </row>
    <row r="18" spans="1:6" ht="15.75" customHeight="1">
      <c r="A18" s="99"/>
      <c r="B18" s="103"/>
      <c r="C18" s="102"/>
      <c r="D18" s="102"/>
      <c r="E18" s="102"/>
      <c r="F18" s="102"/>
    </row>
    <row r="19" spans="1:6" ht="15.75" customHeight="1">
      <c r="A19" s="99"/>
      <c r="B19" s="103"/>
      <c r="C19" s="102"/>
      <c r="D19" s="102"/>
      <c r="E19" s="102"/>
      <c r="F19" s="102"/>
    </row>
    <row r="20" spans="1:6" ht="15.75" customHeight="1">
      <c r="A20" s="99"/>
      <c r="B20" s="103"/>
      <c r="C20" s="102"/>
      <c r="D20" s="102"/>
      <c r="E20" s="102"/>
      <c r="F20" s="102"/>
    </row>
    <row r="21" spans="1:6" ht="15.75" customHeight="1">
      <c r="A21" s="99"/>
      <c r="B21" s="103"/>
      <c r="C21" s="102"/>
      <c r="D21" s="102"/>
      <c r="E21" s="102"/>
      <c r="F21" s="102"/>
    </row>
    <row r="22" spans="1:6" ht="15.75" customHeight="1">
      <c r="A22" s="99"/>
      <c r="B22" s="103"/>
      <c r="C22" s="102"/>
      <c r="D22" s="102"/>
      <c r="E22" s="102"/>
      <c r="F22" s="102"/>
    </row>
    <row r="23" spans="1:6" ht="15.75" customHeight="1">
      <c r="A23" s="99"/>
      <c r="B23" s="103"/>
      <c r="C23" s="102"/>
      <c r="D23" s="102"/>
      <c r="E23" s="102"/>
      <c r="F23" s="102"/>
    </row>
    <row r="24" spans="1:6" ht="15.75" customHeight="1">
      <c r="A24" s="99"/>
      <c r="B24" s="103"/>
      <c r="C24" s="102"/>
      <c r="D24" s="102"/>
      <c r="E24" s="102"/>
      <c r="F24" s="102"/>
    </row>
    <row r="25" spans="1:6" ht="15.75" customHeight="1">
      <c r="A25" s="99"/>
      <c r="B25" s="103"/>
      <c r="C25" s="102"/>
      <c r="D25" s="102"/>
      <c r="E25" s="102"/>
      <c r="F25" s="102"/>
    </row>
    <row r="26" spans="1:6" ht="15.75" customHeight="1">
      <c r="A26" s="99"/>
      <c r="B26" s="103"/>
      <c r="C26" s="102"/>
      <c r="D26" s="102"/>
      <c r="E26" s="102"/>
      <c r="F26" s="102"/>
    </row>
    <row r="27" spans="1:6" ht="15.75" customHeight="1">
      <c r="A27" s="99"/>
      <c r="B27" s="103"/>
      <c r="C27" s="102"/>
      <c r="D27" s="102"/>
      <c r="E27" s="102"/>
      <c r="F27" s="102"/>
    </row>
    <row r="28" spans="1:6" ht="15.75" customHeight="1">
      <c r="A28" s="776" t="s">
        <v>615</v>
      </c>
      <c r="B28" s="776"/>
      <c r="C28" s="48">
        <f>SUM(C6:C8)</f>
        <v>0</v>
      </c>
      <c r="D28" s="48">
        <f>SUM(D6:D8)</f>
        <v>0</v>
      </c>
      <c r="E28" s="48">
        <f>D28-C28</f>
        <v>0</v>
      </c>
      <c r="F28" s="283">
        <f>ROUND(IF(C28&lt;&gt;0,100*E28/C28,),2)</f>
        <v>0</v>
      </c>
    </row>
    <row r="29" spans="1:6" ht="15.75" customHeight="1">
      <c r="C29" s="105"/>
      <c r="D29" s="105"/>
      <c r="E29" s="105"/>
    </row>
    <row r="30" spans="1:6" ht="15.75" customHeight="1">
      <c r="D30" s="89" t="str">
        <f>"评估人员："&amp;封面!$P$18</f>
        <v>评估人员：</v>
      </c>
    </row>
  </sheetData>
  <mergeCells count="4">
    <mergeCell ref="A1:F1"/>
    <mergeCell ref="A2:F2"/>
    <mergeCell ref="A4:C4"/>
    <mergeCell ref="A28:B28"/>
  </mergeCells>
  <phoneticPr fontId="206" type="noConversion"/>
  <hyperlinks>
    <hyperlink ref="B6" location="'3-2-1交易性-股票'!A1" display="交易性金融资产-股票投资"/>
    <hyperlink ref="B7" location="'3-2-2交易性-债券'!A1" display="交易性金融资产-债券投资"/>
    <hyperlink ref="B8" location="'3-2-3交易性-基金'!A1" display="交易性金融资产-基金投资"/>
    <hyperlink ref="A28:B28" location="'3-流动汇总'!A1" display="合      计"/>
  </hyperlinks>
  <printOptions horizontalCentered="1"/>
  <pageMargins left="0.7" right="0.65" top="0.87" bottom="0.87" header="1.29" footer="0.56000000000000005"/>
  <pageSetup paperSize="9" fitToHeight="0" orientation="landscape" horizontalDpi="4294967292" r:id="rId1"/>
  <headerFooter scaleWithDoc="0">
    <oddHeader>&amp;R&amp;"宋体,常规"&amp;10表3-2
共&amp;N页第&amp;P页
金额单位:人民币元</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showZeros="0" topLeftCell="A11" workbookViewId="0">
      <selection activeCell="C28" sqref="C28:D28"/>
    </sheetView>
  </sheetViews>
  <sheetFormatPr defaultRowHeight="15.75" customHeight="1"/>
  <cols>
    <col min="1" max="1" width="5.875" style="90" customWidth="1"/>
    <col min="2" max="2" width="16.375" style="90" customWidth="1"/>
    <col min="3" max="3" width="9" style="90"/>
    <col min="4" max="4" width="7.25" style="91" customWidth="1"/>
    <col min="5" max="5" width="7.875" style="90" customWidth="1"/>
    <col min="6" max="6" width="8.125" style="90" customWidth="1"/>
    <col min="7" max="7" width="12.625" style="90" customWidth="1"/>
    <col min="8" max="8" width="14.75" style="90" customWidth="1"/>
    <col min="9" max="9" width="13.125" style="90" customWidth="1"/>
    <col min="10" max="10" width="8.875" style="90" customWidth="1"/>
    <col min="11" max="11" width="8.5" style="90" customWidth="1"/>
    <col min="12" max="16384" width="9" style="90"/>
  </cols>
  <sheetData>
    <row r="1" spans="1:12" s="88" customFormat="1" ht="30" customHeight="1">
      <c r="A1" s="771" t="s">
        <v>616</v>
      </c>
      <c r="B1" s="771"/>
      <c r="C1" s="771"/>
      <c r="D1" s="771"/>
      <c r="E1" s="771"/>
      <c r="F1" s="771"/>
      <c r="G1" s="771"/>
      <c r="H1" s="771"/>
      <c r="I1" s="771"/>
      <c r="J1" s="771"/>
      <c r="K1" s="771"/>
      <c r="L1" s="771"/>
    </row>
    <row r="2" spans="1:12" ht="14.1" customHeight="1">
      <c r="A2" s="773" t="str">
        <f>'1-汇总表'!A2:F2</f>
        <v>评估基准日：2018年12月31日</v>
      </c>
      <c r="B2" s="774"/>
      <c r="C2" s="774"/>
      <c r="D2" s="774"/>
      <c r="E2" s="774"/>
      <c r="F2" s="774"/>
      <c r="G2" s="774"/>
      <c r="H2" s="774"/>
      <c r="I2" s="774"/>
      <c r="J2" s="774"/>
      <c r="K2" s="774"/>
      <c r="L2" s="774"/>
    </row>
    <row r="3" spans="1:12" ht="14.1" customHeight="1">
      <c r="A3" s="92"/>
      <c r="B3" s="92"/>
      <c r="C3" s="92"/>
      <c r="D3" s="94"/>
      <c r="E3" s="92"/>
      <c r="F3" s="92"/>
      <c r="G3" s="92"/>
      <c r="H3" s="93"/>
      <c r="I3" s="93"/>
      <c r="J3" s="93"/>
      <c r="K3" s="777"/>
      <c r="L3" s="777"/>
    </row>
    <row r="4" spans="1:12" ht="15.75" customHeight="1">
      <c r="A4" s="111" t="str">
        <f>'1-汇总表'!A4</f>
        <v>产权持有人名称：阳煤集团青岛恒源化工有限公司</v>
      </c>
      <c r="K4" s="778"/>
      <c r="L4" s="778"/>
    </row>
    <row r="5" spans="1:12" s="89" customFormat="1" ht="15.75" customHeight="1">
      <c r="A5" s="46" t="s">
        <v>5</v>
      </c>
      <c r="B5" s="46" t="s">
        <v>617</v>
      </c>
      <c r="C5" s="46" t="s">
        <v>618</v>
      </c>
      <c r="D5" s="97" t="s">
        <v>619</v>
      </c>
      <c r="E5" s="46" t="s">
        <v>620</v>
      </c>
      <c r="F5" s="46" t="s">
        <v>621</v>
      </c>
      <c r="G5" s="46" t="s">
        <v>605</v>
      </c>
      <c r="H5" s="46" t="s">
        <v>622</v>
      </c>
      <c r="I5" s="46" t="s">
        <v>606</v>
      </c>
      <c r="J5" s="46" t="s">
        <v>607</v>
      </c>
      <c r="K5" s="46" t="s">
        <v>623</v>
      </c>
      <c r="L5" s="46" t="s">
        <v>8</v>
      </c>
    </row>
    <row r="6" spans="1:12" ht="15.75" customHeight="1">
      <c r="A6" s="99"/>
      <c r="B6" s="100"/>
      <c r="C6" s="99"/>
      <c r="D6" s="101"/>
      <c r="E6" s="244"/>
      <c r="F6" s="99"/>
      <c r="G6" s="102"/>
      <c r="H6" s="102"/>
      <c r="I6" s="48">
        <f>ROUND(H6*E6,2)</f>
        <v>0</v>
      </c>
      <c r="J6" s="48">
        <f>I6-G6</f>
        <v>0</v>
      </c>
      <c r="K6" s="277">
        <f>IF(G6&lt;&gt;0,ROUND(100*J6/ABS(G6),2),0)</f>
        <v>0</v>
      </c>
      <c r="L6" s="103"/>
    </row>
    <row r="7" spans="1:12" ht="15.75" customHeight="1">
      <c r="A7" s="99"/>
      <c r="B7" s="100"/>
      <c r="C7" s="99"/>
      <c r="D7" s="101"/>
      <c r="E7" s="244"/>
      <c r="F7" s="99"/>
      <c r="G7" s="102"/>
      <c r="H7" s="102"/>
      <c r="I7" s="48">
        <f t="shared" ref="I7:I26" si="0">ROUND(H7*E7,2)</f>
        <v>0</v>
      </c>
      <c r="J7" s="48">
        <f t="shared" ref="J7:J27" si="1">I7-G7</f>
        <v>0</v>
      </c>
      <c r="K7" s="277">
        <f t="shared" ref="K7:K27" si="2">IF(G7&lt;&gt;0,ROUND(100*J7/ABS(G7),2),0)</f>
        <v>0</v>
      </c>
      <c r="L7" s="103"/>
    </row>
    <row r="8" spans="1:12" ht="15.75" customHeight="1">
      <c r="A8" s="99"/>
      <c r="B8" s="100"/>
      <c r="C8" s="99"/>
      <c r="D8" s="101"/>
      <c r="E8" s="244"/>
      <c r="F8" s="99"/>
      <c r="G8" s="102"/>
      <c r="H8" s="102"/>
      <c r="I8" s="48">
        <f t="shared" si="0"/>
        <v>0</v>
      </c>
      <c r="J8" s="48">
        <f t="shared" si="1"/>
        <v>0</v>
      </c>
      <c r="K8" s="277">
        <f t="shared" si="2"/>
        <v>0</v>
      </c>
      <c r="L8" s="103"/>
    </row>
    <row r="9" spans="1:12" ht="15.75" customHeight="1">
      <c r="A9" s="99"/>
      <c r="B9" s="100"/>
      <c r="C9" s="99"/>
      <c r="D9" s="101"/>
      <c r="E9" s="244"/>
      <c r="F9" s="99"/>
      <c r="G9" s="102"/>
      <c r="H9" s="102"/>
      <c r="I9" s="48">
        <f t="shared" si="0"/>
        <v>0</v>
      </c>
      <c r="J9" s="48">
        <f t="shared" si="1"/>
        <v>0</v>
      </c>
      <c r="K9" s="277">
        <f t="shared" si="2"/>
        <v>0</v>
      </c>
      <c r="L9" s="103"/>
    </row>
    <row r="10" spans="1:12" ht="15.75" customHeight="1">
      <c r="A10" s="99"/>
      <c r="B10" s="100"/>
      <c r="C10" s="99"/>
      <c r="D10" s="101"/>
      <c r="E10" s="244"/>
      <c r="F10" s="99"/>
      <c r="G10" s="102"/>
      <c r="H10" s="102"/>
      <c r="I10" s="48">
        <f t="shared" si="0"/>
        <v>0</v>
      </c>
      <c r="J10" s="48">
        <f t="shared" si="1"/>
        <v>0</v>
      </c>
      <c r="K10" s="277">
        <f t="shared" si="2"/>
        <v>0</v>
      </c>
      <c r="L10" s="103"/>
    </row>
    <row r="11" spans="1:12" ht="15.75" customHeight="1">
      <c r="A11" s="99"/>
      <c r="B11" s="100"/>
      <c r="C11" s="99"/>
      <c r="D11" s="101"/>
      <c r="E11" s="244"/>
      <c r="F11" s="99"/>
      <c r="G11" s="102"/>
      <c r="H11" s="102"/>
      <c r="I11" s="48">
        <f t="shared" si="0"/>
        <v>0</v>
      </c>
      <c r="J11" s="48">
        <f t="shared" si="1"/>
        <v>0</v>
      </c>
      <c r="K11" s="277">
        <f t="shared" si="2"/>
        <v>0</v>
      </c>
      <c r="L11" s="103"/>
    </row>
    <row r="12" spans="1:12" ht="15.75" customHeight="1">
      <c r="A12" s="99"/>
      <c r="B12" s="100"/>
      <c r="C12" s="99"/>
      <c r="D12" s="101"/>
      <c r="E12" s="244"/>
      <c r="F12" s="99"/>
      <c r="G12" s="102"/>
      <c r="H12" s="102"/>
      <c r="I12" s="48">
        <f t="shared" si="0"/>
        <v>0</v>
      </c>
      <c r="J12" s="48">
        <f t="shared" si="1"/>
        <v>0</v>
      </c>
      <c r="K12" s="277">
        <f t="shared" si="2"/>
        <v>0</v>
      </c>
      <c r="L12" s="103"/>
    </row>
    <row r="13" spans="1:12" ht="15.75" customHeight="1">
      <c r="A13" s="99"/>
      <c r="B13" s="100"/>
      <c r="C13" s="99"/>
      <c r="D13" s="101"/>
      <c r="E13" s="244"/>
      <c r="F13" s="99"/>
      <c r="G13" s="102"/>
      <c r="H13" s="102"/>
      <c r="I13" s="48">
        <f t="shared" si="0"/>
        <v>0</v>
      </c>
      <c r="J13" s="48">
        <f t="shared" si="1"/>
        <v>0</v>
      </c>
      <c r="K13" s="277">
        <f t="shared" si="2"/>
        <v>0</v>
      </c>
      <c r="L13" s="103"/>
    </row>
    <row r="14" spans="1:12" ht="15.75" customHeight="1">
      <c r="A14" s="99"/>
      <c r="B14" s="100"/>
      <c r="C14" s="99"/>
      <c r="D14" s="101"/>
      <c r="E14" s="244"/>
      <c r="F14" s="99"/>
      <c r="G14" s="102"/>
      <c r="H14" s="102"/>
      <c r="I14" s="48">
        <f t="shared" si="0"/>
        <v>0</v>
      </c>
      <c r="J14" s="48">
        <f t="shared" si="1"/>
        <v>0</v>
      </c>
      <c r="K14" s="277">
        <f t="shared" si="2"/>
        <v>0</v>
      </c>
      <c r="L14" s="103"/>
    </row>
    <row r="15" spans="1:12" ht="15.75" customHeight="1">
      <c r="A15" s="99"/>
      <c r="B15" s="100"/>
      <c r="C15" s="99"/>
      <c r="D15" s="101"/>
      <c r="E15" s="244"/>
      <c r="F15" s="99"/>
      <c r="G15" s="102"/>
      <c r="H15" s="102"/>
      <c r="I15" s="48">
        <f t="shared" si="0"/>
        <v>0</v>
      </c>
      <c r="J15" s="48">
        <f t="shared" si="1"/>
        <v>0</v>
      </c>
      <c r="K15" s="277">
        <f t="shared" si="2"/>
        <v>0</v>
      </c>
      <c r="L15" s="103"/>
    </row>
    <row r="16" spans="1:12" ht="15.75" customHeight="1">
      <c r="A16" s="99"/>
      <c r="B16" s="100"/>
      <c r="C16" s="99"/>
      <c r="D16" s="101"/>
      <c r="E16" s="244"/>
      <c r="F16" s="99"/>
      <c r="G16" s="102"/>
      <c r="H16" s="102"/>
      <c r="I16" s="48">
        <f t="shared" si="0"/>
        <v>0</v>
      </c>
      <c r="J16" s="48">
        <f t="shared" si="1"/>
        <v>0</v>
      </c>
      <c r="K16" s="277">
        <f t="shared" si="2"/>
        <v>0</v>
      </c>
      <c r="L16" s="103"/>
    </row>
    <row r="17" spans="1:12" ht="15.75" customHeight="1">
      <c r="A17" s="99"/>
      <c r="B17" s="100"/>
      <c r="C17" s="99"/>
      <c r="D17" s="101"/>
      <c r="E17" s="244"/>
      <c r="F17" s="99"/>
      <c r="G17" s="102"/>
      <c r="H17" s="102"/>
      <c r="I17" s="48">
        <f t="shared" si="0"/>
        <v>0</v>
      </c>
      <c r="J17" s="48">
        <f t="shared" si="1"/>
        <v>0</v>
      </c>
      <c r="K17" s="277">
        <f t="shared" si="2"/>
        <v>0</v>
      </c>
      <c r="L17" s="103"/>
    </row>
    <row r="18" spans="1:12" ht="15.75" customHeight="1">
      <c r="A18" s="99"/>
      <c r="B18" s="100"/>
      <c r="C18" s="99"/>
      <c r="D18" s="101"/>
      <c r="E18" s="244"/>
      <c r="F18" s="99"/>
      <c r="G18" s="102"/>
      <c r="H18" s="102"/>
      <c r="I18" s="48">
        <f t="shared" si="0"/>
        <v>0</v>
      </c>
      <c r="J18" s="48">
        <f t="shared" si="1"/>
        <v>0</v>
      </c>
      <c r="K18" s="277">
        <f t="shared" si="2"/>
        <v>0</v>
      </c>
      <c r="L18" s="103"/>
    </row>
    <row r="19" spans="1:12" ht="15.75" customHeight="1">
      <c r="A19" s="99"/>
      <c r="B19" s="100"/>
      <c r="C19" s="99"/>
      <c r="D19" s="101"/>
      <c r="E19" s="244"/>
      <c r="F19" s="99"/>
      <c r="G19" s="102"/>
      <c r="H19" s="102"/>
      <c r="I19" s="48">
        <f t="shared" si="0"/>
        <v>0</v>
      </c>
      <c r="J19" s="48">
        <f t="shared" si="1"/>
        <v>0</v>
      </c>
      <c r="K19" s="277">
        <f t="shared" si="2"/>
        <v>0</v>
      </c>
      <c r="L19" s="103"/>
    </row>
    <row r="20" spans="1:12" ht="15.75" customHeight="1">
      <c r="A20" s="99"/>
      <c r="B20" s="100"/>
      <c r="C20" s="99"/>
      <c r="D20" s="101"/>
      <c r="E20" s="244"/>
      <c r="F20" s="99"/>
      <c r="G20" s="102"/>
      <c r="H20" s="102"/>
      <c r="I20" s="48">
        <f t="shared" si="0"/>
        <v>0</v>
      </c>
      <c r="J20" s="48">
        <f t="shared" si="1"/>
        <v>0</v>
      </c>
      <c r="K20" s="277">
        <f t="shared" si="2"/>
        <v>0</v>
      </c>
      <c r="L20" s="103"/>
    </row>
    <row r="21" spans="1:12" ht="15.75" customHeight="1">
      <c r="A21" s="99"/>
      <c r="B21" s="100"/>
      <c r="C21" s="99"/>
      <c r="D21" s="101"/>
      <c r="E21" s="244"/>
      <c r="F21" s="99"/>
      <c r="G21" s="102"/>
      <c r="H21" s="102"/>
      <c r="I21" s="48">
        <f t="shared" si="0"/>
        <v>0</v>
      </c>
      <c r="J21" s="48">
        <f t="shared" si="1"/>
        <v>0</v>
      </c>
      <c r="K21" s="277">
        <f t="shared" si="2"/>
        <v>0</v>
      </c>
      <c r="L21" s="103"/>
    </row>
    <row r="22" spans="1:12" ht="15.75" customHeight="1">
      <c r="A22" s="99"/>
      <c r="B22" s="100"/>
      <c r="C22" s="99"/>
      <c r="D22" s="101"/>
      <c r="E22" s="244"/>
      <c r="F22" s="99"/>
      <c r="G22" s="102"/>
      <c r="H22" s="102"/>
      <c r="I22" s="48">
        <f t="shared" si="0"/>
        <v>0</v>
      </c>
      <c r="J22" s="48">
        <f t="shared" si="1"/>
        <v>0</v>
      </c>
      <c r="K22" s="277">
        <f t="shared" si="2"/>
        <v>0</v>
      </c>
      <c r="L22" s="103"/>
    </row>
    <row r="23" spans="1:12" ht="15.75" customHeight="1">
      <c r="A23" s="99"/>
      <c r="B23" s="100"/>
      <c r="C23" s="99"/>
      <c r="D23" s="101"/>
      <c r="E23" s="244"/>
      <c r="F23" s="99"/>
      <c r="G23" s="102"/>
      <c r="H23" s="102"/>
      <c r="I23" s="48">
        <f t="shared" si="0"/>
        <v>0</v>
      </c>
      <c r="J23" s="48">
        <f t="shared" si="1"/>
        <v>0</v>
      </c>
      <c r="K23" s="277">
        <f t="shared" si="2"/>
        <v>0</v>
      </c>
      <c r="L23" s="103"/>
    </row>
    <row r="24" spans="1:12" ht="15.75" customHeight="1">
      <c r="A24" s="99"/>
      <c r="B24" s="100"/>
      <c r="C24" s="99"/>
      <c r="D24" s="101"/>
      <c r="E24" s="244"/>
      <c r="F24" s="99"/>
      <c r="G24" s="102"/>
      <c r="H24" s="102"/>
      <c r="I24" s="48">
        <f t="shared" si="0"/>
        <v>0</v>
      </c>
      <c r="J24" s="48">
        <f t="shared" si="1"/>
        <v>0</v>
      </c>
      <c r="K24" s="277">
        <f t="shared" si="2"/>
        <v>0</v>
      </c>
      <c r="L24" s="103"/>
    </row>
    <row r="25" spans="1:12" ht="15.75" customHeight="1">
      <c r="A25" s="99"/>
      <c r="B25" s="100"/>
      <c r="C25" s="99"/>
      <c r="D25" s="101"/>
      <c r="E25" s="244"/>
      <c r="F25" s="99"/>
      <c r="G25" s="102"/>
      <c r="H25" s="102"/>
      <c r="I25" s="48">
        <f t="shared" si="0"/>
        <v>0</v>
      </c>
      <c r="J25" s="48">
        <f t="shared" si="1"/>
        <v>0</v>
      </c>
      <c r="K25" s="277">
        <f t="shared" si="2"/>
        <v>0</v>
      </c>
      <c r="L25" s="103"/>
    </row>
    <row r="26" spans="1:12" ht="15.75" customHeight="1">
      <c r="A26" s="99"/>
      <c r="B26" s="100"/>
      <c r="C26" s="99"/>
      <c r="D26" s="101"/>
      <c r="E26" s="244"/>
      <c r="F26" s="99"/>
      <c r="G26" s="102"/>
      <c r="H26" s="102"/>
      <c r="I26" s="48">
        <f t="shared" si="0"/>
        <v>0</v>
      </c>
      <c r="J26" s="48">
        <f t="shared" si="1"/>
        <v>0</v>
      </c>
      <c r="K26" s="277">
        <f t="shared" si="2"/>
        <v>0</v>
      </c>
      <c r="L26" s="103"/>
    </row>
    <row r="27" spans="1:12" ht="15.75" customHeight="1">
      <c r="A27" s="779" t="s">
        <v>624</v>
      </c>
      <c r="B27" s="779"/>
      <c r="C27" s="103"/>
      <c r="D27" s="101"/>
      <c r="E27" s="103"/>
      <c r="F27" s="103"/>
      <c r="G27" s="48">
        <f>SUM(G6:G26)</f>
        <v>0</v>
      </c>
      <c r="H27" s="102"/>
      <c r="I27" s="48">
        <f>SUM(I6:I26)</f>
        <v>0</v>
      </c>
      <c r="J27" s="48">
        <f t="shared" si="1"/>
        <v>0</v>
      </c>
      <c r="K27" s="277">
        <f t="shared" si="2"/>
        <v>0</v>
      </c>
      <c r="L27" s="103"/>
    </row>
    <row r="28" spans="1:12" ht="15.75" customHeight="1">
      <c r="A28" s="90" t="str">
        <f>封面!B$10&amp;封面!D$10</f>
        <v>产权持有单位填表人：杨庆华</v>
      </c>
      <c r="C28" s="105"/>
      <c r="D28" s="104"/>
      <c r="E28" s="105"/>
    </row>
    <row r="29" spans="1:12" ht="15.75" customHeight="1">
      <c r="A29" s="90" t="str">
        <f>封面!B$12&amp;封面!D$12&amp;封面!E$12&amp;封面!F$12&amp;封面!G$12&amp;封面!H$12&amp;封面!I$12</f>
        <v>填表日期：2019年1月24日</v>
      </c>
      <c r="I29" s="89" t="str">
        <f>"评估人员："&amp;封面!$P$18</f>
        <v>评估人员：</v>
      </c>
    </row>
  </sheetData>
  <mergeCells count="5">
    <mergeCell ref="A1:L1"/>
    <mergeCell ref="A2:L2"/>
    <mergeCell ref="K3:L3"/>
    <mergeCell ref="K4:L4"/>
    <mergeCell ref="A27:B27"/>
  </mergeCells>
  <phoneticPr fontId="206" type="noConversion"/>
  <hyperlinks>
    <hyperlink ref="A27:B27" location="'3-2交易性金融资产汇总'!A1" display="合          计"/>
  </hyperlinks>
  <printOptions horizontalCentered="1"/>
  <pageMargins left="0.6" right="0.56000000000000005" top="1.01" bottom="0.87" header="1.43" footer="0.82"/>
  <pageSetup paperSize="9" fitToHeight="0" orientation="landscape" horizontalDpi="4294967292" r:id="rId1"/>
  <headerFooter scaleWithDoc="0">
    <oddHeader>&amp;R&amp;"宋体,常规"&amp;10表3-2-1
共&amp;N页第&amp;P页
金额单位:人民币元</oddHead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0"/>
  <sheetViews>
    <sheetView showZeros="0" workbookViewId="0">
      <selection activeCell="C28" sqref="C28:D28"/>
    </sheetView>
  </sheetViews>
  <sheetFormatPr defaultRowHeight="15.75" customHeight="1"/>
  <cols>
    <col min="1" max="1" width="6.375" style="90" customWidth="1"/>
    <col min="2" max="2" width="20.5" style="90" customWidth="1"/>
    <col min="3" max="3" width="9" style="90"/>
    <col min="4" max="5" width="8.25" style="91" customWidth="1"/>
    <col min="6" max="6" width="9" style="90"/>
    <col min="7" max="7" width="7.375" style="90" customWidth="1"/>
    <col min="8" max="8" width="13" style="90" customWidth="1"/>
    <col min="9" max="9" width="10.875" style="90" customWidth="1"/>
    <col min="10" max="10" width="10.625" style="90" customWidth="1"/>
    <col min="11" max="11" width="10.5" style="90" customWidth="1"/>
    <col min="12" max="12" width="7.75" style="90" customWidth="1"/>
    <col min="13" max="16384" width="9" style="90"/>
  </cols>
  <sheetData>
    <row r="1" spans="1:12" s="88" customFormat="1" ht="30" customHeight="1">
      <c r="A1" s="771" t="s">
        <v>625</v>
      </c>
      <c r="B1" s="772"/>
      <c r="C1" s="772"/>
      <c r="D1" s="772"/>
      <c r="E1" s="772"/>
      <c r="F1" s="772"/>
      <c r="G1" s="772"/>
      <c r="H1" s="772"/>
      <c r="I1" s="772"/>
      <c r="J1" s="772"/>
      <c r="K1" s="772"/>
    </row>
    <row r="2" spans="1:12" ht="14.1" customHeight="1">
      <c r="A2" s="773" t="str">
        <f>'1-汇总表'!A2:F2</f>
        <v>评估基准日：2018年12月31日</v>
      </c>
      <c r="B2" s="774"/>
      <c r="C2" s="774"/>
      <c r="D2" s="774"/>
      <c r="E2" s="774"/>
      <c r="F2" s="774"/>
      <c r="G2" s="774"/>
      <c r="H2" s="774"/>
      <c r="I2" s="780"/>
      <c r="J2" s="780"/>
      <c r="K2" s="780"/>
    </row>
    <row r="3" spans="1:12" ht="14.1" customHeight="1">
      <c r="A3" s="92"/>
      <c r="B3" s="92"/>
      <c r="C3" s="92"/>
      <c r="D3" s="94"/>
      <c r="E3" s="94"/>
      <c r="F3" s="92"/>
      <c r="G3" s="92"/>
      <c r="H3" s="92"/>
      <c r="I3" s="93"/>
      <c r="J3" s="93"/>
      <c r="K3" s="777"/>
      <c r="L3" s="777"/>
    </row>
    <row r="4" spans="1:12" ht="15.75" customHeight="1">
      <c r="A4" s="111" t="str">
        <f>'1-汇总表'!A4</f>
        <v>产权持有人名称：阳煤集团青岛恒源化工有限公司</v>
      </c>
      <c r="K4" s="778"/>
      <c r="L4" s="778"/>
    </row>
    <row r="5" spans="1:12" s="89" customFormat="1" ht="15.75" customHeight="1">
      <c r="A5" s="46" t="s">
        <v>5</v>
      </c>
      <c r="B5" s="46" t="s">
        <v>617</v>
      </c>
      <c r="C5" s="46" t="s">
        <v>626</v>
      </c>
      <c r="D5" s="97" t="s">
        <v>627</v>
      </c>
      <c r="E5" s="97" t="s">
        <v>619</v>
      </c>
      <c r="F5" s="46" t="s">
        <v>628</v>
      </c>
      <c r="G5" s="46" t="s">
        <v>629</v>
      </c>
      <c r="H5" s="46" t="s">
        <v>605</v>
      </c>
      <c r="I5" s="46" t="s">
        <v>606</v>
      </c>
      <c r="J5" s="46" t="s">
        <v>607</v>
      </c>
      <c r="K5" s="46" t="s">
        <v>623</v>
      </c>
      <c r="L5" s="46" t="s">
        <v>8</v>
      </c>
    </row>
    <row r="6" spans="1:12" ht="15.75" customHeight="1">
      <c r="A6" s="99"/>
      <c r="B6" s="100"/>
      <c r="C6" s="99"/>
      <c r="D6" s="101"/>
      <c r="E6" s="101"/>
      <c r="F6" s="99"/>
      <c r="G6" s="99"/>
      <c r="H6" s="102"/>
      <c r="I6" s="277">
        <f>H6</f>
        <v>0</v>
      </c>
      <c r="J6" s="277">
        <f>I6-H6</f>
        <v>0</v>
      </c>
      <c r="K6" s="277">
        <f>IF(H6&lt;&gt;0,ROUND(100*J6/ABS(H6),2),0)</f>
        <v>0</v>
      </c>
      <c r="L6" s="103"/>
    </row>
    <row r="7" spans="1:12" ht="15.75" customHeight="1">
      <c r="A7" s="99"/>
      <c r="B7" s="100"/>
      <c r="C7" s="99"/>
      <c r="D7" s="101"/>
      <c r="E7" s="101"/>
      <c r="F7" s="99"/>
      <c r="G7" s="99"/>
      <c r="H7" s="102"/>
      <c r="I7" s="277">
        <f t="shared" ref="I7:I27" si="0">H7</f>
        <v>0</v>
      </c>
      <c r="J7" s="277">
        <f t="shared" ref="J7:J28" si="1">I7-H7</f>
        <v>0</v>
      </c>
      <c r="K7" s="277">
        <f t="shared" ref="K7:K28" si="2">IF(H7&lt;&gt;0,ROUND(100*J7/ABS(H7),2),0)</f>
        <v>0</v>
      </c>
      <c r="L7" s="103"/>
    </row>
    <row r="8" spans="1:12" ht="15.75" customHeight="1">
      <c r="A8" s="99"/>
      <c r="B8" s="100"/>
      <c r="C8" s="99"/>
      <c r="D8" s="101"/>
      <c r="E8" s="101"/>
      <c r="F8" s="99"/>
      <c r="G8" s="99"/>
      <c r="H8" s="102"/>
      <c r="I8" s="277">
        <f t="shared" si="0"/>
        <v>0</v>
      </c>
      <c r="J8" s="277">
        <f t="shared" si="1"/>
        <v>0</v>
      </c>
      <c r="K8" s="277">
        <f t="shared" si="2"/>
        <v>0</v>
      </c>
      <c r="L8" s="103"/>
    </row>
    <row r="9" spans="1:12" ht="15.75" customHeight="1">
      <c r="A9" s="99"/>
      <c r="B9" s="100"/>
      <c r="C9" s="99"/>
      <c r="D9" s="101"/>
      <c r="E9" s="101"/>
      <c r="F9" s="99"/>
      <c r="G9" s="99"/>
      <c r="H9" s="102"/>
      <c r="I9" s="277">
        <f t="shared" si="0"/>
        <v>0</v>
      </c>
      <c r="J9" s="277">
        <f t="shared" si="1"/>
        <v>0</v>
      </c>
      <c r="K9" s="277">
        <f t="shared" si="2"/>
        <v>0</v>
      </c>
      <c r="L9" s="103"/>
    </row>
    <row r="10" spans="1:12" ht="15.75" customHeight="1">
      <c r="A10" s="99"/>
      <c r="B10" s="100"/>
      <c r="C10" s="99"/>
      <c r="D10" s="101"/>
      <c r="E10" s="101"/>
      <c r="F10" s="99"/>
      <c r="G10" s="99"/>
      <c r="H10" s="102"/>
      <c r="I10" s="277">
        <f t="shared" si="0"/>
        <v>0</v>
      </c>
      <c r="J10" s="277">
        <f t="shared" si="1"/>
        <v>0</v>
      </c>
      <c r="K10" s="277">
        <f t="shared" si="2"/>
        <v>0</v>
      </c>
      <c r="L10" s="103"/>
    </row>
    <row r="11" spans="1:12" ht="15.75" customHeight="1">
      <c r="A11" s="99"/>
      <c r="B11" s="100"/>
      <c r="C11" s="99"/>
      <c r="D11" s="101"/>
      <c r="E11" s="101"/>
      <c r="F11" s="99"/>
      <c r="G11" s="99"/>
      <c r="H11" s="102"/>
      <c r="I11" s="277">
        <f t="shared" si="0"/>
        <v>0</v>
      </c>
      <c r="J11" s="277">
        <f t="shared" si="1"/>
        <v>0</v>
      </c>
      <c r="K11" s="277">
        <f t="shared" si="2"/>
        <v>0</v>
      </c>
      <c r="L11" s="103"/>
    </row>
    <row r="12" spans="1:12" ht="15.75" customHeight="1">
      <c r="A12" s="99"/>
      <c r="B12" s="100"/>
      <c r="C12" s="99"/>
      <c r="D12" s="101"/>
      <c r="E12" s="101"/>
      <c r="F12" s="99"/>
      <c r="G12" s="99"/>
      <c r="H12" s="102"/>
      <c r="I12" s="277">
        <f t="shared" si="0"/>
        <v>0</v>
      </c>
      <c r="J12" s="277">
        <f t="shared" si="1"/>
        <v>0</v>
      </c>
      <c r="K12" s="277">
        <f t="shared" si="2"/>
        <v>0</v>
      </c>
      <c r="L12" s="103"/>
    </row>
    <row r="13" spans="1:12" ht="15.75" customHeight="1">
      <c r="A13" s="99"/>
      <c r="B13" s="100"/>
      <c r="C13" s="99"/>
      <c r="D13" s="101"/>
      <c r="E13" s="101"/>
      <c r="F13" s="99"/>
      <c r="G13" s="99"/>
      <c r="H13" s="102"/>
      <c r="I13" s="277">
        <f t="shared" si="0"/>
        <v>0</v>
      </c>
      <c r="J13" s="277">
        <f t="shared" si="1"/>
        <v>0</v>
      </c>
      <c r="K13" s="277">
        <f t="shared" si="2"/>
        <v>0</v>
      </c>
      <c r="L13" s="103"/>
    </row>
    <row r="14" spans="1:12" ht="15.75" customHeight="1">
      <c r="A14" s="99"/>
      <c r="B14" s="100"/>
      <c r="C14" s="99"/>
      <c r="D14" s="101"/>
      <c r="E14" s="101"/>
      <c r="F14" s="99"/>
      <c r="G14" s="99"/>
      <c r="H14" s="102"/>
      <c r="I14" s="277"/>
      <c r="J14" s="277"/>
      <c r="K14" s="277"/>
      <c r="L14" s="103"/>
    </row>
    <row r="15" spans="1:12" ht="15.75" customHeight="1">
      <c r="A15" s="99"/>
      <c r="B15" s="100"/>
      <c r="C15" s="99"/>
      <c r="D15" s="101"/>
      <c r="E15" s="101"/>
      <c r="F15" s="99"/>
      <c r="G15" s="99"/>
      <c r="H15" s="102"/>
      <c r="I15" s="277"/>
      <c r="J15" s="277"/>
      <c r="K15" s="277"/>
      <c r="L15" s="103"/>
    </row>
    <row r="16" spans="1:12" ht="15.75" customHeight="1">
      <c r="A16" s="99"/>
      <c r="B16" s="100"/>
      <c r="C16" s="99"/>
      <c r="D16" s="101"/>
      <c r="E16" s="101"/>
      <c r="F16" s="99"/>
      <c r="G16" s="99"/>
      <c r="H16" s="102"/>
      <c r="I16" s="277">
        <f t="shared" si="0"/>
        <v>0</v>
      </c>
      <c r="J16" s="277">
        <f t="shared" si="1"/>
        <v>0</v>
      </c>
      <c r="K16" s="277">
        <f t="shared" si="2"/>
        <v>0</v>
      </c>
      <c r="L16" s="103"/>
    </row>
    <row r="17" spans="1:12" ht="15.75" customHeight="1">
      <c r="A17" s="99"/>
      <c r="B17" s="100"/>
      <c r="C17" s="99"/>
      <c r="D17" s="101"/>
      <c r="E17" s="101"/>
      <c r="F17" s="99"/>
      <c r="G17" s="99"/>
      <c r="H17" s="102"/>
      <c r="I17" s="277">
        <f t="shared" si="0"/>
        <v>0</v>
      </c>
      <c r="J17" s="277">
        <f t="shared" si="1"/>
        <v>0</v>
      </c>
      <c r="K17" s="277">
        <f t="shared" si="2"/>
        <v>0</v>
      </c>
      <c r="L17" s="103"/>
    </row>
    <row r="18" spans="1:12" ht="15.75" customHeight="1">
      <c r="A18" s="99"/>
      <c r="B18" s="100"/>
      <c r="C18" s="99"/>
      <c r="D18" s="101"/>
      <c r="E18" s="101"/>
      <c r="F18" s="99"/>
      <c r="G18" s="99"/>
      <c r="H18" s="102"/>
      <c r="I18" s="277">
        <f t="shared" si="0"/>
        <v>0</v>
      </c>
      <c r="J18" s="277">
        <f t="shared" si="1"/>
        <v>0</v>
      </c>
      <c r="K18" s="277">
        <f t="shared" si="2"/>
        <v>0</v>
      </c>
      <c r="L18" s="103"/>
    </row>
    <row r="19" spans="1:12" ht="15.75" customHeight="1">
      <c r="A19" s="99"/>
      <c r="B19" s="100"/>
      <c r="C19" s="99"/>
      <c r="D19" s="101"/>
      <c r="E19" s="101"/>
      <c r="F19" s="99"/>
      <c r="G19" s="99"/>
      <c r="H19" s="102"/>
      <c r="I19" s="277">
        <f t="shared" si="0"/>
        <v>0</v>
      </c>
      <c r="J19" s="277">
        <f t="shared" si="1"/>
        <v>0</v>
      </c>
      <c r="K19" s="277">
        <f t="shared" si="2"/>
        <v>0</v>
      </c>
      <c r="L19" s="103"/>
    </row>
    <row r="20" spans="1:12" ht="15.75" customHeight="1">
      <c r="A20" s="99"/>
      <c r="B20" s="100"/>
      <c r="C20" s="99"/>
      <c r="D20" s="101"/>
      <c r="E20" s="101"/>
      <c r="F20" s="99"/>
      <c r="G20" s="99"/>
      <c r="H20" s="102"/>
      <c r="I20" s="277">
        <f t="shared" si="0"/>
        <v>0</v>
      </c>
      <c r="J20" s="277">
        <f t="shared" si="1"/>
        <v>0</v>
      </c>
      <c r="K20" s="277">
        <f t="shared" si="2"/>
        <v>0</v>
      </c>
      <c r="L20" s="103"/>
    </row>
    <row r="21" spans="1:12" ht="15.75" customHeight="1">
      <c r="A21" s="99"/>
      <c r="B21" s="100"/>
      <c r="C21" s="99"/>
      <c r="D21" s="101"/>
      <c r="E21" s="101"/>
      <c r="F21" s="99"/>
      <c r="G21" s="99"/>
      <c r="H21" s="102"/>
      <c r="I21" s="277">
        <f t="shared" si="0"/>
        <v>0</v>
      </c>
      <c r="J21" s="277">
        <f t="shared" si="1"/>
        <v>0</v>
      </c>
      <c r="K21" s="277">
        <f t="shared" si="2"/>
        <v>0</v>
      </c>
      <c r="L21" s="103"/>
    </row>
    <row r="22" spans="1:12" ht="15.75" customHeight="1">
      <c r="A22" s="99"/>
      <c r="B22" s="100"/>
      <c r="C22" s="99"/>
      <c r="D22" s="101"/>
      <c r="E22" s="101"/>
      <c r="F22" s="99"/>
      <c r="G22" s="99"/>
      <c r="H22" s="102"/>
      <c r="I22" s="277">
        <f t="shared" si="0"/>
        <v>0</v>
      </c>
      <c r="J22" s="277">
        <f t="shared" si="1"/>
        <v>0</v>
      </c>
      <c r="K22" s="277">
        <f t="shared" si="2"/>
        <v>0</v>
      </c>
      <c r="L22" s="103"/>
    </row>
    <row r="23" spans="1:12" ht="15.75" customHeight="1">
      <c r="A23" s="99"/>
      <c r="B23" s="100"/>
      <c r="C23" s="99"/>
      <c r="D23" s="101"/>
      <c r="E23" s="101"/>
      <c r="F23" s="99"/>
      <c r="G23" s="99"/>
      <c r="H23" s="102"/>
      <c r="I23" s="277">
        <f t="shared" si="0"/>
        <v>0</v>
      </c>
      <c r="J23" s="277">
        <f t="shared" si="1"/>
        <v>0</v>
      </c>
      <c r="K23" s="277">
        <f t="shared" si="2"/>
        <v>0</v>
      </c>
      <c r="L23" s="103"/>
    </row>
    <row r="24" spans="1:12" ht="15.75" customHeight="1">
      <c r="A24" s="99"/>
      <c r="B24" s="100"/>
      <c r="C24" s="99"/>
      <c r="D24" s="101"/>
      <c r="E24" s="101"/>
      <c r="F24" s="99"/>
      <c r="G24" s="99"/>
      <c r="H24" s="102"/>
      <c r="I24" s="277">
        <f t="shared" si="0"/>
        <v>0</v>
      </c>
      <c r="J24" s="277">
        <f t="shared" si="1"/>
        <v>0</v>
      </c>
      <c r="K24" s="277">
        <f t="shared" si="2"/>
        <v>0</v>
      </c>
      <c r="L24" s="103"/>
    </row>
    <row r="25" spans="1:12" ht="15.75" customHeight="1">
      <c r="A25" s="99"/>
      <c r="B25" s="100"/>
      <c r="C25" s="99"/>
      <c r="D25" s="101"/>
      <c r="E25" s="101"/>
      <c r="F25" s="99"/>
      <c r="G25" s="99"/>
      <c r="H25" s="102"/>
      <c r="I25" s="277">
        <f t="shared" si="0"/>
        <v>0</v>
      </c>
      <c r="J25" s="277">
        <f t="shared" si="1"/>
        <v>0</v>
      </c>
      <c r="K25" s="277">
        <f t="shared" si="2"/>
        <v>0</v>
      </c>
      <c r="L25" s="103"/>
    </row>
    <row r="26" spans="1:12" ht="15.75" customHeight="1">
      <c r="A26" s="99"/>
      <c r="B26" s="100"/>
      <c r="C26" s="99"/>
      <c r="D26" s="101"/>
      <c r="E26" s="101"/>
      <c r="F26" s="99"/>
      <c r="G26" s="99"/>
      <c r="H26" s="102"/>
      <c r="I26" s="277">
        <f t="shared" si="0"/>
        <v>0</v>
      </c>
      <c r="J26" s="277">
        <f t="shared" si="1"/>
        <v>0</v>
      </c>
      <c r="K26" s="277">
        <f t="shared" si="2"/>
        <v>0</v>
      </c>
      <c r="L26" s="103"/>
    </row>
    <row r="27" spans="1:12" ht="15.75" customHeight="1">
      <c r="A27" s="99"/>
      <c r="B27" s="100"/>
      <c r="C27" s="99"/>
      <c r="D27" s="101"/>
      <c r="E27" s="101"/>
      <c r="F27" s="99"/>
      <c r="G27" s="99"/>
      <c r="H27" s="102"/>
      <c r="I27" s="277">
        <f t="shared" si="0"/>
        <v>0</v>
      </c>
      <c r="J27" s="277">
        <f t="shared" si="1"/>
        <v>0</v>
      </c>
      <c r="K27" s="277">
        <f t="shared" si="2"/>
        <v>0</v>
      </c>
      <c r="L27" s="103"/>
    </row>
    <row r="28" spans="1:12" ht="15.75" customHeight="1">
      <c r="A28" s="779" t="s">
        <v>624</v>
      </c>
      <c r="B28" s="779"/>
      <c r="C28" s="103"/>
      <c r="D28" s="101"/>
      <c r="E28" s="101"/>
      <c r="F28" s="103"/>
      <c r="G28" s="48">
        <f>SUM(G6:G27)</f>
        <v>0</v>
      </c>
      <c r="H28" s="48">
        <f>SUM(H6:H27)</f>
        <v>0</v>
      </c>
      <c r="I28" s="48">
        <f>SUM(I6:I27)</f>
        <v>0</v>
      </c>
      <c r="J28" s="277">
        <f t="shared" si="1"/>
        <v>0</v>
      </c>
      <c r="K28" s="277">
        <f t="shared" si="2"/>
        <v>0</v>
      </c>
      <c r="L28" s="103"/>
    </row>
    <row r="29" spans="1:12" ht="15.75" customHeight="1">
      <c r="A29" s="90" t="str">
        <f>封面!B$10&amp;封面!D$10</f>
        <v>产权持有单位填表人：杨庆华</v>
      </c>
      <c r="C29" s="105"/>
      <c r="D29" s="104"/>
      <c r="E29" s="104"/>
    </row>
    <row r="30" spans="1:12" ht="15.75" customHeight="1">
      <c r="A30" s="90" t="str">
        <f>封面!B$12&amp;封面!D$12&amp;封面!E$12&amp;封面!F$12&amp;封面!G$12&amp;封面!H$12&amp;封面!I$12</f>
        <v>填表日期：2019年1月24日</v>
      </c>
      <c r="I30" s="89" t="str">
        <f>"评估人员："&amp;封面!$P$18</f>
        <v>评估人员：</v>
      </c>
    </row>
  </sheetData>
  <mergeCells count="5">
    <mergeCell ref="A1:K1"/>
    <mergeCell ref="A2:K2"/>
    <mergeCell ref="K3:L3"/>
    <mergeCell ref="K4:L4"/>
    <mergeCell ref="A28:B28"/>
  </mergeCells>
  <phoneticPr fontId="206" type="noConversion"/>
  <hyperlinks>
    <hyperlink ref="A28:B28" location="'3-2交易性金融资产汇总'!A1" display="合          计"/>
  </hyperlinks>
  <printOptions horizontalCentered="1"/>
  <pageMargins left="0.71" right="0.65" top="0.87" bottom="0.87" header="1.27" footer="0.73"/>
  <pageSetup paperSize="9" fitToHeight="0" orientation="landscape" horizontalDpi="4294967292" r:id="rId1"/>
  <headerFooter scaleWithDoc="0">
    <oddHeader>&amp;R&amp;"宋体,常规"&amp;10表3-2-2
共&amp;N页第&amp;P页
金额单位:人民币元</oddHeader>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29"/>
  <sheetViews>
    <sheetView showZeros="0" topLeftCell="A5" workbookViewId="0">
      <selection activeCell="C28" sqref="C28:D28"/>
    </sheetView>
  </sheetViews>
  <sheetFormatPr defaultRowHeight="15.75" customHeight="1"/>
  <cols>
    <col min="1" max="1" width="5.75" style="90" customWidth="1"/>
    <col min="2" max="2" width="18.125" style="90" customWidth="1"/>
    <col min="3" max="3" width="10.875" style="90" customWidth="1"/>
    <col min="4" max="4" width="8.125" style="90" customWidth="1"/>
    <col min="5" max="5" width="7.375" style="91" customWidth="1"/>
    <col min="6" max="6" width="9.375" style="90" bestFit="1" customWidth="1"/>
    <col min="7" max="7" width="11.75" style="90" customWidth="1"/>
    <col min="8" max="8" width="12.875" style="90" customWidth="1"/>
    <col min="9" max="9" width="12.125" style="90" customWidth="1"/>
    <col min="10" max="10" width="8.75" style="90" customWidth="1"/>
    <col min="11" max="11" width="8.125" style="90" customWidth="1"/>
    <col min="12" max="16384" width="9" style="90"/>
  </cols>
  <sheetData>
    <row r="1" spans="1:12" s="88" customFormat="1" ht="30" customHeight="1">
      <c r="A1" s="771" t="s">
        <v>630</v>
      </c>
      <c r="B1" s="771"/>
      <c r="C1" s="771"/>
      <c r="D1" s="771"/>
      <c r="E1" s="771"/>
      <c r="F1" s="771"/>
      <c r="G1" s="771"/>
      <c r="H1" s="771"/>
      <c r="I1" s="771"/>
      <c r="J1" s="771"/>
      <c r="K1" s="771"/>
      <c r="L1" s="771"/>
    </row>
    <row r="2" spans="1:12" ht="14.1" customHeight="1">
      <c r="A2" s="773" t="str">
        <f>'1-汇总表'!A2:F2</f>
        <v>评估基准日：2018年12月31日</v>
      </c>
      <c r="B2" s="774"/>
      <c r="C2" s="774"/>
      <c r="D2" s="774"/>
      <c r="E2" s="774"/>
      <c r="F2" s="774"/>
      <c r="G2" s="774"/>
      <c r="H2" s="774"/>
      <c r="I2" s="774"/>
      <c r="J2" s="774"/>
      <c r="K2" s="774"/>
      <c r="L2" s="774"/>
    </row>
    <row r="3" spans="1:12" ht="14.1" customHeight="1">
      <c r="A3" s="92"/>
      <c r="B3" s="92"/>
      <c r="C3" s="92"/>
      <c r="D3" s="92"/>
      <c r="E3" s="94"/>
      <c r="F3" s="92"/>
      <c r="G3" s="92"/>
      <c r="H3" s="93"/>
      <c r="I3" s="93"/>
      <c r="J3" s="93"/>
      <c r="K3" s="777"/>
      <c r="L3" s="777"/>
    </row>
    <row r="4" spans="1:12" ht="15.75" customHeight="1">
      <c r="A4" s="111" t="str">
        <f>'1-汇总表'!A4</f>
        <v>产权持有人名称：阳煤集团青岛恒源化工有限公司</v>
      </c>
      <c r="K4" s="778"/>
      <c r="L4" s="778"/>
    </row>
    <row r="5" spans="1:12" s="89" customFormat="1" ht="15.75" customHeight="1">
      <c r="A5" s="46" t="s">
        <v>5</v>
      </c>
      <c r="B5" s="46" t="s">
        <v>631</v>
      </c>
      <c r="C5" s="46" t="s">
        <v>632</v>
      </c>
      <c r="D5" s="46" t="s">
        <v>633</v>
      </c>
      <c r="E5" s="97" t="s">
        <v>619</v>
      </c>
      <c r="F5" s="46" t="s">
        <v>629</v>
      </c>
      <c r="G5" s="46" t="s">
        <v>605</v>
      </c>
      <c r="H5" s="46" t="s">
        <v>634</v>
      </c>
      <c r="I5" s="46" t="s">
        <v>606</v>
      </c>
      <c r="J5" s="46" t="s">
        <v>607</v>
      </c>
      <c r="K5" s="46" t="s">
        <v>623</v>
      </c>
      <c r="L5" s="46" t="s">
        <v>8</v>
      </c>
    </row>
    <row r="6" spans="1:12" ht="15.75" customHeight="1">
      <c r="A6" s="99"/>
      <c r="B6" s="100"/>
      <c r="C6" s="99"/>
      <c r="D6" s="243"/>
      <c r="E6" s="101"/>
      <c r="F6" s="99"/>
      <c r="G6" s="102"/>
      <c r="H6" s="102"/>
      <c r="I6" s="48">
        <f>ROUND(H6*F6,2)</f>
        <v>0</v>
      </c>
      <c r="J6" s="48">
        <f>I6-G6</f>
        <v>0</v>
      </c>
      <c r="K6" s="277">
        <f>IF(G6&lt;&gt;0,ROUND(100*J6/ABS(G6),2),0)</f>
        <v>0</v>
      </c>
      <c r="L6" s="103"/>
    </row>
    <row r="7" spans="1:12" ht="15.75" customHeight="1">
      <c r="A7" s="99"/>
      <c r="B7" s="100"/>
      <c r="C7" s="99"/>
      <c r="D7" s="243"/>
      <c r="E7" s="274"/>
      <c r="F7" s="99"/>
      <c r="G7" s="102"/>
      <c r="H7" s="102"/>
      <c r="I7" s="48">
        <f t="shared" ref="I7:I26" si="0">ROUND(H7*F7,2)</f>
        <v>0</v>
      </c>
      <c r="J7" s="48">
        <f t="shared" ref="J7:J27" si="1">I7-G7</f>
        <v>0</v>
      </c>
      <c r="K7" s="277">
        <f t="shared" ref="K7:K27" si="2">IF(G7&lt;&gt;0,ROUND(100*J7/ABS(G7),2),0)</f>
        <v>0</v>
      </c>
      <c r="L7" s="103"/>
    </row>
    <row r="8" spans="1:12" ht="15.75" customHeight="1">
      <c r="A8" s="99"/>
      <c r="B8" s="100"/>
      <c r="C8" s="99"/>
      <c r="D8" s="243"/>
      <c r="E8" s="274"/>
      <c r="F8" s="99"/>
      <c r="G8" s="102"/>
      <c r="H8" s="102"/>
      <c r="I8" s="48">
        <f t="shared" si="0"/>
        <v>0</v>
      </c>
      <c r="J8" s="48">
        <f t="shared" si="1"/>
        <v>0</v>
      </c>
      <c r="K8" s="277">
        <f t="shared" si="2"/>
        <v>0</v>
      </c>
      <c r="L8" s="103"/>
    </row>
    <row r="9" spans="1:12" ht="15.75" customHeight="1">
      <c r="A9" s="99"/>
      <c r="B9" s="100"/>
      <c r="C9" s="99"/>
      <c r="D9" s="243"/>
      <c r="E9" s="274"/>
      <c r="F9" s="99"/>
      <c r="G9" s="102"/>
      <c r="H9" s="102"/>
      <c r="I9" s="48">
        <f t="shared" si="0"/>
        <v>0</v>
      </c>
      <c r="J9" s="48">
        <f t="shared" si="1"/>
        <v>0</v>
      </c>
      <c r="K9" s="277">
        <f t="shared" si="2"/>
        <v>0</v>
      </c>
      <c r="L9" s="103"/>
    </row>
    <row r="10" spans="1:12" ht="15.75" customHeight="1">
      <c r="A10" s="99"/>
      <c r="B10" s="100"/>
      <c r="C10" s="99"/>
      <c r="D10" s="243"/>
      <c r="E10" s="274"/>
      <c r="F10" s="99"/>
      <c r="G10" s="102"/>
      <c r="H10" s="102"/>
      <c r="I10" s="48">
        <f t="shared" si="0"/>
        <v>0</v>
      </c>
      <c r="J10" s="48">
        <f t="shared" si="1"/>
        <v>0</v>
      </c>
      <c r="K10" s="277">
        <f t="shared" si="2"/>
        <v>0</v>
      </c>
      <c r="L10" s="103"/>
    </row>
    <row r="11" spans="1:12" ht="15.75" customHeight="1">
      <c r="A11" s="99"/>
      <c r="B11" s="100"/>
      <c r="C11" s="99"/>
      <c r="D11" s="243"/>
      <c r="E11" s="274"/>
      <c r="F11" s="99"/>
      <c r="G11" s="102"/>
      <c r="H11" s="102"/>
      <c r="I11" s="48">
        <f t="shared" si="0"/>
        <v>0</v>
      </c>
      <c r="J11" s="48">
        <f t="shared" si="1"/>
        <v>0</v>
      </c>
      <c r="K11" s="277">
        <f t="shared" si="2"/>
        <v>0</v>
      </c>
      <c r="L11" s="103"/>
    </row>
    <row r="12" spans="1:12" ht="15.75" customHeight="1">
      <c r="A12" s="99"/>
      <c r="B12" s="100"/>
      <c r="C12" s="99"/>
      <c r="D12" s="243"/>
      <c r="E12" s="274"/>
      <c r="F12" s="99"/>
      <c r="G12" s="102"/>
      <c r="H12" s="102"/>
      <c r="I12" s="48">
        <f t="shared" si="0"/>
        <v>0</v>
      </c>
      <c r="J12" s="48">
        <f t="shared" si="1"/>
        <v>0</v>
      </c>
      <c r="K12" s="277">
        <f t="shared" si="2"/>
        <v>0</v>
      </c>
      <c r="L12" s="103"/>
    </row>
    <row r="13" spans="1:12" ht="15.75" customHeight="1">
      <c r="A13" s="99"/>
      <c r="B13" s="100"/>
      <c r="C13" s="99"/>
      <c r="D13" s="243"/>
      <c r="E13" s="274"/>
      <c r="F13" s="99"/>
      <c r="G13" s="102"/>
      <c r="H13" s="102"/>
      <c r="I13" s="48">
        <f t="shared" si="0"/>
        <v>0</v>
      </c>
      <c r="J13" s="48">
        <f t="shared" si="1"/>
        <v>0</v>
      </c>
      <c r="K13" s="277">
        <f t="shared" si="2"/>
        <v>0</v>
      </c>
      <c r="L13" s="103"/>
    </row>
    <row r="14" spans="1:12" ht="15.75" customHeight="1">
      <c r="A14" s="99"/>
      <c r="B14" s="100"/>
      <c r="C14" s="99"/>
      <c r="D14" s="243"/>
      <c r="E14" s="274"/>
      <c r="F14" s="99"/>
      <c r="G14" s="102"/>
      <c r="H14" s="102"/>
      <c r="I14" s="48">
        <f t="shared" si="0"/>
        <v>0</v>
      </c>
      <c r="J14" s="48">
        <f t="shared" si="1"/>
        <v>0</v>
      </c>
      <c r="K14" s="277">
        <f t="shared" si="2"/>
        <v>0</v>
      </c>
      <c r="L14" s="103"/>
    </row>
    <row r="15" spans="1:12" ht="15.75" customHeight="1">
      <c r="A15" s="99"/>
      <c r="B15" s="100"/>
      <c r="C15" s="99"/>
      <c r="D15" s="243"/>
      <c r="E15" s="274"/>
      <c r="F15" s="99"/>
      <c r="G15" s="102"/>
      <c r="H15" s="102"/>
      <c r="I15" s="48">
        <f t="shared" si="0"/>
        <v>0</v>
      </c>
      <c r="J15" s="48">
        <f t="shared" si="1"/>
        <v>0</v>
      </c>
      <c r="K15" s="277">
        <f t="shared" si="2"/>
        <v>0</v>
      </c>
      <c r="L15" s="103"/>
    </row>
    <row r="16" spans="1:12" ht="15.75" customHeight="1">
      <c r="A16" s="99"/>
      <c r="B16" s="100"/>
      <c r="C16" s="99"/>
      <c r="D16" s="243"/>
      <c r="E16" s="274"/>
      <c r="F16" s="99"/>
      <c r="G16" s="102"/>
      <c r="H16" s="102"/>
      <c r="I16" s="48">
        <f t="shared" si="0"/>
        <v>0</v>
      </c>
      <c r="J16" s="48">
        <f t="shared" si="1"/>
        <v>0</v>
      </c>
      <c r="K16" s="277">
        <f t="shared" si="2"/>
        <v>0</v>
      </c>
      <c r="L16" s="103"/>
    </row>
    <row r="17" spans="1:12" ht="15.75" customHeight="1">
      <c r="A17" s="99"/>
      <c r="B17" s="100"/>
      <c r="C17" s="99"/>
      <c r="D17" s="243"/>
      <c r="E17" s="274"/>
      <c r="F17" s="99"/>
      <c r="G17" s="102"/>
      <c r="H17" s="102"/>
      <c r="I17" s="48">
        <f t="shared" si="0"/>
        <v>0</v>
      </c>
      <c r="J17" s="48">
        <f t="shared" si="1"/>
        <v>0</v>
      </c>
      <c r="K17" s="277">
        <f t="shared" si="2"/>
        <v>0</v>
      </c>
      <c r="L17" s="103"/>
    </row>
    <row r="18" spans="1:12" ht="15.75" customHeight="1">
      <c r="A18" s="99"/>
      <c r="B18" s="100"/>
      <c r="C18" s="99"/>
      <c r="D18" s="243"/>
      <c r="E18" s="274"/>
      <c r="F18" s="99"/>
      <c r="G18" s="102"/>
      <c r="H18" s="102"/>
      <c r="I18" s="48">
        <f t="shared" si="0"/>
        <v>0</v>
      </c>
      <c r="J18" s="48">
        <f t="shared" si="1"/>
        <v>0</v>
      </c>
      <c r="K18" s="277">
        <f t="shared" si="2"/>
        <v>0</v>
      </c>
      <c r="L18" s="103"/>
    </row>
    <row r="19" spans="1:12" ht="15.75" customHeight="1">
      <c r="A19" s="99"/>
      <c r="B19" s="100"/>
      <c r="C19" s="99"/>
      <c r="D19" s="243"/>
      <c r="E19" s="274"/>
      <c r="F19" s="99"/>
      <c r="G19" s="102"/>
      <c r="H19" s="102"/>
      <c r="I19" s="48">
        <f t="shared" si="0"/>
        <v>0</v>
      </c>
      <c r="J19" s="48">
        <f t="shared" si="1"/>
        <v>0</v>
      </c>
      <c r="K19" s="277">
        <f t="shared" si="2"/>
        <v>0</v>
      </c>
      <c r="L19" s="103"/>
    </row>
    <row r="20" spans="1:12" ht="15.75" customHeight="1">
      <c r="A20" s="99"/>
      <c r="B20" s="100"/>
      <c r="C20" s="99"/>
      <c r="D20" s="243"/>
      <c r="E20" s="274"/>
      <c r="F20" s="99"/>
      <c r="G20" s="102"/>
      <c r="H20" s="102"/>
      <c r="I20" s="48">
        <f t="shared" si="0"/>
        <v>0</v>
      </c>
      <c r="J20" s="48">
        <f t="shared" si="1"/>
        <v>0</v>
      </c>
      <c r="K20" s="277">
        <f t="shared" si="2"/>
        <v>0</v>
      </c>
      <c r="L20" s="103"/>
    </row>
    <row r="21" spans="1:12" ht="15.75" customHeight="1">
      <c r="A21" s="99"/>
      <c r="B21" s="100"/>
      <c r="C21" s="99"/>
      <c r="D21" s="243"/>
      <c r="E21" s="274"/>
      <c r="F21" s="99"/>
      <c r="G21" s="102"/>
      <c r="H21" s="102"/>
      <c r="I21" s="48">
        <f t="shared" si="0"/>
        <v>0</v>
      </c>
      <c r="J21" s="48">
        <f t="shared" si="1"/>
        <v>0</v>
      </c>
      <c r="K21" s="277">
        <f t="shared" si="2"/>
        <v>0</v>
      </c>
      <c r="L21" s="103"/>
    </row>
    <row r="22" spans="1:12" ht="15.75" customHeight="1">
      <c r="A22" s="99"/>
      <c r="B22" s="100"/>
      <c r="C22" s="99"/>
      <c r="D22" s="243"/>
      <c r="E22" s="274"/>
      <c r="F22" s="99"/>
      <c r="G22" s="102"/>
      <c r="H22" s="102"/>
      <c r="I22" s="48">
        <f t="shared" si="0"/>
        <v>0</v>
      </c>
      <c r="J22" s="48">
        <f t="shared" si="1"/>
        <v>0</v>
      </c>
      <c r="K22" s="277">
        <f t="shared" si="2"/>
        <v>0</v>
      </c>
      <c r="L22" s="103"/>
    </row>
    <row r="23" spans="1:12" ht="15.75" customHeight="1">
      <c r="A23" s="99"/>
      <c r="B23" s="100"/>
      <c r="C23" s="99"/>
      <c r="D23" s="243"/>
      <c r="E23" s="274"/>
      <c r="F23" s="99"/>
      <c r="G23" s="102"/>
      <c r="H23" s="102"/>
      <c r="I23" s="48">
        <f t="shared" si="0"/>
        <v>0</v>
      </c>
      <c r="J23" s="48">
        <f t="shared" si="1"/>
        <v>0</v>
      </c>
      <c r="K23" s="277">
        <f t="shared" si="2"/>
        <v>0</v>
      </c>
      <c r="L23" s="103"/>
    </row>
    <row r="24" spans="1:12" ht="15.75" customHeight="1">
      <c r="A24" s="99"/>
      <c r="B24" s="100"/>
      <c r="C24" s="99"/>
      <c r="D24" s="243"/>
      <c r="E24" s="274"/>
      <c r="F24" s="99"/>
      <c r="G24" s="102"/>
      <c r="H24" s="102"/>
      <c r="I24" s="48">
        <f t="shared" si="0"/>
        <v>0</v>
      </c>
      <c r="J24" s="48">
        <f t="shared" si="1"/>
        <v>0</v>
      </c>
      <c r="K24" s="277">
        <f t="shared" si="2"/>
        <v>0</v>
      </c>
      <c r="L24" s="103"/>
    </row>
    <row r="25" spans="1:12" ht="15.75" customHeight="1">
      <c r="A25" s="99"/>
      <c r="B25" s="100"/>
      <c r="C25" s="99"/>
      <c r="D25" s="243"/>
      <c r="E25" s="274"/>
      <c r="F25" s="99"/>
      <c r="G25" s="102"/>
      <c r="H25" s="102"/>
      <c r="I25" s="48">
        <f t="shared" si="0"/>
        <v>0</v>
      </c>
      <c r="J25" s="48">
        <f t="shared" si="1"/>
        <v>0</v>
      </c>
      <c r="K25" s="277">
        <f t="shared" si="2"/>
        <v>0</v>
      </c>
      <c r="L25" s="103"/>
    </row>
    <row r="26" spans="1:12" ht="15.75" customHeight="1">
      <c r="A26" s="99"/>
      <c r="B26" s="100"/>
      <c r="C26" s="99"/>
      <c r="D26" s="243"/>
      <c r="E26" s="274"/>
      <c r="F26" s="99"/>
      <c r="G26" s="102"/>
      <c r="H26" s="102"/>
      <c r="I26" s="48">
        <f t="shared" si="0"/>
        <v>0</v>
      </c>
      <c r="J26" s="48">
        <f t="shared" si="1"/>
        <v>0</v>
      </c>
      <c r="K26" s="277">
        <f t="shared" si="2"/>
        <v>0</v>
      </c>
      <c r="L26" s="103"/>
    </row>
    <row r="27" spans="1:12" ht="15.75" customHeight="1">
      <c r="A27" s="779" t="s">
        <v>624</v>
      </c>
      <c r="B27" s="779"/>
      <c r="C27" s="103"/>
      <c r="D27" s="243"/>
      <c r="E27" s="278"/>
      <c r="F27" s="103"/>
      <c r="G27" s="48">
        <f>SUM(G6:G26)</f>
        <v>0</v>
      </c>
      <c r="H27" s="48"/>
      <c r="I27" s="48">
        <f>SUM(I6:I26)</f>
        <v>0</v>
      </c>
      <c r="J27" s="48">
        <f t="shared" si="1"/>
        <v>0</v>
      </c>
      <c r="K27" s="277">
        <f t="shared" si="2"/>
        <v>0</v>
      </c>
      <c r="L27" s="103"/>
    </row>
    <row r="28" spans="1:12" ht="15.75" customHeight="1">
      <c r="A28" s="90" t="str">
        <f>封面!B$10&amp;封面!D$10</f>
        <v>产权持有单位填表人：杨庆华</v>
      </c>
      <c r="C28" s="105"/>
      <c r="D28" s="105"/>
      <c r="E28" s="104"/>
    </row>
    <row r="29" spans="1:12" ht="15.75" customHeight="1">
      <c r="A29" s="90" t="str">
        <f>封面!B$12&amp;封面!D$12&amp;封面!E$12&amp;封面!F$12&amp;封面!G$12&amp;封面!H$12&amp;封面!I$12</f>
        <v>填表日期：2019年1月24日</v>
      </c>
      <c r="I29" s="89" t="str">
        <f>"评估人员："&amp;封面!$P$18</f>
        <v>评估人员：</v>
      </c>
    </row>
  </sheetData>
  <mergeCells count="5">
    <mergeCell ref="A1:L1"/>
    <mergeCell ref="A2:L2"/>
    <mergeCell ref="K3:L3"/>
    <mergeCell ref="K4:L4"/>
    <mergeCell ref="A27:B27"/>
  </mergeCells>
  <phoneticPr fontId="206" type="noConversion"/>
  <hyperlinks>
    <hyperlink ref="A27:B27" location="'3-2交易性金融资产汇总'!A1" display="合          计"/>
  </hyperlinks>
  <printOptions horizontalCentered="1"/>
  <pageMargins left="0.72" right="0.63" top="0.99" bottom="0.87" header="1.39" footer="0.82"/>
  <pageSetup paperSize="9" fitToHeight="0" orientation="landscape" horizontalDpi="4294967292" r:id="rId1"/>
  <headerFooter scaleWithDoc="0">
    <oddHeader>&amp;R&amp;"宋体,常规"&amp;10表3-2-3
共&amp;N页第&amp;P页
金额单位:人民币元</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showGridLines="0" workbookViewId="0">
      <selection activeCell="D11" sqref="D11"/>
    </sheetView>
  </sheetViews>
  <sheetFormatPr defaultRowHeight="15.75" customHeight="1"/>
  <cols>
    <col min="1" max="1" width="7" style="4" customWidth="1"/>
    <col min="2" max="2" width="23.75" style="4" customWidth="1"/>
    <col min="3" max="3" width="7.625" style="49" customWidth="1"/>
    <col min="4" max="4" width="7.75" style="49" customWidth="1"/>
    <col min="5" max="5" width="9" style="4"/>
    <col min="6" max="6" width="13.125" style="299" bestFit="1" customWidth="1"/>
    <col min="7" max="7" width="14.625" style="299" customWidth="1"/>
    <col min="8" max="8" width="11.375" style="299" customWidth="1"/>
    <col min="9" max="9" width="11.75" style="299" customWidth="1"/>
    <col min="10" max="10" width="14.625" style="4" customWidth="1"/>
    <col min="11" max="16384" width="9" style="4"/>
  </cols>
  <sheetData>
    <row r="1" spans="1:10" s="1" customFormat="1" ht="30" customHeight="1">
      <c r="A1" s="759" t="s">
        <v>635</v>
      </c>
      <c r="B1" s="759"/>
      <c r="C1" s="759"/>
      <c r="D1" s="759"/>
      <c r="E1" s="759"/>
      <c r="F1" s="759"/>
      <c r="G1" s="759"/>
      <c r="H1" s="759"/>
      <c r="I1" s="759"/>
      <c r="J1" s="759"/>
    </row>
    <row r="2" spans="1:10" s="2" customFormat="1" ht="14.1" customHeight="1">
      <c r="A2" s="760" t="str">
        <f>'1-汇总表'!A2:F2</f>
        <v>评估基准日：2018年12月31日</v>
      </c>
      <c r="B2" s="760"/>
      <c r="C2" s="760"/>
      <c r="D2" s="760"/>
      <c r="E2" s="760"/>
      <c r="F2" s="760"/>
      <c r="G2" s="768"/>
      <c r="H2" s="768"/>
      <c r="I2" s="768"/>
      <c r="J2" s="768"/>
    </row>
    <row r="3" spans="1:10" s="2" customFormat="1" ht="14.1" customHeight="1">
      <c r="A3" s="7"/>
      <c r="B3" s="7"/>
      <c r="C3" s="62"/>
      <c r="D3" s="62"/>
      <c r="E3" s="7"/>
      <c r="F3" s="7"/>
      <c r="G3" s="8"/>
      <c r="H3" s="8"/>
      <c r="I3" s="8"/>
      <c r="J3" s="10"/>
    </row>
    <row r="4" spans="1:10" s="2" customFormat="1" ht="15.75" customHeight="1">
      <c r="A4" s="54" t="str">
        <f>'1-汇总表'!A4</f>
        <v>产权持有人名称：阳煤集团青岛恒源化工有限公司</v>
      </c>
      <c r="C4" s="55"/>
      <c r="D4" s="55"/>
      <c r="F4" s="300"/>
      <c r="G4" s="300"/>
      <c r="H4" s="300"/>
      <c r="I4" s="300"/>
      <c r="J4" s="12"/>
    </row>
    <row r="5" spans="1:10" s="3" customFormat="1" ht="15.75" customHeight="1">
      <c r="A5" s="13" t="s">
        <v>489</v>
      </c>
      <c r="B5" s="14" t="s">
        <v>636</v>
      </c>
      <c r="C5" s="56" t="s">
        <v>637</v>
      </c>
      <c r="D5" s="56" t="s">
        <v>638</v>
      </c>
      <c r="E5" s="13" t="s">
        <v>639</v>
      </c>
      <c r="F5" s="13" t="s">
        <v>491</v>
      </c>
      <c r="G5" s="126" t="s">
        <v>492</v>
      </c>
      <c r="H5" s="126" t="s">
        <v>493</v>
      </c>
      <c r="I5" s="126" t="s">
        <v>494</v>
      </c>
      <c r="J5" s="13" t="s">
        <v>581</v>
      </c>
    </row>
    <row r="6" spans="1:10" ht="15.75" customHeight="1">
      <c r="A6" s="13"/>
      <c r="B6" s="17"/>
      <c r="C6" s="56"/>
      <c r="D6" s="56"/>
      <c r="E6" s="20"/>
      <c r="F6" s="19"/>
      <c r="G6" s="19">
        <f t="shared" ref="G6:G18" si="0">F6</f>
        <v>0</v>
      </c>
      <c r="H6" s="19">
        <f>G6-F6</f>
        <v>0</v>
      </c>
      <c r="I6" s="239">
        <f>IF(F6&lt;&gt;0,ROUND(100*H6/ABS(F6),2),0)</f>
        <v>0</v>
      </c>
      <c r="J6" s="20"/>
    </row>
    <row r="7" spans="1:10" ht="15.75" customHeight="1">
      <c r="A7" s="13"/>
      <c r="B7" s="17"/>
      <c r="C7" s="56"/>
      <c r="D7" s="56"/>
      <c r="E7" s="20"/>
      <c r="F7" s="19"/>
      <c r="G7" s="19">
        <f t="shared" si="0"/>
        <v>0</v>
      </c>
      <c r="H7" s="19">
        <f t="shared" ref="H7:H18" si="1">G7-F7</f>
        <v>0</v>
      </c>
      <c r="I7" s="239">
        <f t="shared" ref="I7:I18" si="2">IF(F7&lt;&gt;0,ROUND(100*H7/ABS(F7),2),0)</f>
        <v>0</v>
      </c>
      <c r="J7" s="20"/>
    </row>
    <row r="8" spans="1:10" ht="15.75" customHeight="1">
      <c r="A8" s="13"/>
      <c r="B8" s="17"/>
      <c r="C8" s="56"/>
      <c r="D8" s="56"/>
      <c r="E8" s="20"/>
      <c r="F8" s="19"/>
      <c r="G8" s="19">
        <f t="shared" si="0"/>
        <v>0</v>
      </c>
      <c r="H8" s="19">
        <f t="shared" si="1"/>
        <v>0</v>
      </c>
      <c r="I8" s="239">
        <f t="shared" si="2"/>
        <v>0</v>
      </c>
      <c r="J8" s="20"/>
    </row>
    <row r="9" spans="1:10" ht="15.75" customHeight="1">
      <c r="A9" s="13"/>
      <c r="B9" s="17"/>
      <c r="C9" s="56"/>
      <c r="D9" s="56"/>
      <c r="E9" s="20"/>
      <c r="F9" s="19"/>
      <c r="G9" s="19">
        <f t="shared" si="0"/>
        <v>0</v>
      </c>
      <c r="H9" s="19">
        <f t="shared" si="1"/>
        <v>0</v>
      </c>
      <c r="I9" s="239">
        <f t="shared" si="2"/>
        <v>0</v>
      </c>
      <c r="J9" s="20"/>
    </row>
    <row r="10" spans="1:10" ht="15.75" customHeight="1">
      <c r="A10" s="13"/>
      <c r="B10" s="17" t="s">
        <v>640</v>
      </c>
      <c r="C10" s="56"/>
      <c r="D10" s="56"/>
      <c r="E10" s="20"/>
      <c r="F10" s="19"/>
      <c r="G10" s="19">
        <f t="shared" si="0"/>
        <v>0</v>
      </c>
      <c r="H10" s="19">
        <f t="shared" si="1"/>
        <v>0</v>
      </c>
      <c r="I10" s="239">
        <f t="shared" si="2"/>
        <v>0</v>
      </c>
      <c r="J10" s="20"/>
    </row>
    <row r="11" spans="1:10" ht="15.75" customHeight="1">
      <c r="A11" s="13"/>
      <c r="B11" s="17"/>
      <c r="C11" s="56"/>
      <c r="D11" s="56"/>
      <c r="E11" s="20"/>
      <c r="F11" s="19"/>
      <c r="G11" s="19">
        <f t="shared" si="0"/>
        <v>0</v>
      </c>
      <c r="H11" s="19">
        <f t="shared" si="1"/>
        <v>0</v>
      </c>
      <c r="I11" s="239">
        <f t="shared" si="2"/>
        <v>0</v>
      </c>
      <c r="J11" s="20"/>
    </row>
    <row r="12" spans="1:10" ht="15.75" customHeight="1">
      <c r="A12" s="13"/>
      <c r="B12" s="17"/>
      <c r="C12" s="56"/>
      <c r="D12" s="56"/>
      <c r="E12" s="20"/>
      <c r="F12" s="19"/>
      <c r="G12" s="19">
        <f t="shared" si="0"/>
        <v>0</v>
      </c>
      <c r="H12" s="19">
        <f t="shared" si="1"/>
        <v>0</v>
      </c>
      <c r="I12" s="239">
        <f t="shared" si="2"/>
        <v>0</v>
      </c>
      <c r="J12" s="20"/>
    </row>
    <row r="13" spans="1:10" ht="15.75" customHeight="1">
      <c r="A13" s="13"/>
      <c r="B13" s="17"/>
      <c r="C13" s="56"/>
      <c r="D13" s="56"/>
      <c r="E13" s="20"/>
      <c r="F13" s="19"/>
      <c r="G13" s="19">
        <f t="shared" si="0"/>
        <v>0</v>
      </c>
      <c r="H13" s="19">
        <f t="shared" si="1"/>
        <v>0</v>
      </c>
      <c r="I13" s="239">
        <f t="shared" si="2"/>
        <v>0</v>
      </c>
      <c r="J13" s="20"/>
    </row>
    <row r="14" spans="1:10" ht="15.75" customHeight="1">
      <c r="A14" s="13"/>
      <c r="B14" s="17"/>
      <c r="C14" s="56"/>
      <c r="D14" s="56"/>
      <c r="E14" s="20"/>
      <c r="F14" s="19"/>
      <c r="G14" s="19">
        <f t="shared" si="0"/>
        <v>0</v>
      </c>
      <c r="H14" s="19">
        <f t="shared" si="1"/>
        <v>0</v>
      </c>
      <c r="I14" s="239">
        <f t="shared" si="2"/>
        <v>0</v>
      </c>
      <c r="J14" s="20"/>
    </row>
    <row r="15" spans="1:10" ht="15.75" customHeight="1">
      <c r="A15" s="13"/>
      <c r="B15" s="17"/>
      <c r="C15" s="56"/>
      <c r="D15" s="56"/>
      <c r="E15" s="20"/>
      <c r="F15" s="19"/>
      <c r="G15" s="19">
        <f t="shared" si="0"/>
        <v>0</v>
      </c>
      <c r="H15" s="19">
        <f t="shared" si="1"/>
        <v>0</v>
      </c>
      <c r="I15" s="239">
        <f t="shared" si="2"/>
        <v>0</v>
      </c>
      <c r="J15" s="20"/>
    </row>
    <row r="16" spans="1:10" ht="15.75" customHeight="1">
      <c r="A16" s="13"/>
      <c r="B16" s="17"/>
      <c r="C16" s="56"/>
      <c r="D16" s="56"/>
      <c r="E16" s="20"/>
      <c r="F16" s="19"/>
      <c r="G16" s="19">
        <f t="shared" si="0"/>
        <v>0</v>
      </c>
      <c r="H16" s="19">
        <f t="shared" si="1"/>
        <v>0</v>
      </c>
      <c r="I16" s="239">
        <f t="shared" si="2"/>
        <v>0</v>
      </c>
      <c r="J16" s="20"/>
    </row>
    <row r="17" spans="1:10" ht="15.75" customHeight="1">
      <c r="A17" s="13"/>
      <c r="B17" s="17"/>
      <c r="C17" s="56"/>
      <c r="D17" s="56"/>
      <c r="E17" s="20"/>
      <c r="F17" s="19"/>
      <c r="G17" s="19">
        <f t="shared" si="0"/>
        <v>0</v>
      </c>
      <c r="H17" s="19">
        <f t="shared" si="1"/>
        <v>0</v>
      </c>
      <c r="I17" s="239">
        <f t="shared" si="2"/>
        <v>0</v>
      </c>
      <c r="J17" s="20"/>
    </row>
    <row r="18" spans="1:10" ht="15.75" customHeight="1">
      <c r="A18" s="13"/>
      <c r="B18" s="17"/>
      <c r="C18" s="56"/>
      <c r="D18" s="56"/>
      <c r="E18" s="20"/>
      <c r="F18" s="19"/>
      <c r="G18" s="19">
        <f t="shared" si="0"/>
        <v>0</v>
      </c>
      <c r="H18" s="19">
        <f t="shared" si="1"/>
        <v>0</v>
      </c>
      <c r="I18" s="239">
        <f t="shared" si="2"/>
        <v>0</v>
      </c>
      <c r="J18" s="20"/>
    </row>
    <row r="19" spans="1:10" ht="15.75" customHeight="1">
      <c r="A19" s="13"/>
      <c r="B19" s="17"/>
      <c r="C19" s="56"/>
      <c r="D19" s="56"/>
      <c r="E19" s="20"/>
      <c r="F19" s="19"/>
      <c r="G19" s="19"/>
      <c r="H19" s="19"/>
      <c r="I19" s="239"/>
      <c r="J19" s="20"/>
    </row>
    <row r="20" spans="1:10" ht="15.75" customHeight="1">
      <c r="A20" s="13"/>
      <c r="B20" s="17"/>
      <c r="C20" s="56"/>
      <c r="D20" s="56"/>
      <c r="E20" s="20"/>
      <c r="F20" s="19"/>
      <c r="G20" s="19"/>
      <c r="H20" s="19"/>
      <c r="I20" s="239"/>
      <c r="J20" s="20"/>
    </row>
    <row r="21" spans="1:10" ht="15.75" customHeight="1">
      <c r="A21" s="13"/>
      <c r="B21" s="17"/>
      <c r="C21" s="56"/>
      <c r="D21" s="56"/>
      <c r="E21" s="20"/>
      <c r="F21" s="19"/>
      <c r="G21" s="19"/>
      <c r="H21" s="19"/>
      <c r="I21" s="239"/>
      <c r="J21" s="20"/>
    </row>
    <row r="22" spans="1:10" ht="15.75" customHeight="1">
      <c r="A22" s="13"/>
      <c r="B22" s="17"/>
      <c r="C22" s="56"/>
      <c r="D22" s="56"/>
      <c r="E22" s="20"/>
      <c r="F22" s="19"/>
      <c r="G22" s="19"/>
      <c r="H22" s="19"/>
      <c r="I22" s="239"/>
      <c r="J22" s="20"/>
    </row>
    <row r="23" spans="1:10" ht="15.75" customHeight="1">
      <c r="A23" s="13"/>
      <c r="B23" s="17"/>
      <c r="C23" s="56"/>
      <c r="D23" s="56"/>
      <c r="E23" s="20"/>
      <c r="F23" s="19"/>
      <c r="G23" s="19"/>
      <c r="H23" s="19"/>
      <c r="I23" s="239"/>
      <c r="J23" s="20"/>
    </row>
    <row r="24" spans="1:10" ht="15.75" customHeight="1">
      <c r="A24" s="13"/>
      <c r="B24" s="17"/>
      <c r="C24" s="56"/>
      <c r="D24" s="56"/>
      <c r="E24" s="20"/>
      <c r="F24" s="19"/>
      <c r="G24" s="19"/>
      <c r="H24" s="19"/>
      <c r="I24" s="239"/>
      <c r="J24" s="20"/>
    </row>
    <row r="25" spans="1:10" ht="15.75" customHeight="1">
      <c r="A25" s="13"/>
      <c r="B25" s="17"/>
      <c r="C25" s="56"/>
      <c r="D25" s="56"/>
      <c r="E25" s="20"/>
      <c r="F25" s="19"/>
      <c r="G25" s="19"/>
      <c r="H25" s="19"/>
      <c r="I25" s="239"/>
      <c r="J25" s="20"/>
    </row>
    <row r="26" spans="1:10" ht="15.75" customHeight="1">
      <c r="A26" s="781" t="s">
        <v>641</v>
      </c>
      <c r="B26" s="781"/>
      <c r="C26" s="56"/>
      <c r="D26" s="56"/>
      <c r="E26" s="13"/>
      <c r="F26" s="19">
        <f>SUM(F6:F25)</f>
        <v>0</v>
      </c>
      <c r="G26" s="19">
        <f>SUM(G6:G25)</f>
        <v>0</v>
      </c>
      <c r="H26" s="19">
        <f>G26-F26</f>
        <v>0</v>
      </c>
      <c r="I26" s="239">
        <f>IF(F26&lt;&gt;0,ROUND(100*H26/ABS(F26),2),0)</f>
        <v>0</v>
      </c>
      <c r="J26" s="20"/>
    </row>
    <row r="27" spans="1:10" ht="15.75" customHeight="1">
      <c r="A27" s="781" t="s">
        <v>642</v>
      </c>
      <c r="B27" s="781"/>
      <c r="C27" s="56"/>
      <c r="D27" s="56"/>
      <c r="E27" s="13"/>
      <c r="F27" s="19"/>
      <c r="G27" s="19"/>
      <c r="H27" s="19"/>
      <c r="I27" s="79" t="s">
        <v>573</v>
      </c>
      <c r="J27" s="20"/>
    </row>
    <row r="28" spans="1:10" ht="15.75" customHeight="1">
      <c r="A28" s="761" t="s">
        <v>588</v>
      </c>
      <c r="B28" s="761"/>
      <c r="C28" s="57"/>
      <c r="D28" s="57"/>
      <c r="E28" s="20"/>
      <c r="F28" s="19">
        <f>F26-ABS(F27)</f>
        <v>0</v>
      </c>
      <c r="G28" s="19">
        <f>G26-ABS(G27)</f>
        <v>0</v>
      </c>
      <c r="H28" s="19">
        <f>G28-F28</f>
        <v>0</v>
      </c>
      <c r="I28" s="239">
        <f>IF(F28&lt;&gt;0,ROUND(100*H28/ABS(F28),2),0)</f>
        <v>0</v>
      </c>
      <c r="J28" s="20"/>
    </row>
    <row r="29" spans="1:10" s="2" customFormat="1" ht="15.75" customHeight="1">
      <c r="A29" s="2" t="str">
        <f>封面!B$10&amp;封面!D$10</f>
        <v>产权持有单位填表人：杨庆华</v>
      </c>
      <c r="C29" s="58"/>
      <c r="D29" s="58"/>
      <c r="E29" s="22"/>
    </row>
    <row r="30" spans="1:10" s="2" customFormat="1" ht="15.75" customHeight="1">
      <c r="A30" s="2" t="str">
        <f>封面!B$12&amp;封面!D$12&amp;封面!E$12&amp;封面!F$12&amp;封面!G$12&amp;封面!H$12&amp;封面!I$12</f>
        <v>填表日期：2019年1月24日</v>
      </c>
      <c r="C30" s="55"/>
      <c r="D30" s="55"/>
      <c r="G30" s="24" t="str">
        <f>"评估人员："&amp;封面!$P$18</f>
        <v>评估人员：</v>
      </c>
    </row>
    <row r="31" spans="1:10" s="2" customFormat="1" ht="15.75" customHeight="1">
      <c r="C31" s="55"/>
      <c r="D31" s="55"/>
      <c r="F31" s="300"/>
      <c r="G31" s="300"/>
      <c r="H31" s="300"/>
      <c r="I31" s="300"/>
    </row>
  </sheetData>
  <mergeCells count="5">
    <mergeCell ref="A1:J1"/>
    <mergeCell ref="A2:J2"/>
    <mergeCell ref="A26:B26"/>
    <mergeCell ref="A27:B27"/>
    <mergeCell ref="A28:B28"/>
  </mergeCells>
  <phoneticPr fontId="206" type="noConversion"/>
  <hyperlinks>
    <hyperlink ref="A28:B28" location="'3-流动汇总'!A1" display="合     计"/>
  </hyperlinks>
  <printOptions horizontalCentered="1"/>
  <pageMargins left="0.7" right="0.71" top="0.87" bottom="0.87" header="1.26" footer="0.76"/>
  <pageSetup paperSize="9" fitToHeight="0" orientation="landscape" horizontalDpi="4294967292" r:id="rId1"/>
  <headerFooter scaleWithDoc="0">
    <oddHeader>&amp;R&amp;"宋体,常规"&amp;10表3-3
共&amp;N页第&amp;P页
金额单位:人民币元</oddHead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29"/>
  <sheetViews>
    <sheetView showGridLines="0" workbookViewId="0">
      <selection activeCell="D11" sqref="D11"/>
    </sheetView>
  </sheetViews>
  <sheetFormatPr defaultRowHeight="15.75" customHeight="1"/>
  <cols>
    <col min="1" max="1" width="6.375" style="4" customWidth="1"/>
    <col min="2" max="2" width="27.125" style="4" customWidth="1"/>
    <col min="3" max="3" width="11.25" style="4" customWidth="1"/>
    <col min="4" max="4" width="10.25" style="49" customWidth="1"/>
    <col min="5" max="12" width="8.625" style="4" customWidth="1"/>
    <col min="13" max="13" width="12.875" style="4" customWidth="1"/>
    <col min="14" max="14" width="10.875" style="4" customWidth="1"/>
    <col min="15" max="15" width="9.125" style="4" customWidth="1"/>
    <col min="16" max="16" width="12" style="4" customWidth="1"/>
    <col min="17" max="16384" width="9" style="4"/>
  </cols>
  <sheetData>
    <row r="1" spans="1:16" s="1" customFormat="1" ht="30" customHeight="1">
      <c r="A1" s="759" t="s">
        <v>643</v>
      </c>
      <c r="B1" s="759"/>
      <c r="C1" s="759"/>
      <c r="D1" s="759"/>
      <c r="E1" s="759"/>
      <c r="F1" s="759"/>
      <c r="G1" s="759"/>
      <c r="H1" s="759"/>
      <c r="I1" s="759"/>
      <c r="J1" s="759"/>
      <c r="K1" s="759"/>
      <c r="L1" s="759"/>
      <c r="M1" s="759"/>
      <c r="N1" s="759"/>
      <c r="O1" s="759"/>
      <c r="P1" s="759"/>
    </row>
    <row r="2" spans="1:16" s="2" customFormat="1" ht="14.1" customHeight="1">
      <c r="A2" s="760" t="str">
        <f>'1-汇总表'!A2:F2</f>
        <v>评估基准日：2018年12月31日</v>
      </c>
      <c r="B2" s="760"/>
      <c r="C2" s="760"/>
      <c r="D2" s="760"/>
      <c r="E2" s="760"/>
      <c r="F2" s="760"/>
      <c r="G2" s="760"/>
      <c r="H2" s="760"/>
      <c r="I2" s="760"/>
      <c r="J2" s="760"/>
      <c r="K2" s="760"/>
      <c r="L2" s="760"/>
      <c r="M2" s="768"/>
      <c r="N2" s="768"/>
      <c r="O2" s="768"/>
      <c r="P2" s="768"/>
    </row>
    <row r="3" spans="1:16" s="2" customFormat="1" ht="14.1" customHeight="1">
      <c r="A3" s="7"/>
      <c r="B3" s="7"/>
      <c r="C3" s="7"/>
      <c r="D3" s="62"/>
      <c r="E3" s="7"/>
      <c r="F3" s="7"/>
      <c r="G3" s="7"/>
      <c r="H3" s="7"/>
      <c r="I3" s="7"/>
      <c r="J3" s="7"/>
      <c r="K3" s="7"/>
      <c r="L3" s="7"/>
      <c r="M3" s="8"/>
      <c r="N3" s="8"/>
      <c r="O3" s="8"/>
      <c r="P3" s="10"/>
    </row>
    <row r="4" spans="1:16" s="2" customFormat="1" ht="15.75" customHeight="1">
      <c r="A4" s="54" t="str">
        <f>'1-汇总表'!A4</f>
        <v>产权持有人名称：阳煤集团青岛恒源化工有限公司</v>
      </c>
      <c r="D4" s="55"/>
      <c r="P4" s="12"/>
    </row>
    <row r="5" spans="1:16" s="3" customFormat="1" ht="15.75" customHeight="1">
      <c r="A5" s="785" t="s">
        <v>489</v>
      </c>
      <c r="B5" s="787" t="s">
        <v>644</v>
      </c>
      <c r="C5" s="785" t="s">
        <v>645</v>
      </c>
      <c r="D5" s="785" t="s">
        <v>646</v>
      </c>
      <c r="E5" s="782" t="s">
        <v>578</v>
      </c>
      <c r="F5" s="783"/>
      <c r="G5" s="783"/>
      <c r="H5" s="783"/>
      <c r="I5" s="784"/>
      <c r="J5" s="782" t="s">
        <v>647</v>
      </c>
      <c r="K5" s="783"/>
      <c r="L5" s="784"/>
      <c r="M5" s="785" t="s">
        <v>492</v>
      </c>
      <c r="N5" s="785" t="s">
        <v>493</v>
      </c>
      <c r="O5" s="785" t="s">
        <v>494</v>
      </c>
      <c r="P5" s="785" t="s">
        <v>581</v>
      </c>
    </row>
    <row r="6" spans="1:16" ht="15.75" customHeight="1">
      <c r="A6" s="786"/>
      <c r="B6" s="786"/>
      <c r="C6" s="786"/>
      <c r="D6" s="786"/>
      <c r="E6" s="13" t="s">
        <v>648</v>
      </c>
      <c r="F6" s="13" t="s">
        <v>649</v>
      </c>
      <c r="G6" s="13" t="s">
        <v>650</v>
      </c>
      <c r="H6" s="13" t="s">
        <v>651</v>
      </c>
      <c r="I6" s="13" t="s">
        <v>652</v>
      </c>
      <c r="J6" s="13" t="s">
        <v>653</v>
      </c>
      <c r="K6" s="13" t="s">
        <v>654</v>
      </c>
      <c r="L6" s="13" t="s">
        <v>655</v>
      </c>
      <c r="M6" s="786" t="e">
        <f>#REF!</f>
        <v>#REF!</v>
      </c>
      <c r="N6" s="786" t="e">
        <f>M6-#REF!</f>
        <v>#REF!</v>
      </c>
      <c r="O6" s="786" t="e">
        <f>IF(#REF!&lt;&gt;0,ROUND(100*N6/ABS(#REF!),2),0)</f>
        <v>#REF!</v>
      </c>
      <c r="P6" s="786"/>
    </row>
    <row r="7" spans="1:16" ht="15.75" customHeight="1">
      <c r="A7" s="199"/>
      <c r="B7" s="149"/>
      <c r="C7" s="149"/>
      <c r="D7" s="56"/>
      <c r="E7" s="192"/>
      <c r="F7" s="192"/>
      <c r="G7" s="192"/>
      <c r="H7" s="192"/>
      <c r="I7" s="192">
        <f>SUM(E7:H7)</f>
        <v>0</v>
      </c>
      <c r="J7" s="192"/>
      <c r="K7" s="192"/>
      <c r="L7" s="192">
        <f>SUM(J7:K7)</f>
        <v>0</v>
      </c>
      <c r="M7" s="79">
        <f>I7-L7</f>
        <v>0</v>
      </c>
      <c r="N7" s="79">
        <f>M7-I7</f>
        <v>0</v>
      </c>
      <c r="O7" s="239">
        <f>IF(I7&lt;&gt;0,ROUND(100*N7/ABS(I7),2),0)</f>
        <v>0</v>
      </c>
      <c r="P7" s="20"/>
    </row>
    <row r="8" spans="1:16" ht="15.75" customHeight="1">
      <c r="A8" s="199"/>
      <c r="B8" s="149"/>
      <c r="C8" s="149"/>
      <c r="D8" s="56"/>
      <c r="E8" s="192"/>
      <c r="F8" s="192"/>
      <c r="G8" s="192"/>
      <c r="H8" s="192"/>
      <c r="I8" s="192">
        <f t="shared" ref="I8:I24" si="0">SUM(E8:H8)</f>
        <v>0</v>
      </c>
      <c r="J8" s="192"/>
      <c r="K8" s="192"/>
      <c r="L8" s="192">
        <f t="shared" ref="L8:L24" si="1">SUM(J8:K8)</f>
        <v>0</v>
      </c>
      <c r="M8" s="79">
        <f t="shared" ref="M8:M24" si="2">I8-L8</f>
        <v>0</v>
      </c>
      <c r="N8" s="79">
        <f t="shared" ref="N8:N27" si="3">M8-I8</f>
        <v>0</v>
      </c>
      <c r="O8" s="239">
        <f t="shared" ref="O8:O27" si="4">IF(I8&lt;&gt;0,ROUND(100*N8/ABS(I8),2),0)</f>
        <v>0</v>
      </c>
      <c r="P8" s="20"/>
    </row>
    <row r="9" spans="1:16" ht="15.75" customHeight="1">
      <c r="A9" s="199"/>
      <c r="B9" s="149"/>
      <c r="C9" s="149"/>
      <c r="D9" s="56"/>
      <c r="E9" s="192"/>
      <c r="F9" s="192"/>
      <c r="G9" s="192"/>
      <c r="H9" s="192"/>
      <c r="I9" s="192">
        <f t="shared" si="0"/>
        <v>0</v>
      </c>
      <c r="J9" s="192"/>
      <c r="K9" s="192"/>
      <c r="L9" s="192">
        <f t="shared" si="1"/>
        <v>0</v>
      </c>
      <c r="M9" s="79">
        <f t="shared" si="2"/>
        <v>0</v>
      </c>
      <c r="N9" s="79">
        <f t="shared" si="3"/>
        <v>0</v>
      </c>
      <c r="O9" s="239">
        <f t="shared" si="4"/>
        <v>0</v>
      </c>
      <c r="P9" s="20"/>
    </row>
    <row r="10" spans="1:16" ht="15.75" customHeight="1">
      <c r="A10" s="199"/>
      <c r="B10" s="149"/>
      <c r="C10" s="149"/>
      <c r="D10" s="56"/>
      <c r="E10" s="192"/>
      <c r="F10" s="192"/>
      <c r="G10" s="192"/>
      <c r="H10" s="192"/>
      <c r="I10" s="192">
        <f t="shared" si="0"/>
        <v>0</v>
      </c>
      <c r="J10" s="192"/>
      <c r="K10" s="192"/>
      <c r="L10" s="192">
        <f t="shared" si="1"/>
        <v>0</v>
      </c>
      <c r="M10" s="79">
        <f t="shared" si="2"/>
        <v>0</v>
      </c>
      <c r="N10" s="79">
        <f t="shared" si="3"/>
        <v>0</v>
      </c>
      <c r="O10" s="239">
        <f t="shared" si="4"/>
        <v>0</v>
      </c>
      <c r="P10" s="20"/>
    </row>
    <row r="11" spans="1:16" ht="15.75" customHeight="1">
      <c r="A11" s="199"/>
      <c r="B11" s="149"/>
      <c r="C11" s="149"/>
      <c r="D11" s="56"/>
      <c r="E11" s="192"/>
      <c r="F11" s="192"/>
      <c r="G11" s="192"/>
      <c r="H11" s="192"/>
      <c r="I11" s="192">
        <f t="shared" si="0"/>
        <v>0</v>
      </c>
      <c r="J11" s="192"/>
      <c r="K11" s="192"/>
      <c r="L11" s="192">
        <f t="shared" si="1"/>
        <v>0</v>
      </c>
      <c r="M11" s="79">
        <f t="shared" si="2"/>
        <v>0</v>
      </c>
      <c r="N11" s="79">
        <f t="shared" si="3"/>
        <v>0</v>
      </c>
      <c r="O11" s="239">
        <f t="shared" si="4"/>
        <v>0</v>
      </c>
      <c r="P11" s="20"/>
    </row>
    <row r="12" spans="1:16" ht="15.75" customHeight="1">
      <c r="A12" s="199"/>
      <c r="B12" s="149"/>
      <c r="C12" s="149"/>
      <c r="D12" s="56"/>
      <c r="E12" s="192"/>
      <c r="F12" s="192"/>
      <c r="G12" s="192"/>
      <c r="H12" s="192"/>
      <c r="I12" s="192">
        <f t="shared" si="0"/>
        <v>0</v>
      </c>
      <c r="J12" s="192"/>
      <c r="K12" s="192"/>
      <c r="L12" s="192">
        <f t="shared" si="1"/>
        <v>0</v>
      </c>
      <c r="M12" s="79">
        <f t="shared" si="2"/>
        <v>0</v>
      </c>
      <c r="N12" s="79">
        <f t="shared" si="3"/>
        <v>0</v>
      </c>
      <c r="O12" s="239">
        <f t="shared" si="4"/>
        <v>0</v>
      </c>
      <c r="P12" s="20"/>
    </row>
    <row r="13" spans="1:16" ht="15.75" customHeight="1">
      <c r="A13" s="199"/>
      <c r="B13" s="149"/>
      <c r="C13" s="149"/>
      <c r="D13" s="56"/>
      <c r="E13" s="192"/>
      <c r="F13" s="192"/>
      <c r="G13" s="192"/>
      <c r="H13" s="192"/>
      <c r="I13" s="192">
        <f t="shared" si="0"/>
        <v>0</v>
      </c>
      <c r="J13" s="192"/>
      <c r="K13" s="192"/>
      <c r="L13" s="192">
        <f t="shared" si="1"/>
        <v>0</v>
      </c>
      <c r="M13" s="79">
        <f t="shared" si="2"/>
        <v>0</v>
      </c>
      <c r="N13" s="79">
        <f t="shared" si="3"/>
        <v>0</v>
      </c>
      <c r="O13" s="239">
        <f t="shared" si="4"/>
        <v>0</v>
      </c>
      <c r="P13" s="20"/>
    </row>
    <row r="14" spans="1:16" ht="15.75" customHeight="1">
      <c r="A14" s="199"/>
      <c r="B14" s="149"/>
      <c r="C14" s="149"/>
      <c r="D14" s="56"/>
      <c r="E14" s="192"/>
      <c r="F14" s="192"/>
      <c r="G14" s="192"/>
      <c r="H14" s="192"/>
      <c r="I14" s="192">
        <f t="shared" si="0"/>
        <v>0</v>
      </c>
      <c r="J14" s="192"/>
      <c r="K14" s="192"/>
      <c r="L14" s="192">
        <f t="shared" si="1"/>
        <v>0</v>
      </c>
      <c r="M14" s="79">
        <f t="shared" si="2"/>
        <v>0</v>
      </c>
      <c r="N14" s="79">
        <f t="shared" si="3"/>
        <v>0</v>
      </c>
      <c r="O14" s="239">
        <f t="shared" si="4"/>
        <v>0</v>
      </c>
      <c r="P14" s="20"/>
    </row>
    <row r="15" spans="1:16" ht="15.75" customHeight="1">
      <c r="A15" s="199"/>
      <c r="B15" s="149"/>
      <c r="C15" s="149"/>
      <c r="D15" s="56"/>
      <c r="E15" s="192"/>
      <c r="F15" s="192"/>
      <c r="G15" s="192"/>
      <c r="H15" s="192"/>
      <c r="I15" s="192">
        <f t="shared" si="0"/>
        <v>0</v>
      </c>
      <c r="J15" s="192"/>
      <c r="K15" s="192"/>
      <c r="L15" s="192">
        <f t="shared" si="1"/>
        <v>0</v>
      </c>
      <c r="M15" s="79">
        <f t="shared" si="2"/>
        <v>0</v>
      </c>
      <c r="N15" s="79">
        <f t="shared" si="3"/>
        <v>0</v>
      </c>
      <c r="O15" s="239">
        <f t="shared" si="4"/>
        <v>0</v>
      </c>
      <c r="P15" s="20"/>
    </row>
    <row r="16" spans="1:16" ht="15.75" customHeight="1">
      <c r="A16" s="199"/>
      <c r="B16" s="149"/>
      <c r="C16" s="149"/>
      <c r="D16" s="56"/>
      <c r="E16" s="192"/>
      <c r="F16" s="192"/>
      <c r="G16" s="192"/>
      <c r="H16" s="192"/>
      <c r="I16" s="192">
        <f t="shared" si="0"/>
        <v>0</v>
      </c>
      <c r="J16" s="192"/>
      <c r="K16" s="192"/>
      <c r="L16" s="192">
        <f t="shared" si="1"/>
        <v>0</v>
      </c>
      <c r="M16" s="79">
        <f t="shared" si="2"/>
        <v>0</v>
      </c>
      <c r="N16" s="79">
        <f t="shared" si="3"/>
        <v>0</v>
      </c>
      <c r="O16" s="239">
        <f t="shared" si="4"/>
        <v>0</v>
      </c>
      <c r="P16" s="20"/>
    </row>
    <row r="17" spans="1:16" ht="15.75" customHeight="1">
      <c r="A17" s="199"/>
      <c r="B17" s="149"/>
      <c r="C17" s="149"/>
      <c r="D17" s="56"/>
      <c r="E17" s="192"/>
      <c r="F17" s="192"/>
      <c r="G17" s="192"/>
      <c r="H17" s="192"/>
      <c r="I17" s="192">
        <f t="shared" si="0"/>
        <v>0</v>
      </c>
      <c r="J17" s="192"/>
      <c r="K17" s="192"/>
      <c r="L17" s="192">
        <f t="shared" si="1"/>
        <v>0</v>
      </c>
      <c r="M17" s="79">
        <f t="shared" si="2"/>
        <v>0</v>
      </c>
      <c r="N17" s="79">
        <f t="shared" si="3"/>
        <v>0</v>
      </c>
      <c r="O17" s="239">
        <f t="shared" si="4"/>
        <v>0</v>
      </c>
      <c r="P17" s="20"/>
    </row>
    <row r="18" spans="1:16" ht="15.75" customHeight="1">
      <c r="A18" s="199"/>
      <c r="B18" s="149"/>
      <c r="C18" s="149"/>
      <c r="D18" s="56"/>
      <c r="E18" s="192"/>
      <c r="F18" s="192"/>
      <c r="G18" s="192"/>
      <c r="H18" s="192"/>
      <c r="I18" s="192">
        <f t="shared" si="0"/>
        <v>0</v>
      </c>
      <c r="J18" s="192"/>
      <c r="K18" s="192"/>
      <c r="L18" s="192">
        <f t="shared" si="1"/>
        <v>0</v>
      </c>
      <c r="M18" s="79">
        <f t="shared" si="2"/>
        <v>0</v>
      </c>
      <c r="N18" s="79">
        <f t="shared" si="3"/>
        <v>0</v>
      </c>
      <c r="O18" s="239">
        <f t="shared" si="4"/>
        <v>0</v>
      </c>
      <c r="P18" s="20"/>
    </row>
    <row r="19" spans="1:16" ht="15.75" customHeight="1">
      <c r="A19" s="199"/>
      <c r="B19" s="149"/>
      <c r="C19" s="149"/>
      <c r="D19" s="56"/>
      <c r="E19" s="192"/>
      <c r="F19" s="192"/>
      <c r="G19" s="192"/>
      <c r="H19" s="192"/>
      <c r="I19" s="192">
        <f t="shared" si="0"/>
        <v>0</v>
      </c>
      <c r="J19" s="192"/>
      <c r="K19" s="192"/>
      <c r="L19" s="192">
        <f t="shared" si="1"/>
        <v>0</v>
      </c>
      <c r="M19" s="79">
        <f t="shared" si="2"/>
        <v>0</v>
      </c>
      <c r="N19" s="79">
        <f t="shared" si="3"/>
        <v>0</v>
      </c>
      <c r="O19" s="239">
        <f t="shared" si="4"/>
        <v>0</v>
      </c>
      <c r="P19" s="20"/>
    </row>
    <row r="20" spans="1:16" ht="15.75" customHeight="1">
      <c r="A20" s="199"/>
      <c r="B20" s="149"/>
      <c r="C20" s="149"/>
      <c r="D20" s="56"/>
      <c r="E20" s="192"/>
      <c r="F20" s="192"/>
      <c r="G20" s="192"/>
      <c r="H20" s="192"/>
      <c r="I20" s="192">
        <f t="shared" si="0"/>
        <v>0</v>
      </c>
      <c r="J20" s="192"/>
      <c r="K20" s="192"/>
      <c r="L20" s="192">
        <f t="shared" si="1"/>
        <v>0</v>
      </c>
      <c r="M20" s="79">
        <f t="shared" si="2"/>
        <v>0</v>
      </c>
      <c r="N20" s="79">
        <f t="shared" si="3"/>
        <v>0</v>
      </c>
      <c r="O20" s="239">
        <f t="shared" si="4"/>
        <v>0</v>
      </c>
      <c r="P20" s="20"/>
    </row>
    <row r="21" spans="1:16" ht="15.75" customHeight="1">
      <c r="A21" s="199"/>
      <c r="B21" s="149"/>
      <c r="C21" s="149"/>
      <c r="D21" s="56"/>
      <c r="E21" s="192"/>
      <c r="F21" s="192"/>
      <c r="G21" s="192"/>
      <c r="H21" s="192"/>
      <c r="I21" s="192">
        <f t="shared" si="0"/>
        <v>0</v>
      </c>
      <c r="J21" s="192"/>
      <c r="K21" s="192"/>
      <c r="L21" s="192">
        <f t="shared" si="1"/>
        <v>0</v>
      </c>
      <c r="M21" s="79">
        <f t="shared" si="2"/>
        <v>0</v>
      </c>
      <c r="N21" s="79">
        <f t="shared" si="3"/>
        <v>0</v>
      </c>
      <c r="O21" s="239">
        <f t="shared" si="4"/>
        <v>0</v>
      </c>
      <c r="P21" s="20"/>
    </row>
    <row r="22" spans="1:16" ht="15.75" customHeight="1">
      <c r="A22" s="199"/>
      <c r="B22" s="149"/>
      <c r="C22" s="149"/>
      <c r="D22" s="56"/>
      <c r="E22" s="192"/>
      <c r="F22" s="192"/>
      <c r="G22" s="192"/>
      <c r="H22" s="192"/>
      <c r="I22" s="192">
        <f t="shared" si="0"/>
        <v>0</v>
      </c>
      <c r="J22" s="192"/>
      <c r="K22" s="192"/>
      <c r="L22" s="192">
        <f t="shared" si="1"/>
        <v>0</v>
      </c>
      <c r="M22" s="79">
        <f t="shared" si="2"/>
        <v>0</v>
      </c>
      <c r="N22" s="79">
        <f t="shared" si="3"/>
        <v>0</v>
      </c>
      <c r="O22" s="239">
        <f t="shared" si="4"/>
        <v>0</v>
      </c>
      <c r="P22" s="20"/>
    </row>
    <row r="23" spans="1:16" ht="15.75" customHeight="1">
      <c r="A23" s="199"/>
      <c r="B23" s="149"/>
      <c r="C23" s="149"/>
      <c r="D23" s="56"/>
      <c r="E23" s="192"/>
      <c r="F23" s="192"/>
      <c r="G23" s="192"/>
      <c r="H23" s="192"/>
      <c r="I23" s="192">
        <f t="shared" si="0"/>
        <v>0</v>
      </c>
      <c r="J23" s="192"/>
      <c r="K23" s="192"/>
      <c r="L23" s="192">
        <f t="shared" si="1"/>
        <v>0</v>
      </c>
      <c r="M23" s="79">
        <f t="shared" si="2"/>
        <v>0</v>
      </c>
      <c r="N23" s="79">
        <f t="shared" si="3"/>
        <v>0</v>
      </c>
      <c r="O23" s="239">
        <f t="shared" si="4"/>
        <v>0</v>
      </c>
      <c r="P23" s="20"/>
    </row>
    <row r="24" spans="1:16" ht="15.75" customHeight="1">
      <c r="A24" s="199"/>
      <c r="B24" s="149"/>
      <c r="C24" s="149"/>
      <c r="D24" s="56"/>
      <c r="E24" s="192"/>
      <c r="F24" s="192"/>
      <c r="G24" s="192"/>
      <c r="H24" s="192"/>
      <c r="I24" s="192">
        <f t="shared" si="0"/>
        <v>0</v>
      </c>
      <c r="J24" s="192"/>
      <c r="K24" s="192"/>
      <c r="L24" s="192">
        <f t="shared" si="1"/>
        <v>0</v>
      </c>
      <c r="M24" s="79">
        <f t="shared" si="2"/>
        <v>0</v>
      </c>
      <c r="N24" s="79">
        <f t="shared" si="3"/>
        <v>0</v>
      </c>
      <c r="O24" s="239">
        <f t="shared" si="4"/>
        <v>0</v>
      </c>
      <c r="P24" s="20"/>
    </row>
    <row r="25" spans="1:16" ht="15.75" customHeight="1">
      <c r="A25" s="781" t="s">
        <v>641</v>
      </c>
      <c r="B25" s="781"/>
      <c r="C25" s="13"/>
      <c r="D25" s="56"/>
      <c r="E25" s="79">
        <f t="shared" ref="E25:M25" si="5">SUM(E7:E24)</f>
        <v>0</v>
      </c>
      <c r="F25" s="79">
        <f t="shared" si="5"/>
        <v>0</v>
      </c>
      <c r="G25" s="79">
        <f t="shared" si="5"/>
        <v>0</v>
      </c>
      <c r="H25" s="79">
        <f t="shared" si="5"/>
        <v>0</v>
      </c>
      <c r="I25" s="79">
        <f t="shared" si="5"/>
        <v>0</v>
      </c>
      <c r="J25" s="79">
        <f t="shared" si="5"/>
        <v>0</v>
      </c>
      <c r="K25" s="79">
        <f t="shared" si="5"/>
        <v>0</v>
      </c>
      <c r="L25" s="79">
        <f t="shared" si="5"/>
        <v>0</v>
      </c>
      <c r="M25" s="79">
        <f t="shared" si="5"/>
        <v>0</v>
      </c>
      <c r="N25" s="79">
        <f t="shared" si="3"/>
        <v>0</v>
      </c>
      <c r="O25" s="239">
        <f t="shared" si="4"/>
        <v>0</v>
      </c>
      <c r="P25" s="20"/>
    </row>
    <row r="26" spans="1:16" ht="15.75" customHeight="1">
      <c r="A26" s="781" t="s">
        <v>656</v>
      </c>
      <c r="B26" s="781"/>
      <c r="C26" s="13"/>
      <c r="D26" s="56"/>
      <c r="E26" s="79"/>
      <c r="F26" s="79"/>
      <c r="G26" s="79"/>
      <c r="H26" s="79"/>
      <c r="I26" s="79">
        <f>L25</f>
        <v>0</v>
      </c>
      <c r="J26" s="192"/>
      <c r="K26" s="192"/>
      <c r="L26" s="192"/>
      <c r="M26" s="79"/>
      <c r="N26" s="79"/>
      <c r="O26" s="239">
        <f t="shared" si="4"/>
        <v>0</v>
      </c>
      <c r="P26" s="20"/>
    </row>
    <row r="27" spans="1:16" ht="15.75" customHeight="1">
      <c r="A27" s="761" t="s">
        <v>588</v>
      </c>
      <c r="B27" s="761"/>
      <c r="C27" s="20"/>
      <c r="D27" s="56"/>
      <c r="E27" s="79">
        <f>E25-ABS(E26)</f>
        <v>0</v>
      </c>
      <c r="F27" s="79">
        <f>F25-ABS(F26)</f>
        <v>0</v>
      </c>
      <c r="G27" s="79">
        <f>G25-ABS(G26)</f>
        <v>0</v>
      </c>
      <c r="H27" s="79">
        <f>H25-ABS(H26)</f>
        <v>0</v>
      </c>
      <c r="I27" s="79">
        <f>I25-ABS(I26)</f>
        <v>0</v>
      </c>
      <c r="J27" s="307"/>
      <c r="K27" s="307"/>
      <c r="L27" s="307"/>
      <c r="M27" s="79">
        <f>M25-ABS(M26)</f>
        <v>0</v>
      </c>
      <c r="N27" s="79">
        <f t="shared" si="3"/>
        <v>0</v>
      </c>
      <c r="O27" s="239">
        <f t="shared" si="4"/>
        <v>0</v>
      </c>
      <c r="P27" s="20"/>
    </row>
    <row r="28" spans="1:16" s="2" customFormat="1" ht="15.75" customHeight="1">
      <c r="A28" s="2" t="str">
        <f>封面!B$10&amp;封面!D$10</f>
        <v>产权持有单位填表人：杨庆华</v>
      </c>
      <c r="C28" s="22"/>
      <c r="D28" s="58"/>
      <c r="E28" s="22"/>
      <c r="F28" s="22"/>
      <c r="G28" s="22"/>
      <c r="H28" s="22"/>
      <c r="I28" s="22"/>
      <c r="J28" s="22"/>
      <c r="K28" s="22"/>
      <c r="L28" s="22"/>
    </row>
    <row r="29" spans="1:16" s="2" customFormat="1" ht="15.75" customHeight="1">
      <c r="A29" s="2" t="str">
        <f>封面!B$12&amp;封面!D$12&amp;封面!E$12&amp;封面!F$12&amp;封面!G$12&amp;封面!H$12&amp;封面!I$12</f>
        <v>填表日期：2019年1月24日</v>
      </c>
      <c r="D29" s="55"/>
      <c r="M29" s="24" t="str">
        <f>"评估人员："&amp;封面!$P$18</f>
        <v>评估人员：</v>
      </c>
    </row>
  </sheetData>
  <mergeCells count="15">
    <mergeCell ref="A26:B26"/>
    <mergeCell ref="N5:N6"/>
    <mergeCell ref="O5:O6"/>
    <mergeCell ref="P5:P6"/>
    <mergeCell ref="A27:B27"/>
    <mergeCell ref="A5:A6"/>
    <mergeCell ref="B5:B6"/>
    <mergeCell ref="C5:C6"/>
    <mergeCell ref="D5:D6"/>
    <mergeCell ref="M5:M6"/>
    <mergeCell ref="A1:P1"/>
    <mergeCell ref="A2:P2"/>
    <mergeCell ref="E5:I5"/>
    <mergeCell ref="J5:L5"/>
    <mergeCell ref="A25:B25"/>
  </mergeCells>
  <phoneticPr fontId="206" type="noConversion"/>
  <hyperlinks>
    <hyperlink ref="A27:B27" location="'3-流动汇总'!A1" display="合     计"/>
  </hyperlinks>
  <printOptions horizontalCentered="1"/>
  <pageMargins left="0.75" right="0.67" top="1.26" bottom="0.87" header="1.26" footer="0.55000000000000004"/>
  <pageSetup paperSize="9" scale="72" fitToHeight="0" orientation="landscape" horizontalDpi="4294967292" r:id="rId1"/>
  <headerFooter scaleWithDoc="0">
    <oddHeader>&amp;R&amp;"宋体,常规"&amp;10表3-4
共&amp;N页第&amp;P页
金额单位:人民币元</oddHead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29"/>
  <sheetViews>
    <sheetView showGridLines="0" workbookViewId="0">
      <selection activeCell="D11" sqref="D11"/>
    </sheetView>
  </sheetViews>
  <sheetFormatPr defaultRowHeight="15.75" customHeight="1"/>
  <cols>
    <col min="1" max="1" width="6.375" style="4" customWidth="1"/>
    <col min="2" max="2" width="25" style="4" customWidth="1"/>
    <col min="3" max="3" width="14.125" style="4" customWidth="1"/>
    <col min="4" max="4" width="8.75" style="49" customWidth="1"/>
    <col min="5" max="5" width="9.125" style="4" customWidth="1"/>
    <col min="6" max="6" width="13.125" style="4" bestFit="1" customWidth="1"/>
    <col min="7" max="7" width="14.25" style="4" customWidth="1"/>
    <col min="8" max="8" width="10.75" style="4" customWidth="1"/>
    <col min="9" max="9" width="10.875" style="4" customWidth="1"/>
    <col min="10" max="10" width="10.125" style="4" customWidth="1"/>
    <col min="11" max="16384" width="9" style="4"/>
  </cols>
  <sheetData>
    <row r="1" spans="1:10" s="1" customFormat="1" ht="30" customHeight="1">
      <c r="A1" s="759" t="s">
        <v>657</v>
      </c>
      <c r="B1" s="759"/>
      <c r="C1" s="759"/>
      <c r="D1" s="759"/>
      <c r="E1" s="759"/>
      <c r="F1" s="759"/>
      <c r="G1" s="759"/>
      <c r="H1" s="759"/>
      <c r="I1" s="759"/>
      <c r="J1" s="759"/>
    </row>
    <row r="2" spans="1:10" s="2" customFormat="1" ht="14.1" customHeight="1">
      <c r="A2" s="760" t="str">
        <f>'1-汇总表'!A2:F2</f>
        <v>评估基准日：2018年12月31日</v>
      </c>
      <c r="B2" s="760"/>
      <c r="C2" s="760"/>
      <c r="D2" s="760"/>
      <c r="E2" s="760"/>
      <c r="F2" s="760"/>
      <c r="G2" s="768"/>
      <c r="H2" s="768"/>
      <c r="I2" s="768"/>
      <c r="J2" s="768"/>
    </row>
    <row r="3" spans="1:10" s="2" customFormat="1" ht="14.1" customHeight="1">
      <c r="A3" s="7"/>
      <c r="B3" s="7"/>
      <c r="C3" s="7"/>
      <c r="D3" s="62"/>
      <c r="E3" s="7"/>
      <c r="F3" s="7"/>
      <c r="G3" s="8"/>
      <c r="H3" s="8"/>
      <c r="I3" s="8"/>
      <c r="J3" s="10"/>
    </row>
    <row r="4" spans="1:10" s="2" customFormat="1" ht="15.75" customHeight="1">
      <c r="A4" s="54" t="str">
        <f>'1-汇总表'!A4</f>
        <v>产权持有人名称：阳煤集团青岛恒源化工有限公司</v>
      </c>
      <c r="D4" s="55"/>
      <c r="J4" s="12"/>
    </row>
    <row r="5" spans="1:10" s="3" customFormat="1" ht="15.75" customHeight="1">
      <c r="A5" s="13" t="s">
        <v>489</v>
      </c>
      <c r="B5" s="14" t="s">
        <v>658</v>
      </c>
      <c r="C5" s="13" t="s">
        <v>645</v>
      </c>
      <c r="D5" s="56" t="s">
        <v>646</v>
      </c>
      <c r="E5" s="13" t="s">
        <v>659</v>
      </c>
      <c r="F5" s="13" t="s">
        <v>491</v>
      </c>
      <c r="G5" s="13" t="s">
        <v>492</v>
      </c>
      <c r="H5" s="13" t="s">
        <v>493</v>
      </c>
      <c r="I5" s="13" t="s">
        <v>494</v>
      </c>
      <c r="J5" s="13" t="s">
        <v>581</v>
      </c>
    </row>
    <row r="6" spans="1:10" ht="15.75" customHeight="1">
      <c r="A6" s="13"/>
      <c r="B6" s="309"/>
      <c r="C6" s="199"/>
      <c r="D6" s="56"/>
      <c r="E6" s="18"/>
      <c r="F6" s="19"/>
      <c r="G6" s="79">
        <f t="shared" ref="G6:G24" si="0">F6</f>
        <v>0</v>
      </c>
      <c r="H6" s="79">
        <f>G6-F6</f>
        <v>0</v>
      </c>
      <c r="I6" s="239">
        <f>IF(F6&lt;&gt;0,ROUND(100*H6/ABS(F6),2),0)</f>
        <v>0</v>
      </c>
      <c r="J6" s="20"/>
    </row>
    <row r="7" spans="1:10" ht="15.75" customHeight="1">
      <c r="A7" s="13"/>
      <c r="B7" s="310"/>
      <c r="C7" s="199"/>
      <c r="D7" s="56"/>
      <c r="E7" s="128"/>
      <c r="F7" s="19"/>
      <c r="G7" s="79">
        <f t="shared" si="0"/>
        <v>0</v>
      </c>
      <c r="H7" s="79">
        <f t="shared" ref="H7:H25" si="1">G7-F7</f>
        <v>0</v>
      </c>
      <c r="I7" s="239">
        <f t="shared" ref="I7:I25" si="2">IF(F7&lt;&gt;0,ROUND(100*H7/ABS(F7),2),0)</f>
        <v>0</v>
      </c>
      <c r="J7" s="20"/>
    </row>
    <row r="8" spans="1:10" ht="15.75" customHeight="1">
      <c r="A8" s="13"/>
      <c r="B8" s="310"/>
      <c r="C8" s="199"/>
      <c r="D8" s="56"/>
      <c r="E8" s="128"/>
      <c r="F8" s="19"/>
      <c r="G8" s="79">
        <f t="shared" si="0"/>
        <v>0</v>
      </c>
      <c r="H8" s="79">
        <f t="shared" si="1"/>
        <v>0</v>
      </c>
      <c r="I8" s="239">
        <f t="shared" si="2"/>
        <v>0</v>
      </c>
      <c r="J8" s="20"/>
    </row>
    <row r="9" spans="1:10" ht="15.75" customHeight="1">
      <c r="A9" s="13"/>
      <c r="B9" s="310"/>
      <c r="C9" s="199"/>
      <c r="D9" s="56"/>
      <c r="E9" s="128"/>
      <c r="F9" s="19"/>
      <c r="G9" s="79">
        <f t="shared" si="0"/>
        <v>0</v>
      </c>
      <c r="H9" s="79">
        <f t="shared" si="1"/>
        <v>0</v>
      </c>
      <c r="I9" s="239">
        <f t="shared" si="2"/>
        <v>0</v>
      </c>
      <c r="J9" s="20"/>
    </row>
    <row r="10" spans="1:10" ht="15.75" customHeight="1">
      <c r="A10" s="13"/>
      <c r="B10" s="310"/>
      <c r="C10" s="199"/>
      <c r="D10" s="56"/>
      <c r="E10" s="128"/>
      <c r="F10" s="19"/>
      <c r="G10" s="79">
        <f t="shared" si="0"/>
        <v>0</v>
      </c>
      <c r="H10" s="79">
        <f t="shared" si="1"/>
        <v>0</v>
      </c>
      <c r="I10" s="239">
        <f t="shared" si="2"/>
        <v>0</v>
      </c>
      <c r="J10" s="20"/>
    </row>
    <row r="11" spans="1:10" ht="15.75" customHeight="1">
      <c r="A11" s="13"/>
      <c r="B11" s="310"/>
      <c r="C11" s="199"/>
      <c r="D11" s="56"/>
      <c r="E11" s="128"/>
      <c r="F11" s="19"/>
      <c r="G11" s="79">
        <f t="shared" si="0"/>
        <v>0</v>
      </c>
      <c r="H11" s="79">
        <f t="shared" si="1"/>
        <v>0</v>
      </c>
      <c r="I11" s="239">
        <f t="shared" si="2"/>
        <v>0</v>
      </c>
      <c r="J11" s="20"/>
    </row>
    <row r="12" spans="1:10" ht="15.75" customHeight="1">
      <c r="A12" s="13"/>
      <c r="B12" s="310"/>
      <c r="C12" s="199"/>
      <c r="D12" s="56"/>
      <c r="E12" s="128"/>
      <c r="F12" s="19"/>
      <c r="G12" s="79">
        <f t="shared" si="0"/>
        <v>0</v>
      </c>
      <c r="H12" s="79">
        <f t="shared" si="1"/>
        <v>0</v>
      </c>
      <c r="I12" s="239">
        <f t="shared" si="2"/>
        <v>0</v>
      </c>
      <c r="J12" s="20"/>
    </row>
    <row r="13" spans="1:10" ht="15.75" customHeight="1">
      <c r="A13" s="13"/>
      <c r="B13" s="310"/>
      <c r="C13" s="199"/>
      <c r="D13" s="56"/>
      <c r="E13" s="128"/>
      <c r="F13" s="19"/>
      <c r="G13" s="79">
        <f t="shared" si="0"/>
        <v>0</v>
      </c>
      <c r="H13" s="79">
        <f t="shared" si="1"/>
        <v>0</v>
      </c>
      <c r="I13" s="239">
        <f t="shared" si="2"/>
        <v>0</v>
      </c>
      <c r="J13" s="20"/>
    </row>
    <row r="14" spans="1:10" ht="15.75" customHeight="1">
      <c r="A14" s="13"/>
      <c r="B14" s="310"/>
      <c r="C14" s="199"/>
      <c r="D14" s="56"/>
      <c r="E14" s="128"/>
      <c r="F14" s="19"/>
      <c r="G14" s="79">
        <f t="shared" si="0"/>
        <v>0</v>
      </c>
      <c r="H14" s="79">
        <f t="shared" si="1"/>
        <v>0</v>
      </c>
      <c r="I14" s="239">
        <f t="shared" si="2"/>
        <v>0</v>
      </c>
      <c r="J14" s="20"/>
    </row>
    <row r="15" spans="1:10" ht="15.75" customHeight="1">
      <c r="A15" s="13"/>
      <c r="B15" s="310"/>
      <c r="C15" s="199"/>
      <c r="D15" s="56"/>
      <c r="E15" s="128"/>
      <c r="F15" s="19"/>
      <c r="G15" s="79">
        <f t="shared" si="0"/>
        <v>0</v>
      </c>
      <c r="H15" s="79">
        <f t="shared" si="1"/>
        <v>0</v>
      </c>
      <c r="I15" s="239">
        <f t="shared" si="2"/>
        <v>0</v>
      </c>
      <c r="J15" s="20"/>
    </row>
    <row r="16" spans="1:10" ht="15.75" customHeight="1">
      <c r="A16" s="13"/>
      <c r="B16" s="310"/>
      <c r="C16" s="199"/>
      <c r="D16" s="56"/>
      <c r="E16" s="128"/>
      <c r="F16" s="19"/>
      <c r="G16" s="79">
        <f t="shared" si="0"/>
        <v>0</v>
      </c>
      <c r="H16" s="79">
        <f t="shared" si="1"/>
        <v>0</v>
      </c>
      <c r="I16" s="239">
        <f t="shared" si="2"/>
        <v>0</v>
      </c>
      <c r="J16" s="20"/>
    </row>
    <row r="17" spans="1:10" ht="15.75" customHeight="1">
      <c r="A17" s="13"/>
      <c r="B17" s="310"/>
      <c r="C17" s="199"/>
      <c r="D17" s="56"/>
      <c r="E17" s="128"/>
      <c r="F17" s="19"/>
      <c r="G17" s="79">
        <f t="shared" si="0"/>
        <v>0</v>
      </c>
      <c r="H17" s="79">
        <f t="shared" si="1"/>
        <v>0</v>
      </c>
      <c r="I17" s="239">
        <f t="shared" si="2"/>
        <v>0</v>
      </c>
      <c r="J17" s="20"/>
    </row>
    <row r="18" spans="1:10" ht="15.75" customHeight="1">
      <c r="A18" s="13"/>
      <c r="B18" s="310"/>
      <c r="C18" s="199"/>
      <c r="D18" s="56"/>
      <c r="E18" s="128"/>
      <c r="F18" s="19"/>
      <c r="G18" s="79">
        <f t="shared" si="0"/>
        <v>0</v>
      </c>
      <c r="H18" s="79">
        <f t="shared" si="1"/>
        <v>0</v>
      </c>
      <c r="I18" s="239">
        <f t="shared" si="2"/>
        <v>0</v>
      </c>
      <c r="J18" s="20"/>
    </row>
    <row r="19" spans="1:10" ht="15.75" customHeight="1">
      <c r="A19" s="13"/>
      <c r="B19" s="310"/>
      <c r="C19" s="199"/>
      <c r="D19" s="56"/>
      <c r="E19" s="128"/>
      <c r="F19" s="19"/>
      <c r="G19" s="79">
        <f t="shared" si="0"/>
        <v>0</v>
      </c>
      <c r="H19" s="79">
        <f t="shared" si="1"/>
        <v>0</v>
      </c>
      <c r="I19" s="239">
        <f t="shared" si="2"/>
        <v>0</v>
      </c>
      <c r="J19" s="20"/>
    </row>
    <row r="20" spans="1:10" ht="15.75" customHeight="1">
      <c r="A20" s="13"/>
      <c r="B20" s="310"/>
      <c r="C20" s="199"/>
      <c r="D20" s="56"/>
      <c r="E20" s="128"/>
      <c r="F20" s="19"/>
      <c r="G20" s="79">
        <f t="shared" si="0"/>
        <v>0</v>
      </c>
      <c r="H20" s="79">
        <f t="shared" si="1"/>
        <v>0</v>
      </c>
      <c r="I20" s="239">
        <f t="shared" si="2"/>
        <v>0</v>
      </c>
      <c r="J20" s="20"/>
    </row>
    <row r="21" spans="1:10" ht="15.75" customHeight="1">
      <c r="A21" s="13"/>
      <c r="B21" s="310"/>
      <c r="C21" s="199"/>
      <c r="D21" s="56"/>
      <c r="E21" s="128"/>
      <c r="F21" s="19"/>
      <c r="G21" s="79">
        <f t="shared" si="0"/>
        <v>0</v>
      </c>
      <c r="H21" s="79">
        <f t="shared" si="1"/>
        <v>0</v>
      </c>
      <c r="I21" s="239">
        <f t="shared" si="2"/>
        <v>0</v>
      </c>
      <c r="J21" s="20"/>
    </row>
    <row r="22" spans="1:10" ht="15.75" customHeight="1">
      <c r="A22" s="13"/>
      <c r="B22" s="310"/>
      <c r="C22" s="199"/>
      <c r="D22" s="56"/>
      <c r="E22" s="128"/>
      <c r="F22" s="19"/>
      <c r="G22" s="79">
        <f t="shared" si="0"/>
        <v>0</v>
      </c>
      <c r="H22" s="79">
        <f t="shared" si="1"/>
        <v>0</v>
      </c>
      <c r="I22" s="239">
        <f t="shared" si="2"/>
        <v>0</v>
      </c>
      <c r="J22" s="20"/>
    </row>
    <row r="23" spans="1:10" ht="15.75" customHeight="1">
      <c r="A23" s="13"/>
      <c r="B23" s="310"/>
      <c r="C23" s="199"/>
      <c r="D23" s="56"/>
      <c r="E23" s="128"/>
      <c r="F23" s="19"/>
      <c r="G23" s="79">
        <f t="shared" si="0"/>
        <v>0</v>
      </c>
      <c r="H23" s="79">
        <f t="shared" si="1"/>
        <v>0</v>
      </c>
      <c r="I23" s="239">
        <f t="shared" si="2"/>
        <v>0</v>
      </c>
      <c r="J23" s="20"/>
    </row>
    <row r="24" spans="1:10" ht="15.75" customHeight="1">
      <c r="A24" s="13"/>
      <c r="B24" s="310"/>
      <c r="C24" s="199"/>
      <c r="D24" s="56"/>
      <c r="E24" s="128"/>
      <c r="F24" s="19"/>
      <c r="G24" s="79">
        <f t="shared" si="0"/>
        <v>0</v>
      </c>
      <c r="H24" s="79">
        <f t="shared" si="1"/>
        <v>0</v>
      </c>
      <c r="I24" s="239">
        <f t="shared" si="2"/>
        <v>0</v>
      </c>
      <c r="J24" s="20"/>
    </row>
    <row r="25" spans="1:10" ht="15.75" customHeight="1">
      <c r="A25" s="781" t="s">
        <v>641</v>
      </c>
      <c r="B25" s="781"/>
      <c r="C25" s="13"/>
      <c r="D25" s="56"/>
      <c r="E25" s="18"/>
      <c r="F25" s="19">
        <f>SUM(F6:F24)</f>
        <v>0</v>
      </c>
      <c r="G25" s="79">
        <f>SUM(G6:G24)</f>
        <v>0</v>
      </c>
      <c r="H25" s="79">
        <f t="shared" si="1"/>
        <v>0</v>
      </c>
      <c r="I25" s="239">
        <f t="shared" si="2"/>
        <v>0</v>
      </c>
      <c r="J25" s="20"/>
    </row>
    <row r="26" spans="1:10" ht="15.75" customHeight="1">
      <c r="A26" s="781" t="s">
        <v>660</v>
      </c>
      <c r="B26" s="781"/>
      <c r="C26" s="13"/>
      <c r="D26" s="56"/>
      <c r="E26" s="18"/>
      <c r="F26" s="19"/>
      <c r="G26" s="79"/>
      <c r="H26" s="79"/>
      <c r="I26" s="79" t="s">
        <v>573</v>
      </c>
      <c r="J26" s="20"/>
    </row>
    <row r="27" spans="1:10" ht="15.75" customHeight="1">
      <c r="A27" s="761" t="s">
        <v>661</v>
      </c>
      <c r="B27" s="761"/>
      <c r="C27" s="20"/>
      <c r="D27" s="57"/>
      <c r="E27" s="20"/>
      <c r="F27" s="19">
        <f>F25-ABS(F26)</f>
        <v>0</v>
      </c>
      <c r="G27" s="79">
        <f>G25-ABS(G26)</f>
        <v>0</v>
      </c>
      <c r="H27" s="79">
        <f>G27-F27</f>
        <v>0</v>
      </c>
      <c r="I27" s="239">
        <f>IF(F27&lt;&gt;0,ROUND(100*H27/ABS(F27),2),0)</f>
        <v>0</v>
      </c>
      <c r="J27" s="20"/>
    </row>
    <row r="28" spans="1:10" s="2" customFormat="1" ht="15.75" customHeight="1">
      <c r="A28" s="2" t="str">
        <f>封面!B$10&amp;封面!D$10</f>
        <v>产权持有单位填表人：杨庆华</v>
      </c>
      <c r="C28" s="22"/>
      <c r="D28" s="58"/>
      <c r="E28" s="22"/>
    </row>
    <row r="29" spans="1:10" s="2" customFormat="1" ht="15.75" customHeight="1">
      <c r="A29" s="2" t="str">
        <f>封面!B$12&amp;封面!D$12&amp;封面!E$12&amp;封面!F$12&amp;封面!G$12&amp;封面!H$12&amp;封面!I$12</f>
        <v>填表日期：2019年1月24日</v>
      </c>
      <c r="D29" s="55"/>
      <c r="G29" s="24" t="str">
        <f>"评估人员："&amp;封面!$P$18</f>
        <v>评估人员：</v>
      </c>
    </row>
  </sheetData>
  <mergeCells count="5">
    <mergeCell ref="A1:J1"/>
    <mergeCell ref="A2:J2"/>
    <mergeCell ref="A25:B25"/>
    <mergeCell ref="A26:B26"/>
    <mergeCell ref="A27:B27"/>
  </mergeCells>
  <phoneticPr fontId="206" type="noConversion"/>
  <hyperlinks>
    <hyperlink ref="A27:B27" location="'3-流动汇总'!A1" display="合      计"/>
  </hyperlinks>
  <printOptions horizontalCentered="1"/>
  <pageMargins left="0.71" right="0.63" top="0.87" bottom="0.87" header="1.3" footer="0.55000000000000004"/>
  <pageSetup paperSize="9" fitToHeight="0" orientation="landscape" horizontalDpi="4294967292" r:id="rId1"/>
  <headerFooter scaleWithDoc="0">
    <oddHeader>&amp;R&amp;"宋体,常规"&amp;10表3-5
共&amp;N页第&amp;P页
金额单位:人民币元</oddHeader>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0"/>
  <sheetViews>
    <sheetView showGridLines="0" workbookViewId="0">
      <selection activeCell="B7" sqref="B7"/>
    </sheetView>
  </sheetViews>
  <sheetFormatPr defaultRowHeight="15.75" customHeight="1"/>
  <cols>
    <col min="1" max="1" width="5" style="4" customWidth="1"/>
    <col min="2" max="2" width="20.375" style="4" customWidth="1"/>
    <col min="3" max="3" width="9" style="49"/>
    <col min="4" max="4" width="11" style="4" customWidth="1"/>
    <col min="5" max="5" width="12.875" style="4" customWidth="1"/>
    <col min="6" max="6" width="9.625" style="4" customWidth="1"/>
    <col min="7" max="8" width="12.625" style="4" customWidth="1"/>
    <col min="9" max="9" width="10" style="4" customWidth="1"/>
    <col min="10" max="10" width="10.375" style="4" customWidth="1"/>
    <col min="11" max="16384" width="9" style="4"/>
  </cols>
  <sheetData>
    <row r="1" spans="1:11" s="1" customFormat="1" ht="30" customHeight="1">
      <c r="A1" s="759" t="s">
        <v>662</v>
      </c>
      <c r="B1" s="759"/>
      <c r="C1" s="759"/>
      <c r="D1" s="759"/>
      <c r="E1" s="759"/>
      <c r="F1" s="759"/>
      <c r="G1" s="759"/>
      <c r="H1" s="759"/>
      <c r="I1" s="759"/>
      <c r="J1" s="759"/>
      <c r="K1" s="759"/>
    </row>
    <row r="2" spans="1:11" s="2" customFormat="1" ht="14.1" customHeight="1">
      <c r="A2" s="760" t="str">
        <f>'1-汇总表'!A2:F2</f>
        <v>评估基准日：2018年12月31日</v>
      </c>
      <c r="B2" s="760"/>
      <c r="C2" s="760"/>
      <c r="D2" s="760"/>
      <c r="E2" s="760"/>
      <c r="F2" s="760"/>
      <c r="G2" s="760"/>
      <c r="H2" s="768"/>
      <c r="I2" s="768"/>
      <c r="J2" s="768"/>
      <c r="K2" s="768"/>
    </row>
    <row r="3" spans="1:11" s="2" customFormat="1" ht="14.1" customHeight="1">
      <c r="A3" s="7"/>
      <c r="B3" s="7"/>
      <c r="C3" s="62"/>
      <c r="D3" s="7"/>
      <c r="E3" s="7"/>
      <c r="F3" s="7"/>
      <c r="G3" s="7"/>
      <c r="H3" s="8"/>
      <c r="I3" s="8"/>
      <c r="J3" s="8"/>
      <c r="K3" s="10"/>
    </row>
    <row r="4" spans="1:11" s="2" customFormat="1" ht="15.75" customHeight="1">
      <c r="A4" s="54" t="str">
        <f>'1-汇总表'!A4</f>
        <v>产权持有人名称：阳煤集团青岛恒源化工有限公司</v>
      </c>
      <c r="C4" s="55"/>
      <c r="K4" s="12"/>
    </row>
    <row r="5" spans="1:11" s="3" customFormat="1" ht="15.75" customHeight="1">
      <c r="A5" s="13" t="s">
        <v>489</v>
      </c>
      <c r="B5" s="14" t="s">
        <v>644</v>
      </c>
      <c r="C5" s="56" t="s">
        <v>646</v>
      </c>
      <c r="D5" s="13" t="s">
        <v>663</v>
      </c>
      <c r="E5" s="13" t="s">
        <v>664</v>
      </c>
      <c r="F5" s="13" t="s">
        <v>665</v>
      </c>
      <c r="G5" s="13" t="s">
        <v>491</v>
      </c>
      <c r="H5" s="13" t="s">
        <v>492</v>
      </c>
      <c r="I5" s="13" t="s">
        <v>493</v>
      </c>
      <c r="J5" s="13" t="s">
        <v>494</v>
      </c>
      <c r="K5" s="13" t="s">
        <v>581</v>
      </c>
    </row>
    <row r="6" spans="1:11" ht="15.75" customHeight="1">
      <c r="A6" s="13"/>
      <c r="B6" s="149"/>
      <c r="C6" s="56"/>
      <c r="D6" s="19"/>
      <c r="E6" s="13"/>
      <c r="F6" s="13"/>
      <c r="G6" s="19"/>
      <c r="H6" s="19">
        <f>G6</f>
        <v>0</v>
      </c>
      <c r="I6" s="19">
        <f>H6-G6</f>
        <v>0</v>
      </c>
      <c r="J6" s="239">
        <f>IF(G6&lt;&gt;0,ROUND(100*I6/ABS(G6),2),0)</f>
        <v>0</v>
      </c>
      <c r="K6" s="20"/>
    </row>
    <row r="7" spans="1:11" ht="15.75" customHeight="1">
      <c r="A7" s="13"/>
      <c r="B7" s="149"/>
      <c r="C7" s="56"/>
      <c r="D7" s="19"/>
      <c r="E7" s="13"/>
      <c r="F7" s="13"/>
      <c r="G7" s="19"/>
      <c r="H7" s="19">
        <f>G7</f>
        <v>0</v>
      </c>
      <c r="I7" s="19">
        <f>H7-G7</f>
        <v>0</v>
      </c>
      <c r="J7" s="239">
        <f>IF(G7&lt;&gt;0,ROUND(100*I7/ABS(G7),2),0)</f>
        <v>0</v>
      </c>
      <c r="K7" s="20"/>
    </row>
    <row r="8" spans="1:11" ht="15.75" customHeight="1">
      <c r="A8" s="13"/>
      <c r="B8" s="149"/>
      <c r="C8" s="56"/>
      <c r="D8" s="19"/>
      <c r="E8" s="13"/>
      <c r="F8" s="13"/>
      <c r="G8" s="19"/>
      <c r="H8" s="19">
        <f>G8</f>
        <v>0</v>
      </c>
      <c r="I8" s="19">
        <f>H8-G8</f>
        <v>0</v>
      </c>
      <c r="J8" s="239">
        <f>IF(G8&lt;&gt;0,ROUND(100*I8/ABS(G8),2),0)</f>
        <v>0</v>
      </c>
      <c r="K8" s="20"/>
    </row>
    <row r="9" spans="1:11" ht="15.75" customHeight="1">
      <c r="A9" s="13"/>
      <c r="B9" s="149"/>
      <c r="C9" s="56"/>
      <c r="D9" s="19"/>
      <c r="E9" s="13"/>
      <c r="F9" s="13"/>
      <c r="G9" s="19"/>
      <c r="H9" s="19"/>
      <c r="I9" s="19"/>
      <c r="J9" s="239"/>
      <c r="K9" s="20"/>
    </row>
    <row r="10" spans="1:11" ht="15.75" customHeight="1">
      <c r="A10" s="13"/>
      <c r="B10" s="149"/>
      <c r="C10" s="56"/>
      <c r="D10" s="19"/>
      <c r="E10" s="13"/>
      <c r="F10" s="13"/>
      <c r="G10" s="19"/>
      <c r="H10" s="19"/>
      <c r="I10" s="19"/>
      <c r="J10" s="239"/>
      <c r="K10" s="20"/>
    </row>
    <row r="11" spans="1:11" ht="15.75" customHeight="1">
      <c r="A11" s="13"/>
      <c r="B11" s="149"/>
      <c r="C11" s="56"/>
      <c r="D11" s="19"/>
      <c r="E11" s="13"/>
      <c r="F11" s="13"/>
      <c r="G11" s="19"/>
      <c r="H11" s="19"/>
      <c r="I11" s="19"/>
      <c r="J11" s="239"/>
      <c r="K11" s="20"/>
    </row>
    <row r="12" spans="1:11" ht="15.75" customHeight="1">
      <c r="A12" s="13"/>
      <c r="B12" s="149"/>
      <c r="C12" s="56"/>
      <c r="D12" s="19"/>
      <c r="E12" s="13"/>
      <c r="F12" s="13"/>
      <c r="G12" s="19"/>
      <c r="H12" s="19"/>
      <c r="I12" s="19"/>
      <c r="J12" s="239"/>
      <c r="K12" s="20"/>
    </row>
    <row r="13" spans="1:11" ht="16.5" customHeight="1">
      <c r="A13" s="13"/>
      <c r="B13" s="149"/>
      <c r="C13" s="56"/>
      <c r="D13" s="19"/>
      <c r="E13" s="13"/>
      <c r="F13" s="13"/>
      <c r="G13" s="19"/>
      <c r="H13" s="19"/>
      <c r="I13" s="19"/>
      <c r="J13" s="239"/>
      <c r="K13" s="20"/>
    </row>
    <row r="14" spans="1:11" ht="15.75" customHeight="1">
      <c r="A14" s="13"/>
      <c r="B14" s="149"/>
      <c r="C14" s="56"/>
      <c r="D14" s="19"/>
      <c r="E14" s="13"/>
      <c r="F14" s="13"/>
      <c r="G14" s="19"/>
      <c r="H14" s="19"/>
      <c r="I14" s="19"/>
      <c r="J14" s="239"/>
      <c r="K14" s="20"/>
    </row>
    <row r="15" spans="1:11" ht="15.75" customHeight="1">
      <c r="A15" s="13"/>
      <c r="B15" s="149"/>
      <c r="C15" s="56"/>
      <c r="D15" s="19"/>
      <c r="E15" s="13"/>
      <c r="F15" s="13"/>
      <c r="G15" s="19"/>
      <c r="H15" s="19"/>
      <c r="I15" s="19"/>
      <c r="J15" s="239"/>
      <c r="K15" s="20"/>
    </row>
    <row r="16" spans="1:11" ht="15.75" customHeight="1">
      <c r="A16" s="13"/>
      <c r="B16" s="149"/>
      <c r="C16" s="56"/>
      <c r="D16" s="19"/>
      <c r="E16" s="13"/>
      <c r="F16" s="13"/>
      <c r="G16" s="19"/>
      <c r="H16" s="19"/>
      <c r="I16" s="19"/>
      <c r="J16" s="239"/>
      <c r="K16" s="20"/>
    </row>
    <row r="17" spans="1:11" ht="15.75" customHeight="1">
      <c r="A17" s="13"/>
      <c r="B17" s="149"/>
      <c r="C17" s="56"/>
      <c r="D17" s="19"/>
      <c r="E17" s="13"/>
      <c r="F17" s="13"/>
      <c r="G17" s="19"/>
      <c r="H17" s="19"/>
      <c r="I17" s="19"/>
      <c r="J17" s="239"/>
      <c r="K17" s="20"/>
    </row>
    <row r="18" spans="1:11" ht="15.75" customHeight="1">
      <c r="A18" s="13"/>
      <c r="B18" s="149"/>
      <c r="C18" s="56"/>
      <c r="D18" s="19"/>
      <c r="E18" s="13"/>
      <c r="F18" s="13"/>
      <c r="G18" s="19"/>
      <c r="H18" s="19"/>
      <c r="I18" s="19"/>
      <c r="J18" s="239"/>
      <c r="K18" s="20"/>
    </row>
    <row r="19" spans="1:11" ht="15.75" customHeight="1">
      <c r="A19" s="13"/>
      <c r="B19" s="149"/>
      <c r="C19" s="56"/>
      <c r="D19" s="19"/>
      <c r="E19" s="13"/>
      <c r="F19" s="13"/>
      <c r="G19" s="19"/>
      <c r="H19" s="19"/>
      <c r="I19" s="19"/>
      <c r="J19" s="239"/>
      <c r="K19" s="20"/>
    </row>
    <row r="20" spans="1:11" ht="15.75" customHeight="1">
      <c r="A20" s="13"/>
      <c r="B20" s="149"/>
      <c r="C20" s="56"/>
      <c r="D20" s="19"/>
      <c r="E20" s="13"/>
      <c r="F20" s="13"/>
      <c r="G20" s="19"/>
      <c r="H20" s="19"/>
      <c r="I20" s="19"/>
      <c r="J20" s="239"/>
      <c r="K20" s="20"/>
    </row>
    <row r="21" spans="1:11" ht="15.75" customHeight="1">
      <c r="A21" s="13"/>
      <c r="B21" s="149"/>
      <c r="C21" s="56"/>
      <c r="D21" s="19"/>
      <c r="E21" s="13"/>
      <c r="F21" s="13"/>
      <c r="G21" s="19"/>
      <c r="H21" s="19"/>
      <c r="I21" s="19"/>
      <c r="J21" s="239"/>
      <c r="K21" s="20"/>
    </row>
    <row r="22" spans="1:11" ht="15.75" customHeight="1">
      <c r="A22" s="13"/>
      <c r="B22" s="149"/>
      <c r="C22" s="56"/>
      <c r="D22" s="19"/>
      <c r="E22" s="13"/>
      <c r="F22" s="13"/>
      <c r="G22" s="19"/>
      <c r="H22" s="19"/>
      <c r="I22" s="19"/>
      <c r="J22" s="239"/>
      <c r="K22" s="20"/>
    </row>
    <row r="23" spans="1:11" ht="15.75" customHeight="1">
      <c r="A23" s="13"/>
      <c r="B23" s="149"/>
      <c r="C23" s="56"/>
      <c r="D23" s="19"/>
      <c r="E23" s="13"/>
      <c r="F23" s="13"/>
      <c r="G23" s="19"/>
      <c r="H23" s="19"/>
      <c r="I23" s="19"/>
      <c r="J23" s="239"/>
      <c r="K23" s="20"/>
    </row>
    <row r="24" spans="1:11" ht="15.75" customHeight="1">
      <c r="A24" s="13"/>
      <c r="B24" s="149"/>
      <c r="C24" s="56"/>
      <c r="D24" s="19"/>
      <c r="E24" s="13"/>
      <c r="F24" s="13"/>
      <c r="G24" s="19"/>
      <c r="H24" s="19"/>
      <c r="I24" s="19"/>
      <c r="J24" s="239"/>
      <c r="K24" s="20"/>
    </row>
    <row r="25" spans="1:11" ht="15.75" customHeight="1">
      <c r="A25" s="13"/>
      <c r="B25" s="149"/>
      <c r="C25" s="56"/>
      <c r="D25" s="19"/>
      <c r="E25" s="13"/>
      <c r="F25" s="13"/>
      <c r="G25" s="19"/>
      <c r="H25" s="19"/>
      <c r="I25" s="19"/>
      <c r="J25" s="239"/>
      <c r="K25" s="20"/>
    </row>
    <row r="26" spans="1:11" ht="15.75" customHeight="1">
      <c r="A26" s="13"/>
      <c r="B26" s="149"/>
      <c r="C26" s="56"/>
      <c r="D26" s="19"/>
      <c r="E26" s="13"/>
      <c r="F26" s="13"/>
      <c r="G26" s="19"/>
      <c r="H26" s="19"/>
      <c r="I26" s="19"/>
      <c r="J26" s="79" t="s">
        <v>573</v>
      </c>
      <c r="K26" s="20"/>
    </row>
    <row r="27" spans="1:11" ht="15.75" customHeight="1">
      <c r="A27" s="13"/>
      <c r="B27" s="149"/>
      <c r="C27" s="56"/>
      <c r="D27" s="19"/>
      <c r="E27" s="13"/>
      <c r="F27" s="13"/>
      <c r="G27" s="19"/>
      <c r="H27" s="19"/>
      <c r="I27" s="19"/>
      <c r="J27" s="79"/>
      <c r="K27" s="20"/>
    </row>
    <row r="28" spans="1:11" ht="15.75" customHeight="1">
      <c r="A28" s="761" t="s">
        <v>666</v>
      </c>
      <c r="B28" s="761"/>
      <c r="C28" s="57"/>
      <c r="D28" s="19"/>
      <c r="E28" s="20"/>
      <c r="F28" s="20"/>
      <c r="G28" s="19">
        <f>SUM(G6:G27)</f>
        <v>0</v>
      </c>
      <c r="H28" s="19">
        <f>SUM(H6:H27)</f>
        <v>0</v>
      </c>
      <c r="I28" s="19">
        <f>H28-G28</f>
        <v>0</v>
      </c>
      <c r="J28" s="239">
        <f>IF(G28&lt;&gt;0,ROUND(100*I28/ABS(G28),2),0)</f>
        <v>0</v>
      </c>
      <c r="K28" s="20"/>
    </row>
    <row r="29" spans="1:11" s="2" customFormat="1" ht="15.75" customHeight="1">
      <c r="A29" s="2" t="str">
        <f>封面!B$10&amp;封面!D$10</f>
        <v>产权持有单位填表人：杨庆华</v>
      </c>
      <c r="C29" s="58"/>
      <c r="D29" s="22"/>
      <c r="E29" s="22"/>
      <c r="J29" s="308"/>
    </row>
    <row r="30" spans="1:11" s="2" customFormat="1" ht="15.75" customHeight="1">
      <c r="A30" s="2" t="str">
        <f>封面!B$12&amp;封面!D$12&amp;封面!E$12&amp;封面!F$12&amp;封面!G$12&amp;封面!H$12&amp;封面!I$12</f>
        <v>填表日期：2019年1月24日</v>
      </c>
      <c r="C30" s="55"/>
      <c r="H30" s="24" t="str">
        <f>"评估人员："&amp;封面!$P$18</f>
        <v>评估人员：</v>
      </c>
    </row>
  </sheetData>
  <mergeCells count="3">
    <mergeCell ref="A1:K1"/>
    <mergeCell ref="A2:K2"/>
    <mergeCell ref="A28:B28"/>
  </mergeCells>
  <phoneticPr fontId="206" type="noConversion"/>
  <hyperlinks>
    <hyperlink ref="A28:B28" location="'3-流动汇总'!A1" display="合            计"/>
  </hyperlinks>
  <printOptions horizontalCentered="1"/>
  <pageMargins left="0.67" right="0.65" top="0.87" bottom="0.87" header="1.29" footer="0.6"/>
  <pageSetup paperSize="9" fitToHeight="0" orientation="landscape" horizontalDpi="4294967292" r:id="rId1"/>
  <headerFooter scaleWithDoc="0">
    <oddHeader>&amp;R&amp;"宋体,常规"&amp;10表3-6
共&amp;N页第&amp;P页
金额单位:人民币元</oddHeader>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1"/>
  <sheetViews>
    <sheetView showGridLines="0" workbookViewId="0">
      <selection activeCell="B7" sqref="B7"/>
    </sheetView>
  </sheetViews>
  <sheetFormatPr defaultRowHeight="15.75" customHeight="1"/>
  <cols>
    <col min="1" max="1" width="5.5" style="4" customWidth="1"/>
    <col min="2" max="2" width="17" style="4" customWidth="1"/>
    <col min="3" max="3" width="7.625" style="49" customWidth="1"/>
    <col min="4" max="4" width="19.5" style="4" customWidth="1"/>
    <col min="5" max="5" width="15.5" style="4" customWidth="1"/>
    <col min="6" max="6" width="15.625" style="4" customWidth="1"/>
    <col min="7" max="7" width="12.125" style="4" customWidth="1"/>
    <col min="8" max="8" width="11.25" style="4" customWidth="1"/>
    <col min="9" max="9" width="16.25" style="4" customWidth="1"/>
    <col min="10" max="16384" width="9" style="4"/>
  </cols>
  <sheetData>
    <row r="1" spans="1:9" s="1" customFormat="1" ht="30" customHeight="1">
      <c r="A1" s="759" t="s">
        <v>667</v>
      </c>
      <c r="B1" s="759"/>
      <c r="C1" s="759"/>
      <c r="D1" s="759"/>
      <c r="E1" s="759"/>
      <c r="F1" s="759"/>
      <c r="G1" s="759"/>
      <c r="H1" s="759"/>
      <c r="I1" s="759"/>
    </row>
    <row r="2" spans="1:9" s="2" customFormat="1" ht="14.1" customHeight="1">
      <c r="A2" s="760" t="str">
        <f>'1-汇总表'!A2:F2</f>
        <v>评估基准日：2018年12月31日</v>
      </c>
      <c r="B2" s="760"/>
      <c r="C2" s="760"/>
      <c r="D2" s="760"/>
      <c r="E2" s="760"/>
      <c r="F2" s="760"/>
      <c r="G2" s="760"/>
      <c r="H2" s="768"/>
      <c r="I2" s="768"/>
    </row>
    <row r="3" spans="1:9" s="2" customFormat="1" ht="14.1" customHeight="1">
      <c r="A3" s="7"/>
      <c r="B3" s="7"/>
      <c r="C3" s="62"/>
      <c r="D3" s="7"/>
      <c r="E3" s="7"/>
      <c r="F3" s="7"/>
      <c r="G3" s="7"/>
      <c r="H3" s="8"/>
      <c r="I3" s="8"/>
    </row>
    <row r="4" spans="1:9" s="2" customFormat="1" ht="15.75" customHeight="1">
      <c r="A4" s="54" t="str">
        <f>'1-汇总表'!A4</f>
        <v>产权持有人名称：阳煤集团青岛恒源化工有限公司</v>
      </c>
      <c r="C4" s="55"/>
      <c r="I4" s="12"/>
    </row>
    <row r="5" spans="1:9" s="3" customFormat="1" ht="15.75" customHeight="1">
      <c r="A5" s="13" t="s">
        <v>489</v>
      </c>
      <c r="B5" s="14" t="s">
        <v>636</v>
      </c>
      <c r="C5" s="56" t="s">
        <v>646</v>
      </c>
      <c r="D5" s="13" t="s">
        <v>668</v>
      </c>
      <c r="E5" s="13" t="s">
        <v>491</v>
      </c>
      <c r="F5" s="13" t="s">
        <v>492</v>
      </c>
      <c r="G5" s="13" t="s">
        <v>493</v>
      </c>
      <c r="H5" s="13" t="s">
        <v>494</v>
      </c>
      <c r="I5" s="13" t="s">
        <v>581</v>
      </c>
    </row>
    <row r="6" spans="1:9" ht="15.75" customHeight="1">
      <c r="A6" s="13"/>
      <c r="B6" s="149"/>
      <c r="C6" s="56"/>
      <c r="D6" s="20"/>
      <c r="E6" s="19"/>
      <c r="F6" s="19">
        <f>E6</f>
        <v>0</v>
      </c>
      <c r="G6" s="19">
        <f>F6-E6</f>
        <v>0</v>
      </c>
      <c r="H6" s="239">
        <f>IF(E6&lt;&gt;0,ROUND(100*G6/ABS(E6),2),0)</f>
        <v>0</v>
      </c>
      <c r="I6" s="20"/>
    </row>
    <row r="7" spans="1:9" ht="15.75" customHeight="1">
      <c r="A7" s="13"/>
      <c r="B7" s="149"/>
      <c r="C7" s="56"/>
      <c r="D7" s="20"/>
      <c r="E7" s="19"/>
      <c r="F7" s="19">
        <f>E7</f>
        <v>0</v>
      </c>
      <c r="G7" s="19">
        <f>F7-E7</f>
        <v>0</v>
      </c>
      <c r="H7" s="239">
        <f>IF(E7&lt;&gt;0,ROUND(100*G7/ABS(E7),2),0)</f>
        <v>0</v>
      </c>
      <c r="I7" s="20"/>
    </row>
    <row r="8" spans="1:9" ht="15.75" customHeight="1">
      <c r="A8" s="13"/>
      <c r="B8" s="149"/>
      <c r="C8" s="56"/>
      <c r="D8" s="20"/>
      <c r="E8" s="19"/>
      <c r="F8" s="19">
        <f>E8</f>
        <v>0</v>
      </c>
      <c r="G8" s="19">
        <f>F8-E8</f>
        <v>0</v>
      </c>
      <c r="H8" s="239">
        <f>IF(E8&lt;&gt;0,ROUND(100*G8/ABS(E8),2),0)</f>
        <v>0</v>
      </c>
      <c r="I8" s="20"/>
    </row>
    <row r="9" spans="1:9" ht="15.75" customHeight="1">
      <c r="A9" s="13"/>
      <c r="B9" s="149"/>
      <c r="C9" s="56"/>
      <c r="D9" s="20"/>
      <c r="E9" s="19"/>
      <c r="F9" s="19"/>
      <c r="G9" s="19"/>
      <c r="H9" s="239"/>
      <c r="I9" s="20"/>
    </row>
    <row r="10" spans="1:9" ht="15.75" customHeight="1">
      <c r="A10" s="13"/>
      <c r="B10" s="149"/>
      <c r="C10" s="56"/>
      <c r="D10" s="20"/>
      <c r="E10" s="19"/>
      <c r="F10" s="19"/>
      <c r="G10" s="19"/>
      <c r="H10" s="239"/>
      <c r="I10" s="20"/>
    </row>
    <row r="11" spans="1:9" ht="15.75" customHeight="1">
      <c r="A11" s="13"/>
      <c r="B11" s="149"/>
      <c r="C11" s="56"/>
      <c r="D11" s="20"/>
      <c r="E11" s="19"/>
      <c r="F11" s="19"/>
      <c r="G11" s="19"/>
      <c r="H11" s="239"/>
      <c r="I11" s="20"/>
    </row>
    <row r="12" spans="1:9" ht="15.75" customHeight="1">
      <c r="A12" s="13"/>
      <c r="B12" s="149"/>
      <c r="C12" s="56"/>
      <c r="D12" s="20"/>
      <c r="E12" s="19"/>
      <c r="F12" s="19"/>
      <c r="G12" s="19"/>
      <c r="H12" s="239"/>
      <c r="I12" s="20"/>
    </row>
    <row r="13" spans="1:9" ht="15.75" customHeight="1">
      <c r="A13" s="13"/>
      <c r="B13" s="149"/>
      <c r="C13" s="56"/>
      <c r="D13" s="20"/>
      <c r="E13" s="19"/>
      <c r="F13" s="19"/>
      <c r="G13" s="19"/>
      <c r="H13" s="239"/>
      <c r="I13" s="20"/>
    </row>
    <row r="14" spans="1:9" ht="15.75" customHeight="1">
      <c r="A14" s="13"/>
      <c r="B14" s="149"/>
      <c r="C14" s="56"/>
      <c r="D14" s="20"/>
      <c r="E14" s="19"/>
      <c r="F14" s="19"/>
      <c r="G14" s="19"/>
      <c r="H14" s="239"/>
      <c r="I14" s="20"/>
    </row>
    <row r="15" spans="1:9" ht="15.75" customHeight="1">
      <c r="A15" s="13"/>
      <c r="B15" s="149"/>
      <c r="C15" s="56"/>
      <c r="D15" s="20"/>
      <c r="E15" s="19"/>
      <c r="F15" s="19"/>
      <c r="G15" s="19"/>
      <c r="H15" s="239"/>
      <c r="I15" s="20"/>
    </row>
    <row r="16" spans="1:9" ht="15.75" customHeight="1">
      <c r="A16" s="13"/>
      <c r="B16" s="149"/>
      <c r="C16" s="56"/>
      <c r="D16" s="20"/>
      <c r="E16" s="19"/>
      <c r="F16" s="19"/>
      <c r="G16" s="19"/>
      <c r="H16" s="239"/>
      <c r="I16" s="20"/>
    </row>
    <row r="17" spans="1:9" ht="15.75" customHeight="1">
      <c r="A17" s="13"/>
      <c r="B17" s="149"/>
      <c r="C17" s="56"/>
      <c r="D17" s="20"/>
      <c r="E17" s="19"/>
      <c r="F17" s="19"/>
      <c r="G17" s="19"/>
      <c r="H17" s="239"/>
      <c r="I17" s="20"/>
    </row>
    <row r="18" spans="1:9" ht="15.75" customHeight="1">
      <c r="A18" s="13"/>
      <c r="B18" s="149"/>
      <c r="C18" s="56"/>
      <c r="D18" s="20"/>
      <c r="E18" s="19"/>
      <c r="F18" s="19"/>
      <c r="G18" s="19"/>
      <c r="H18" s="239"/>
      <c r="I18" s="20"/>
    </row>
    <row r="19" spans="1:9" ht="15.75" customHeight="1">
      <c r="A19" s="13"/>
      <c r="B19" s="149"/>
      <c r="C19" s="56"/>
      <c r="D19" s="20"/>
      <c r="E19" s="19"/>
      <c r="F19" s="19"/>
      <c r="G19" s="19"/>
      <c r="H19" s="239"/>
      <c r="I19" s="20"/>
    </row>
    <row r="20" spans="1:9" ht="15.75" customHeight="1">
      <c r="A20" s="13"/>
      <c r="B20" s="149"/>
      <c r="C20" s="56"/>
      <c r="D20" s="20"/>
      <c r="E20" s="19"/>
      <c r="F20" s="19"/>
      <c r="G20" s="19"/>
      <c r="H20" s="239"/>
      <c r="I20" s="20"/>
    </row>
    <row r="21" spans="1:9" ht="15.75" customHeight="1">
      <c r="A21" s="13"/>
      <c r="B21" s="149"/>
      <c r="C21" s="56"/>
      <c r="D21" s="20"/>
      <c r="E21" s="19"/>
      <c r="F21" s="19"/>
      <c r="G21" s="19"/>
      <c r="H21" s="239"/>
      <c r="I21" s="20"/>
    </row>
    <row r="22" spans="1:9" ht="15.75" customHeight="1">
      <c r="A22" s="13"/>
      <c r="B22" s="149"/>
      <c r="C22" s="56"/>
      <c r="D22" s="20"/>
      <c r="E22" s="19"/>
      <c r="F22" s="19"/>
      <c r="G22" s="19"/>
      <c r="H22" s="239"/>
      <c r="I22" s="20"/>
    </row>
    <row r="23" spans="1:9" ht="15.75" customHeight="1">
      <c r="A23" s="13"/>
      <c r="B23" s="149"/>
      <c r="C23" s="56"/>
      <c r="D23" s="20"/>
      <c r="E23" s="19"/>
      <c r="F23" s="19"/>
      <c r="G23" s="19"/>
      <c r="H23" s="239"/>
      <c r="I23" s="20"/>
    </row>
    <row r="24" spans="1:9" ht="15.75" customHeight="1">
      <c r="A24" s="13"/>
      <c r="B24" s="149"/>
      <c r="C24" s="56"/>
      <c r="D24" s="20"/>
      <c r="E24" s="19"/>
      <c r="F24" s="19"/>
      <c r="G24" s="19"/>
      <c r="H24" s="79" t="s">
        <v>573</v>
      </c>
      <c r="I24" s="20"/>
    </row>
    <row r="25" spans="1:9" ht="15.75" customHeight="1">
      <c r="A25" s="13"/>
      <c r="B25" s="149"/>
      <c r="C25" s="56"/>
      <c r="D25" s="20"/>
      <c r="E25" s="19"/>
      <c r="F25" s="19"/>
      <c r="G25" s="19"/>
      <c r="H25" s="79" t="s">
        <v>573</v>
      </c>
      <c r="I25" s="20"/>
    </row>
    <row r="26" spans="1:9" ht="15.75" customHeight="1">
      <c r="A26" s="13"/>
      <c r="B26" s="149"/>
      <c r="C26" s="56"/>
      <c r="D26" s="20"/>
      <c r="E26" s="19"/>
      <c r="F26" s="19"/>
      <c r="G26" s="19"/>
      <c r="H26" s="79" t="s">
        <v>573</v>
      </c>
      <c r="I26" s="20"/>
    </row>
    <row r="27" spans="1:9" ht="15.75" customHeight="1">
      <c r="A27" s="13"/>
      <c r="B27" s="149"/>
      <c r="C27" s="56"/>
      <c r="D27" s="20"/>
      <c r="E27" s="19"/>
      <c r="F27" s="19"/>
      <c r="G27" s="19"/>
      <c r="H27" s="79"/>
      <c r="I27" s="20"/>
    </row>
    <row r="28" spans="1:9" ht="15.75" customHeight="1">
      <c r="A28" s="761" t="s">
        <v>666</v>
      </c>
      <c r="B28" s="761"/>
      <c r="C28" s="56"/>
      <c r="D28" s="20"/>
      <c r="E28" s="19">
        <f>SUM(E6:E27)</f>
        <v>0</v>
      </c>
      <c r="F28" s="19">
        <f>SUM(F6:F27)</f>
        <v>0</v>
      </c>
      <c r="G28" s="19">
        <f>F28-E28</f>
        <v>0</v>
      </c>
      <c r="H28" s="239">
        <f>IF(E28&lt;&gt;0,ROUND(100*G28/ABS(E28),2),0)</f>
        <v>0</v>
      </c>
      <c r="I28" s="20"/>
    </row>
    <row r="29" spans="1:9" s="2" customFormat="1" ht="15.75" customHeight="1">
      <c r="A29" s="2" t="str">
        <f>封面!B$10&amp;封面!D$10</f>
        <v>产权持有单位填表人：杨庆华</v>
      </c>
      <c r="C29" s="58"/>
      <c r="D29" s="22"/>
      <c r="E29" s="22"/>
    </row>
    <row r="30" spans="1:9" s="2" customFormat="1" ht="15.75" customHeight="1">
      <c r="A30" s="2" t="str">
        <f>封面!B$12&amp;封面!D$12&amp;封面!E$12&amp;封面!F$12&amp;封面!G$12&amp;封面!H$12&amp;封面!I$12</f>
        <v>填表日期：2019年1月24日</v>
      </c>
      <c r="C30" s="55"/>
      <c r="F30" s="24" t="str">
        <f>"评估人员："&amp;封面!$P$18</f>
        <v>评估人员：</v>
      </c>
    </row>
    <row r="31" spans="1:9" s="2" customFormat="1" ht="15.75" customHeight="1">
      <c r="C31" s="55"/>
    </row>
  </sheetData>
  <mergeCells count="3">
    <mergeCell ref="A1:I1"/>
    <mergeCell ref="A2:I2"/>
    <mergeCell ref="A28:B28"/>
  </mergeCells>
  <phoneticPr fontId="206" type="noConversion"/>
  <hyperlinks>
    <hyperlink ref="A28:B28" location="'3-流动汇总'!A1" display="合            计"/>
  </hyperlinks>
  <printOptions horizontalCentered="1"/>
  <pageMargins left="0.65" right="0.69" top="0.87" bottom="0.87" header="1.26" footer="0.52"/>
  <pageSetup paperSize="9" fitToHeight="0" orientation="landscape" horizontalDpi="4294967292" r:id="rId1"/>
  <headerFooter scaleWithDoc="0">
    <oddHeader>&amp;R&amp;"宋体,常规"&amp;10表3-7
共&amp;N页第&amp;P页
金额单位:人民币元</oddHeader>
  </headerFooter>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30"/>
  <sheetViews>
    <sheetView showGridLines="0" workbookViewId="0">
      <selection activeCell="B7" sqref="B7"/>
    </sheetView>
  </sheetViews>
  <sheetFormatPr defaultRowHeight="15.75" customHeight="1"/>
  <cols>
    <col min="1" max="1" width="5.25" style="4" customWidth="1"/>
    <col min="2" max="2" width="22.625" style="4" customWidth="1"/>
    <col min="3" max="3" width="17.125" style="4" customWidth="1"/>
    <col min="4" max="4" width="7.875" style="49" customWidth="1"/>
    <col min="5" max="5" width="7.125" style="4" bestFit="1" customWidth="1"/>
    <col min="6" max="6" width="6.75" style="4" bestFit="1" customWidth="1"/>
    <col min="7" max="7" width="9.625" style="4" bestFit="1" customWidth="1"/>
    <col min="8" max="8" width="7.125" style="4" bestFit="1" customWidth="1"/>
    <col min="9" max="9" width="7.25" style="4" customWidth="1"/>
    <col min="10" max="10" width="10.625" style="4" customWidth="1"/>
    <col min="11" max="16384" width="9" style="4"/>
  </cols>
  <sheetData>
    <row r="1" spans="1:16" s="1" customFormat="1" ht="30" customHeight="1">
      <c r="A1" s="759" t="s">
        <v>669</v>
      </c>
      <c r="B1" s="759"/>
      <c r="C1" s="759"/>
      <c r="D1" s="759"/>
      <c r="E1" s="759"/>
      <c r="F1" s="759"/>
      <c r="G1" s="759"/>
      <c r="H1" s="759"/>
      <c r="I1" s="759"/>
      <c r="J1" s="759"/>
      <c r="K1" s="759"/>
      <c r="L1" s="759"/>
      <c r="M1" s="759"/>
      <c r="N1" s="759"/>
      <c r="O1" s="759"/>
      <c r="P1" s="759"/>
    </row>
    <row r="2" spans="1:16" s="2" customFormat="1" ht="14.1" customHeight="1">
      <c r="A2" s="760" t="str">
        <f>'1-汇总表'!A2:F2</f>
        <v>评估基准日：2018年12月31日</v>
      </c>
      <c r="B2" s="760"/>
      <c r="C2" s="760"/>
      <c r="D2" s="760"/>
      <c r="E2" s="760"/>
      <c r="F2" s="760"/>
      <c r="G2" s="760"/>
      <c r="H2" s="760"/>
      <c r="I2" s="760"/>
      <c r="J2" s="760"/>
      <c r="K2" s="760"/>
      <c r="L2" s="760"/>
      <c r="M2" s="760"/>
      <c r="N2" s="760"/>
      <c r="O2" s="760"/>
      <c r="P2" s="760"/>
    </row>
    <row r="3" spans="1:16" s="2" customFormat="1" ht="14.1" customHeight="1">
      <c r="A3" s="7"/>
      <c r="B3" s="7"/>
      <c r="C3" s="7"/>
      <c r="D3" s="62"/>
      <c r="E3" s="7"/>
      <c r="F3" s="8"/>
      <c r="G3" s="8"/>
      <c r="H3" s="8"/>
      <c r="I3" s="8"/>
      <c r="J3" s="10"/>
    </row>
    <row r="4" spans="1:16" s="2" customFormat="1" ht="15.75" customHeight="1">
      <c r="A4" s="54" t="str">
        <f>'1-汇总表'!A4</f>
        <v>产权持有人名称：阳煤集团青岛恒源化工有限公司</v>
      </c>
      <c r="D4" s="55"/>
      <c r="F4" s="267"/>
      <c r="J4" s="12"/>
    </row>
    <row r="5" spans="1:16" s="3" customFormat="1" ht="15.75" customHeight="1">
      <c r="A5" s="785" t="s">
        <v>489</v>
      </c>
      <c r="B5" s="787" t="s">
        <v>644</v>
      </c>
      <c r="C5" s="785" t="s">
        <v>645</v>
      </c>
      <c r="D5" s="785" t="s">
        <v>646</v>
      </c>
      <c r="E5" s="782" t="s">
        <v>578</v>
      </c>
      <c r="F5" s="783"/>
      <c r="G5" s="783"/>
      <c r="H5" s="783"/>
      <c r="I5" s="784"/>
      <c r="J5" s="782" t="s">
        <v>647</v>
      </c>
      <c r="K5" s="783"/>
      <c r="L5" s="784"/>
      <c r="M5" s="785" t="s">
        <v>492</v>
      </c>
      <c r="N5" s="785" t="s">
        <v>493</v>
      </c>
      <c r="O5" s="785" t="s">
        <v>494</v>
      </c>
      <c r="P5" s="785" t="s">
        <v>581</v>
      </c>
    </row>
    <row r="6" spans="1:16" ht="15.75" customHeight="1">
      <c r="A6" s="786"/>
      <c r="B6" s="786"/>
      <c r="C6" s="786"/>
      <c r="D6" s="786"/>
      <c r="E6" s="13" t="s">
        <v>648</v>
      </c>
      <c r="F6" s="13" t="s">
        <v>649</v>
      </c>
      <c r="G6" s="13" t="s">
        <v>650</v>
      </c>
      <c r="H6" s="13" t="s">
        <v>651</v>
      </c>
      <c r="I6" s="13" t="s">
        <v>652</v>
      </c>
      <c r="J6" s="13" t="s">
        <v>653</v>
      </c>
      <c r="K6" s="13" t="s">
        <v>654</v>
      </c>
      <c r="L6" s="13" t="s">
        <v>655</v>
      </c>
      <c r="M6" s="786" t="e">
        <f>#REF!</f>
        <v>#REF!</v>
      </c>
      <c r="N6" s="786" t="e">
        <f>M6-#REF!</f>
        <v>#REF!</v>
      </c>
      <c r="O6" s="786" t="e">
        <f>IF(#REF!&lt;&gt;0,ROUND(100*N6/ABS(#REF!),2),0)</f>
        <v>#REF!</v>
      </c>
      <c r="P6" s="786"/>
    </row>
    <row r="7" spans="1:16" ht="15.75" customHeight="1">
      <c r="A7" s="199"/>
      <c r="B7" s="149"/>
      <c r="C7" s="149"/>
      <c r="D7" s="56"/>
      <c r="E7" s="13"/>
      <c r="F7" s="19"/>
      <c r="G7" s="19"/>
      <c r="H7" s="19"/>
      <c r="I7" s="192">
        <f>SUM(E7:H7)</f>
        <v>0</v>
      </c>
      <c r="J7" s="192"/>
      <c r="K7" s="192"/>
      <c r="L7" s="192">
        <f>SUM(J7:K7)</f>
        <v>0</v>
      </c>
      <c r="M7" s="79">
        <f>I7-L7</f>
        <v>0</v>
      </c>
      <c r="N7" s="79">
        <f>M7-I7</f>
        <v>0</v>
      </c>
      <c r="O7" s="239">
        <f>IF(I7&lt;&gt;0,ROUND(100*N7/ABS(I7),2),0)</f>
        <v>0</v>
      </c>
      <c r="P7" s="20"/>
    </row>
    <row r="8" spans="1:16" ht="15.75" customHeight="1">
      <c r="A8" s="199"/>
      <c r="B8" s="149"/>
      <c r="C8" s="149"/>
      <c r="D8" s="56"/>
      <c r="E8" s="13"/>
      <c r="F8" s="19"/>
      <c r="G8" s="19"/>
      <c r="H8" s="19"/>
      <c r="I8" s="192">
        <f t="shared" ref="I8:I23" si="0">SUM(E8:H8)</f>
        <v>0</v>
      </c>
      <c r="J8" s="307"/>
      <c r="K8" s="307"/>
      <c r="L8" s="192">
        <f t="shared" ref="L8:L23" si="1">SUM(J8:K8)</f>
        <v>0</v>
      </c>
      <c r="M8" s="79">
        <f t="shared" ref="M8:M23" si="2">I8-L8</f>
        <v>0</v>
      </c>
      <c r="N8" s="79">
        <f t="shared" ref="N8:N26" si="3">M8-I8</f>
        <v>0</v>
      </c>
      <c r="O8" s="239">
        <f t="shared" ref="O8:O26" si="4">IF(I8&lt;&gt;0,ROUND(100*N8/ABS(I8),2),0)</f>
        <v>0</v>
      </c>
      <c r="P8" s="20"/>
    </row>
    <row r="9" spans="1:16" ht="15.75" customHeight="1">
      <c r="A9" s="199"/>
      <c r="B9" s="149"/>
      <c r="C9" s="149"/>
      <c r="D9" s="56"/>
      <c r="E9" s="13"/>
      <c r="F9" s="19"/>
      <c r="G9" s="19"/>
      <c r="H9" s="19"/>
      <c r="I9" s="192">
        <f t="shared" si="0"/>
        <v>0</v>
      </c>
      <c r="J9" s="307"/>
      <c r="K9" s="307"/>
      <c r="L9" s="192">
        <f t="shared" si="1"/>
        <v>0</v>
      </c>
      <c r="M9" s="79">
        <f t="shared" si="2"/>
        <v>0</v>
      </c>
      <c r="N9" s="79">
        <f t="shared" si="3"/>
        <v>0</v>
      </c>
      <c r="O9" s="239">
        <f t="shared" si="4"/>
        <v>0</v>
      </c>
      <c r="P9" s="20"/>
    </row>
    <row r="10" spans="1:16" ht="15.75" customHeight="1">
      <c r="A10" s="199"/>
      <c r="B10" s="149"/>
      <c r="C10" s="149"/>
      <c r="D10" s="56"/>
      <c r="E10" s="13"/>
      <c r="F10" s="19"/>
      <c r="G10" s="19"/>
      <c r="H10" s="19"/>
      <c r="I10" s="192">
        <f t="shared" si="0"/>
        <v>0</v>
      </c>
      <c r="J10" s="307"/>
      <c r="K10" s="307"/>
      <c r="L10" s="192">
        <f t="shared" si="1"/>
        <v>0</v>
      </c>
      <c r="M10" s="79">
        <f t="shared" si="2"/>
        <v>0</v>
      </c>
      <c r="N10" s="79">
        <f t="shared" si="3"/>
        <v>0</v>
      </c>
      <c r="O10" s="239">
        <f t="shared" si="4"/>
        <v>0</v>
      </c>
      <c r="P10" s="20"/>
    </row>
    <row r="11" spans="1:16" ht="15.75" customHeight="1">
      <c r="A11" s="199"/>
      <c r="B11" s="149"/>
      <c r="C11" s="149"/>
      <c r="D11" s="56"/>
      <c r="E11" s="13"/>
      <c r="F11" s="19"/>
      <c r="G11" s="19"/>
      <c r="H11" s="19"/>
      <c r="I11" s="192">
        <f t="shared" si="0"/>
        <v>0</v>
      </c>
      <c r="J11" s="307"/>
      <c r="K11" s="307"/>
      <c r="L11" s="192">
        <f t="shared" si="1"/>
        <v>0</v>
      </c>
      <c r="M11" s="79">
        <f t="shared" si="2"/>
        <v>0</v>
      </c>
      <c r="N11" s="79">
        <f t="shared" si="3"/>
        <v>0</v>
      </c>
      <c r="O11" s="239">
        <f t="shared" si="4"/>
        <v>0</v>
      </c>
      <c r="P11" s="20"/>
    </row>
    <row r="12" spans="1:16" ht="15.75" customHeight="1">
      <c r="A12" s="199"/>
      <c r="B12" s="149"/>
      <c r="C12" s="149"/>
      <c r="D12" s="56"/>
      <c r="E12" s="13"/>
      <c r="F12" s="19"/>
      <c r="G12" s="19"/>
      <c r="H12" s="19"/>
      <c r="I12" s="192">
        <f t="shared" si="0"/>
        <v>0</v>
      </c>
      <c r="J12" s="307"/>
      <c r="K12" s="307"/>
      <c r="L12" s="192">
        <f t="shared" si="1"/>
        <v>0</v>
      </c>
      <c r="M12" s="79">
        <f t="shared" si="2"/>
        <v>0</v>
      </c>
      <c r="N12" s="79">
        <f t="shared" si="3"/>
        <v>0</v>
      </c>
      <c r="O12" s="239">
        <f t="shared" si="4"/>
        <v>0</v>
      </c>
      <c r="P12" s="20"/>
    </row>
    <row r="13" spans="1:16" ht="15.75" customHeight="1">
      <c r="A13" s="199"/>
      <c r="B13" s="149"/>
      <c r="C13" s="149"/>
      <c r="D13" s="56"/>
      <c r="E13" s="13"/>
      <c r="F13" s="19"/>
      <c r="G13" s="19"/>
      <c r="H13" s="19"/>
      <c r="I13" s="192">
        <f t="shared" si="0"/>
        <v>0</v>
      </c>
      <c r="J13" s="307"/>
      <c r="K13" s="307"/>
      <c r="L13" s="192">
        <f t="shared" si="1"/>
        <v>0</v>
      </c>
      <c r="M13" s="79">
        <f t="shared" si="2"/>
        <v>0</v>
      </c>
      <c r="N13" s="79">
        <f t="shared" si="3"/>
        <v>0</v>
      </c>
      <c r="O13" s="239">
        <f t="shared" si="4"/>
        <v>0</v>
      </c>
      <c r="P13" s="20"/>
    </row>
    <row r="14" spans="1:16" ht="15.75" customHeight="1">
      <c r="A14" s="199"/>
      <c r="B14" s="149"/>
      <c r="C14" s="149"/>
      <c r="D14" s="56"/>
      <c r="E14" s="13"/>
      <c r="F14" s="19"/>
      <c r="G14" s="19"/>
      <c r="H14" s="19"/>
      <c r="I14" s="192">
        <f t="shared" si="0"/>
        <v>0</v>
      </c>
      <c r="J14" s="307"/>
      <c r="K14" s="307"/>
      <c r="L14" s="192">
        <f t="shared" si="1"/>
        <v>0</v>
      </c>
      <c r="M14" s="79">
        <f t="shared" si="2"/>
        <v>0</v>
      </c>
      <c r="N14" s="79">
        <f t="shared" si="3"/>
        <v>0</v>
      </c>
      <c r="O14" s="239">
        <f t="shared" si="4"/>
        <v>0</v>
      </c>
      <c r="P14" s="20"/>
    </row>
    <row r="15" spans="1:16" ht="15.75" customHeight="1">
      <c r="A15" s="199"/>
      <c r="B15" s="149"/>
      <c r="C15" s="149"/>
      <c r="D15" s="56"/>
      <c r="E15" s="13"/>
      <c r="F15" s="19"/>
      <c r="G15" s="19"/>
      <c r="H15" s="19"/>
      <c r="I15" s="192">
        <f t="shared" si="0"/>
        <v>0</v>
      </c>
      <c r="J15" s="307"/>
      <c r="K15" s="307"/>
      <c r="L15" s="192">
        <f t="shared" si="1"/>
        <v>0</v>
      </c>
      <c r="M15" s="79">
        <f t="shared" si="2"/>
        <v>0</v>
      </c>
      <c r="N15" s="79">
        <f t="shared" si="3"/>
        <v>0</v>
      </c>
      <c r="O15" s="239">
        <f t="shared" si="4"/>
        <v>0</v>
      </c>
      <c r="P15" s="20"/>
    </row>
    <row r="16" spans="1:16" ht="15.75" customHeight="1">
      <c r="A16" s="199"/>
      <c r="B16" s="149"/>
      <c r="C16" s="149"/>
      <c r="D16" s="56"/>
      <c r="E16" s="13"/>
      <c r="F16" s="19"/>
      <c r="G16" s="19"/>
      <c r="H16" s="19"/>
      <c r="I16" s="192">
        <f t="shared" si="0"/>
        <v>0</v>
      </c>
      <c r="J16" s="307"/>
      <c r="K16" s="307"/>
      <c r="L16" s="192">
        <f t="shared" si="1"/>
        <v>0</v>
      </c>
      <c r="M16" s="79">
        <f t="shared" si="2"/>
        <v>0</v>
      </c>
      <c r="N16" s="79">
        <f t="shared" si="3"/>
        <v>0</v>
      </c>
      <c r="O16" s="239">
        <f t="shared" si="4"/>
        <v>0</v>
      </c>
      <c r="P16" s="20"/>
    </row>
    <row r="17" spans="1:16" ht="15.75" customHeight="1">
      <c r="A17" s="199"/>
      <c r="B17" s="149"/>
      <c r="C17" s="149"/>
      <c r="D17" s="56"/>
      <c r="E17" s="13"/>
      <c r="F17" s="19"/>
      <c r="G17" s="19"/>
      <c r="H17" s="19"/>
      <c r="I17" s="192">
        <f t="shared" si="0"/>
        <v>0</v>
      </c>
      <c r="J17" s="307"/>
      <c r="K17" s="307"/>
      <c r="L17" s="192">
        <f t="shared" si="1"/>
        <v>0</v>
      </c>
      <c r="M17" s="79">
        <f t="shared" si="2"/>
        <v>0</v>
      </c>
      <c r="N17" s="79">
        <f t="shared" si="3"/>
        <v>0</v>
      </c>
      <c r="O17" s="239">
        <f t="shared" si="4"/>
        <v>0</v>
      </c>
      <c r="P17" s="20"/>
    </row>
    <row r="18" spans="1:16" ht="15.75" customHeight="1">
      <c r="A18" s="199"/>
      <c r="B18" s="149"/>
      <c r="C18" s="149"/>
      <c r="D18" s="56"/>
      <c r="E18" s="13"/>
      <c r="F18" s="19"/>
      <c r="G18" s="19"/>
      <c r="H18" s="19"/>
      <c r="I18" s="192">
        <f t="shared" si="0"/>
        <v>0</v>
      </c>
      <c r="J18" s="307"/>
      <c r="K18" s="307"/>
      <c r="L18" s="192">
        <f t="shared" si="1"/>
        <v>0</v>
      </c>
      <c r="M18" s="79">
        <f t="shared" si="2"/>
        <v>0</v>
      </c>
      <c r="N18" s="79">
        <f t="shared" si="3"/>
        <v>0</v>
      </c>
      <c r="O18" s="239">
        <f t="shared" si="4"/>
        <v>0</v>
      </c>
      <c r="P18" s="20"/>
    </row>
    <row r="19" spans="1:16" ht="15.75" customHeight="1">
      <c r="A19" s="199"/>
      <c r="B19" s="149"/>
      <c r="C19" s="149"/>
      <c r="D19" s="56"/>
      <c r="E19" s="13"/>
      <c r="F19" s="19"/>
      <c r="G19" s="19"/>
      <c r="H19" s="19"/>
      <c r="I19" s="192">
        <f t="shared" si="0"/>
        <v>0</v>
      </c>
      <c r="J19" s="307"/>
      <c r="K19" s="307"/>
      <c r="L19" s="192">
        <f t="shared" si="1"/>
        <v>0</v>
      </c>
      <c r="M19" s="79">
        <f t="shared" si="2"/>
        <v>0</v>
      </c>
      <c r="N19" s="79">
        <f t="shared" si="3"/>
        <v>0</v>
      </c>
      <c r="O19" s="239">
        <f t="shared" si="4"/>
        <v>0</v>
      </c>
      <c r="P19" s="20"/>
    </row>
    <row r="20" spans="1:16" ht="15.75" customHeight="1">
      <c r="A20" s="199"/>
      <c r="B20" s="149"/>
      <c r="C20" s="149"/>
      <c r="D20" s="56"/>
      <c r="E20" s="13"/>
      <c r="F20" s="19"/>
      <c r="G20" s="19"/>
      <c r="H20" s="19"/>
      <c r="I20" s="192">
        <f t="shared" si="0"/>
        <v>0</v>
      </c>
      <c r="J20" s="307"/>
      <c r="K20" s="307"/>
      <c r="L20" s="192">
        <f t="shared" si="1"/>
        <v>0</v>
      </c>
      <c r="M20" s="79">
        <f t="shared" si="2"/>
        <v>0</v>
      </c>
      <c r="N20" s="79">
        <f t="shared" si="3"/>
        <v>0</v>
      </c>
      <c r="O20" s="239">
        <f t="shared" si="4"/>
        <v>0</v>
      </c>
      <c r="P20" s="20"/>
    </row>
    <row r="21" spans="1:16" ht="15.75" customHeight="1">
      <c r="A21" s="199"/>
      <c r="B21" s="149"/>
      <c r="C21" s="149"/>
      <c r="D21" s="56"/>
      <c r="E21" s="13"/>
      <c r="F21" s="19"/>
      <c r="G21" s="19"/>
      <c r="H21" s="19"/>
      <c r="I21" s="192">
        <f t="shared" si="0"/>
        <v>0</v>
      </c>
      <c r="J21" s="307"/>
      <c r="K21" s="307"/>
      <c r="L21" s="192">
        <f t="shared" si="1"/>
        <v>0</v>
      </c>
      <c r="M21" s="79">
        <f t="shared" si="2"/>
        <v>0</v>
      </c>
      <c r="N21" s="79">
        <f t="shared" si="3"/>
        <v>0</v>
      </c>
      <c r="O21" s="239">
        <f t="shared" si="4"/>
        <v>0</v>
      </c>
      <c r="P21" s="20"/>
    </row>
    <row r="22" spans="1:16" ht="15.75" customHeight="1">
      <c r="A22" s="199"/>
      <c r="B22" s="149"/>
      <c r="C22" s="149"/>
      <c r="D22" s="56"/>
      <c r="E22" s="13"/>
      <c r="F22" s="19"/>
      <c r="G22" s="19"/>
      <c r="H22" s="19"/>
      <c r="I22" s="192">
        <f t="shared" si="0"/>
        <v>0</v>
      </c>
      <c r="J22" s="307"/>
      <c r="K22" s="307"/>
      <c r="L22" s="192">
        <f t="shared" si="1"/>
        <v>0</v>
      </c>
      <c r="M22" s="79">
        <f t="shared" si="2"/>
        <v>0</v>
      </c>
      <c r="N22" s="79">
        <f t="shared" si="3"/>
        <v>0</v>
      </c>
      <c r="O22" s="239">
        <f t="shared" si="4"/>
        <v>0</v>
      </c>
      <c r="P22" s="20"/>
    </row>
    <row r="23" spans="1:16" ht="15.75" customHeight="1">
      <c r="A23" s="199"/>
      <c r="B23" s="149"/>
      <c r="C23" s="149"/>
      <c r="D23" s="56"/>
      <c r="E23" s="13"/>
      <c r="F23" s="19"/>
      <c r="G23" s="19"/>
      <c r="H23" s="19"/>
      <c r="I23" s="192">
        <f t="shared" si="0"/>
        <v>0</v>
      </c>
      <c r="J23" s="307"/>
      <c r="K23" s="307"/>
      <c r="L23" s="192">
        <f t="shared" si="1"/>
        <v>0</v>
      </c>
      <c r="M23" s="79">
        <f t="shared" si="2"/>
        <v>0</v>
      </c>
      <c r="N23" s="79">
        <f t="shared" si="3"/>
        <v>0</v>
      </c>
      <c r="O23" s="239">
        <f t="shared" si="4"/>
        <v>0</v>
      </c>
      <c r="P23" s="20"/>
    </row>
    <row r="24" spans="1:16" ht="15.75" customHeight="1">
      <c r="A24" s="781" t="s">
        <v>666</v>
      </c>
      <c r="B24" s="781"/>
      <c r="C24" s="13"/>
      <c r="D24" s="56"/>
      <c r="E24" s="19">
        <f>SUM(E7:E23)</f>
        <v>0</v>
      </c>
      <c r="F24" s="19">
        <f t="shared" ref="F24:M24" si="5">SUM(F7:F23)</f>
        <v>0</v>
      </c>
      <c r="G24" s="19">
        <f t="shared" si="5"/>
        <v>0</v>
      </c>
      <c r="H24" s="19">
        <f t="shared" si="5"/>
        <v>0</v>
      </c>
      <c r="I24" s="79">
        <f t="shared" si="5"/>
        <v>0</v>
      </c>
      <c r="J24" s="79">
        <f t="shared" si="5"/>
        <v>0</v>
      </c>
      <c r="K24" s="79">
        <f t="shared" si="5"/>
        <v>0</v>
      </c>
      <c r="L24" s="79">
        <f t="shared" si="5"/>
        <v>0</v>
      </c>
      <c r="M24" s="79">
        <f t="shared" si="5"/>
        <v>0</v>
      </c>
      <c r="N24" s="79">
        <f t="shared" si="3"/>
        <v>0</v>
      </c>
      <c r="O24" s="239">
        <f t="shared" si="4"/>
        <v>0</v>
      </c>
      <c r="P24" s="20"/>
    </row>
    <row r="25" spans="1:16" ht="15.75" customHeight="1">
      <c r="A25" s="781" t="s">
        <v>670</v>
      </c>
      <c r="B25" s="781"/>
      <c r="C25" s="13"/>
      <c r="D25" s="56"/>
      <c r="E25" s="19"/>
      <c r="F25" s="19"/>
      <c r="G25" s="19"/>
      <c r="H25" s="19"/>
      <c r="I25" s="79">
        <f>L24</f>
        <v>0</v>
      </c>
      <c r="J25" s="192"/>
      <c r="K25" s="192"/>
      <c r="L25" s="192"/>
      <c r="M25" s="79"/>
      <c r="N25" s="79"/>
      <c r="O25" s="239">
        <f t="shared" si="4"/>
        <v>0</v>
      </c>
      <c r="P25" s="20"/>
    </row>
    <row r="26" spans="1:16" ht="15.75" customHeight="1">
      <c r="A26" s="761" t="s">
        <v>671</v>
      </c>
      <c r="B26" s="761"/>
      <c r="C26" s="20"/>
      <c r="D26" s="56"/>
      <c r="E26" s="19">
        <f>E24-ABS(E25)</f>
        <v>0</v>
      </c>
      <c r="F26" s="19">
        <f>F24-ABS(F25)</f>
        <v>0</v>
      </c>
      <c r="G26" s="19">
        <f>G24-ABS(G25)</f>
        <v>0</v>
      </c>
      <c r="H26" s="19">
        <f>H24-ABS(H25)</f>
        <v>0</v>
      </c>
      <c r="I26" s="79">
        <f>I24-ABS(I25)</f>
        <v>0</v>
      </c>
      <c r="J26" s="307"/>
      <c r="K26" s="307"/>
      <c r="L26" s="307"/>
      <c r="M26" s="79">
        <f>M24-ABS(M25)</f>
        <v>0</v>
      </c>
      <c r="N26" s="79">
        <f t="shared" si="3"/>
        <v>0</v>
      </c>
      <c r="O26" s="239">
        <f t="shared" si="4"/>
        <v>0</v>
      </c>
      <c r="P26" s="20"/>
    </row>
    <row r="27" spans="1:16" s="2" customFormat="1" ht="15.75" customHeight="1">
      <c r="A27" s="2" t="str">
        <f>封面!B$10&amp;封面!D$10</f>
        <v>产权持有单位填表人：杨庆华</v>
      </c>
      <c r="C27" s="22"/>
      <c r="D27" s="58"/>
      <c r="E27" s="22"/>
    </row>
    <row r="28" spans="1:16" s="2" customFormat="1" ht="15.75" customHeight="1">
      <c r="A28" s="2" t="str">
        <f>封面!B$12&amp;封面!D$12&amp;封面!E$12&amp;封面!F$12&amp;封面!G$12&amp;封面!H$12&amp;封面!I$12</f>
        <v>填表日期：2019年1月24日</v>
      </c>
      <c r="D28" s="55"/>
      <c r="G28" s="24" t="str">
        <f>"评估人员："&amp;封面!$P$18</f>
        <v>评估人员：</v>
      </c>
    </row>
    <row r="29" spans="1:16" ht="15.75" customHeight="1">
      <c r="B29" s="147"/>
    </row>
    <row r="30" spans="1:16" ht="15.75" customHeight="1">
      <c r="B30" s="147"/>
    </row>
  </sheetData>
  <mergeCells count="15">
    <mergeCell ref="A25:B25"/>
    <mergeCell ref="N5:N6"/>
    <mergeCell ref="O5:O6"/>
    <mergeCell ref="P5:P6"/>
    <mergeCell ref="A26:B26"/>
    <mergeCell ref="A5:A6"/>
    <mergeCell ref="B5:B6"/>
    <mergeCell ref="C5:C6"/>
    <mergeCell ref="D5:D6"/>
    <mergeCell ref="M5:M6"/>
    <mergeCell ref="A1:P1"/>
    <mergeCell ref="A2:P2"/>
    <mergeCell ref="E5:I5"/>
    <mergeCell ref="J5:L5"/>
    <mergeCell ref="A24:B24"/>
  </mergeCells>
  <phoneticPr fontId="206" type="noConversion"/>
  <hyperlinks>
    <hyperlink ref="A26:B26" location="'3-流动汇总'!A1" display="净     额"/>
  </hyperlinks>
  <printOptions horizontalCentered="1"/>
  <pageMargins left="0.59" right="0.63" top="1.06" bottom="0.94" header="1.26" footer="0.63"/>
  <pageSetup paperSize="9" scale="80" fitToHeight="0" orientation="landscape" horizontalDpi="4294967292" r:id="rId1"/>
  <headerFooter scaleWithDoc="0">
    <oddHeader>&amp;R&amp;"宋体,常规"&amp;10表3-8
共&amp;N页第&amp;P页
金额单位:人民币元</oddHeader>
  </headerFooter>
  <legacy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showGridLines="0" workbookViewId="0">
      <selection activeCell="F10" activeCellId="3" sqref="B7 B10 C7:F7 C10:F10"/>
    </sheetView>
  </sheetViews>
  <sheetFormatPr defaultRowHeight="15.75" customHeight="1"/>
  <cols>
    <col min="1" max="1" width="12.125" style="4" customWidth="1"/>
    <col min="2" max="2" width="29.875" style="4" customWidth="1"/>
    <col min="3" max="3" width="22.75" style="4" customWidth="1"/>
    <col min="4" max="4" width="23.625" style="299" customWidth="1"/>
    <col min="5" max="5" width="19.125" style="4" customWidth="1"/>
    <col min="6" max="6" width="14.25" style="4" customWidth="1"/>
    <col min="7" max="16384" width="9" style="4"/>
  </cols>
  <sheetData>
    <row r="1" spans="1:6" s="1" customFormat="1" ht="30" customHeight="1">
      <c r="A1" s="759" t="s">
        <v>672</v>
      </c>
      <c r="B1" s="759"/>
      <c r="C1" s="759"/>
      <c r="D1" s="759"/>
      <c r="E1" s="759"/>
      <c r="F1" s="759"/>
    </row>
    <row r="2" spans="1:6" s="2" customFormat="1" ht="14.1" customHeight="1">
      <c r="A2" s="760" t="str">
        <f>'1-汇总表'!A2:F2</f>
        <v>评估基准日：2018年12月31日</v>
      </c>
      <c r="B2" s="760"/>
      <c r="C2" s="760"/>
      <c r="D2" s="760"/>
      <c r="E2" s="760"/>
      <c r="F2" s="760"/>
    </row>
    <row r="3" spans="1:6" s="2" customFormat="1" ht="14.1" customHeight="1">
      <c r="A3" s="7"/>
      <c r="B3" s="7"/>
      <c r="C3" s="7"/>
      <c r="D3" s="607"/>
      <c r="E3" s="7"/>
      <c r="F3" s="106"/>
    </row>
    <row r="4" spans="1:6" s="2" customFormat="1" ht="15.75" customHeight="1">
      <c r="A4" s="11" t="str">
        <f>'1-汇总表'!A4</f>
        <v>产权持有人名称：阳煤集团青岛恒源化工有限公司</v>
      </c>
      <c r="B4" s="11"/>
      <c r="D4" s="300"/>
      <c r="F4" s="107"/>
    </row>
    <row r="5" spans="1:6" s="3" customFormat="1" ht="15.75" customHeight="1">
      <c r="A5" s="76" t="s">
        <v>576</v>
      </c>
      <c r="B5" s="76" t="s">
        <v>577</v>
      </c>
      <c r="C5" s="76" t="s">
        <v>578</v>
      </c>
      <c r="D5" s="126" t="s">
        <v>579</v>
      </c>
      <c r="E5" s="76" t="s">
        <v>493</v>
      </c>
      <c r="F5" s="76" t="s">
        <v>580</v>
      </c>
    </row>
    <row r="6" spans="1:6" ht="15.75" customHeight="1">
      <c r="A6" s="76" t="s">
        <v>673</v>
      </c>
      <c r="B6" s="78" t="s">
        <v>674</v>
      </c>
      <c r="C6" s="79"/>
      <c r="D6" s="614"/>
      <c r="E6" s="79"/>
      <c r="F6" s="79"/>
    </row>
    <row r="7" spans="1:6" ht="15.75" customHeight="1">
      <c r="A7" s="76" t="s">
        <v>675</v>
      </c>
      <c r="B7" s="129" t="s">
        <v>676</v>
      </c>
      <c r="C7" s="79">
        <f>'3-9-2原材料'!H800</f>
        <v>1756052.15</v>
      </c>
      <c r="D7" s="614">
        <f>'3-9-2原材料'!M800</f>
        <v>154883.26</v>
      </c>
      <c r="E7" s="19">
        <f>D7-C7</f>
        <v>-1601168.89</v>
      </c>
      <c r="F7" s="287">
        <f>IF(OR(C7=0,C7=""),"",ROUND(E7/C7*100,2))</f>
        <v>-91.18</v>
      </c>
    </row>
    <row r="8" spans="1:6" ht="15.75" customHeight="1">
      <c r="A8" s="76" t="s">
        <v>677</v>
      </c>
      <c r="B8" s="129" t="s">
        <v>678</v>
      </c>
      <c r="C8" s="79"/>
      <c r="D8" s="614"/>
      <c r="E8" s="79"/>
      <c r="F8" s="79"/>
    </row>
    <row r="9" spans="1:6" ht="15.75" customHeight="1">
      <c r="A9" s="76" t="s">
        <v>679</v>
      </c>
      <c r="B9" s="129" t="s">
        <v>680</v>
      </c>
      <c r="C9" s="79"/>
      <c r="D9" s="614"/>
      <c r="E9" s="79"/>
      <c r="F9" s="79"/>
    </row>
    <row r="10" spans="1:6" ht="15.75" customHeight="1">
      <c r="A10" s="76" t="s">
        <v>681</v>
      </c>
      <c r="B10" s="129" t="s">
        <v>682</v>
      </c>
      <c r="C10" s="79">
        <f>'3-9-5产成品（库存商品）'!J28</f>
        <v>875266.21</v>
      </c>
      <c r="D10" s="614">
        <f>'3-9-5产成品（库存商品）'!S28</f>
        <v>0</v>
      </c>
      <c r="E10" s="19">
        <f>D10-C10</f>
        <v>-875266.21</v>
      </c>
      <c r="F10" s="287">
        <f>IF(OR(C10=0,C10=""),"",ROUND(E10/C10*100,2))</f>
        <v>-100</v>
      </c>
    </row>
    <row r="11" spans="1:6" ht="15.75" customHeight="1">
      <c r="A11" s="76" t="s">
        <v>683</v>
      </c>
      <c r="B11" s="129" t="s">
        <v>684</v>
      </c>
      <c r="C11" s="79"/>
      <c r="D11" s="614"/>
      <c r="E11" s="79"/>
      <c r="F11" s="79"/>
    </row>
    <row r="12" spans="1:6" ht="15.75" customHeight="1">
      <c r="A12" s="76" t="s">
        <v>685</v>
      </c>
      <c r="B12" s="129" t="s">
        <v>686</v>
      </c>
      <c r="C12" s="79"/>
      <c r="D12" s="614"/>
      <c r="E12" s="79"/>
      <c r="F12" s="79"/>
    </row>
    <row r="13" spans="1:6" ht="15.75" customHeight="1">
      <c r="A13" s="76" t="s">
        <v>687</v>
      </c>
      <c r="B13" s="129" t="s">
        <v>688</v>
      </c>
      <c r="C13" s="79"/>
      <c r="D13" s="614"/>
      <c r="E13" s="79"/>
      <c r="F13" s="79"/>
    </row>
    <row r="14" spans="1:6" ht="15.75" customHeight="1">
      <c r="A14" s="76"/>
      <c r="B14" s="20"/>
      <c r="C14" s="19"/>
      <c r="D14" s="83"/>
      <c r="E14" s="19"/>
      <c r="F14" s="19"/>
    </row>
    <row r="15" spans="1:6" ht="15.75" customHeight="1">
      <c r="A15" s="76"/>
      <c r="B15" s="20"/>
      <c r="C15" s="19"/>
      <c r="D15" s="83"/>
      <c r="E15" s="19"/>
      <c r="F15" s="19"/>
    </row>
    <row r="16" spans="1:6" ht="15.75" customHeight="1">
      <c r="A16" s="76"/>
      <c r="B16" s="20"/>
      <c r="C16" s="19"/>
      <c r="D16" s="83"/>
      <c r="E16" s="19"/>
      <c r="F16" s="19"/>
    </row>
    <row r="17" spans="1:6" ht="15.75" customHeight="1">
      <c r="A17" s="76"/>
      <c r="B17" s="20"/>
      <c r="C17" s="19"/>
      <c r="D17" s="83"/>
      <c r="E17" s="19"/>
      <c r="F17" s="19"/>
    </row>
    <row r="18" spans="1:6" ht="15.75" customHeight="1">
      <c r="A18" s="76"/>
      <c r="B18" s="20"/>
      <c r="C18" s="19"/>
      <c r="D18" s="83"/>
      <c r="E18" s="19"/>
      <c r="F18" s="19"/>
    </row>
    <row r="19" spans="1:6" ht="15.75" customHeight="1">
      <c r="A19" s="76"/>
      <c r="B19" s="20"/>
      <c r="C19" s="19"/>
      <c r="D19" s="83"/>
      <c r="E19" s="19"/>
      <c r="F19" s="19"/>
    </row>
    <row r="20" spans="1:6" ht="15.75" customHeight="1">
      <c r="A20" s="13"/>
      <c r="B20" s="20"/>
      <c r="C20" s="19"/>
      <c r="D20" s="83"/>
      <c r="E20" s="19"/>
      <c r="F20" s="19"/>
    </row>
    <row r="21" spans="1:6" ht="15.75" customHeight="1">
      <c r="A21" s="13"/>
      <c r="B21" s="20"/>
      <c r="C21" s="19"/>
      <c r="D21" s="83"/>
      <c r="E21" s="19"/>
      <c r="F21" s="19"/>
    </row>
    <row r="22" spans="1:6" ht="15.75" customHeight="1">
      <c r="A22" s="13"/>
      <c r="B22" s="20"/>
      <c r="C22" s="19"/>
      <c r="D22" s="83"/>
      <c r="E22" s="19"/>
      <c r="F22" s="19"/>
    </row>
    <row r="23" spans="1:6" ht="15.75" customHeight="1">
      <c r="A23" s="13"/>
      <c r="B23" s="20"/>
      <c r="C23" s="19"/>
      <c r="D23" s="83"/>
      <c r="E23" s="19"/>
      <c r="F23" s="19"/>
    </row>
    <row r="24" spans="1:6" ht="15.75" customHeight="1">
      <c r="A24" s="13"/>
      <c r="B24" s="20"/>
      <c r="C24" s="19"/>
      <c r="D24" s="83"/>
      <c r="E24" s="19"/>
      <c r="F24" s="19"/>
    </row>
    <row r="25" spans="1:6" ht="15.75" customHeight="1">
      <c r="A25" s="13"/>
      <c r="B25" s="20"/>
      <c r="C25" s="19"/>
      <c r="D25" s="83"/>
      <c r="E25" s="19"/>
      <c r="F25" s="19"/>
    </row>
    <row r="26" spans="1:6" ht="15.75" customHeight="1">
      <c r="A26" s="781" t="s">
        <v>661</v>
      </c>
      <c r="B26" s="781"/>
      <c r="C26" s="79">
        <f>SUM(C6:C13)</f>
        <v>2631318.36</v>
      </c>
      <c r="D26" s="79">
        <f>SUM(D6:D13)</f>
        <v>154883.26</v>
      </c>
      <c r="E26" s="19">
        <f>D26-C26</f>
        <v>-2476435.1</v>
      </c>
      <c r="F26" s="287">
        <f>IF(OR(C26=0,C26=""),"",ROUND(E26/C26*100,2))</f>
        <v>-94.11</v>
      </c>
    </row>
    <row r="27" spans="1:6" ht="15.75" customHeight="1">
      <c r="A27" s="781" t="s">
        <v>689</v>
      </c>
      <c r="B27" s="781"/>
      <c r="C27" s="79"/>
      <c r="D27" s="79"/>
      <c r="E27" s="79"/>
      <c r="F27" s="79"/>
    </row>
    <row r="28" spans="1:6" ht="15.75" customHeight="1">
      <c r="A28" s="761" t="s">
        <v>661</v>
      </c>
      <c r="B28" s="761"/>
      <c r="C28" s="79">
        <f>C26-C27</f>
        <v>2631318.36</v>
      </c>
      <c r="D28" s="79">
        <f>D26-D27</f>
        <v>154883.26</v>
      </c>
      <c r="E28" s="19">
        <f>D28-C28</f>
        <v>-2476435.1</v>
      </c>
      <c r="F28" s="287">
        <f>IF(OR(C28=0,C28=""),"",ROUND(E28/C28*100,2))</f>
        <v>-94.11</v>
      </c>
    </row>
    <row r="29" spans="1:6" ht="15.75" customHeight="1">
      <c r="C29" s="82"/>
      <c r="D29" s="615"/>
      <c r="E29" s="82"/>
    </row>
    <row r="30" spans="1:6" ht="15.75" customHeight="1">
      <c r="D30" s="607" t="str">
        <f>"评估人员："&amp;封面!$P$20</f>
        <v>评估人员：巨芳</v>
      </c>
    </row>
    <row r="33" spans="3:6" ht="15.75" customHeight="1">
      <c r="C33" s="653"/>
      <c r="D33" s="653"/>
      <c r="E33" s="653"/>
      <c r="F33" s="653"/>
    </row>
    <row r="34" spans="3:6" ht="15.75" customHeight="1">
      <c r="C34" s="653">
        <v>1756052.15</v>
      </c>
      <c r="D34" s="653">
        <v>154883.26</v>
      </c>
      <c r="E34" s="653">
        <v>-1601168.89</v>
      </c>
      <c r="F34" s="653">
        <v>-91.18</v>
      </c>
    </row>
    <row r="35" spans="3:6" ht="15.75" customHeight="1">
      <c r="C35" s="653">
        <v>875266.21</v>
      </c>
      <c r="D35" s="653">
        <v>0</v>
      </c>
      <c r="E35" s="653">
        <v>-875266.21</v>
      </c>
      <c r="F35" s="653">
        <v>-100</v>
      </c>
    </row>
    <row r="36" spans="3:6" ht="15.75" customHeight="1">
      <c r="C36" s="73">
        <v>2631318.36</v>
      </c>
      <c r="D36" s="299">
        <v>154883.26</v>
      </c>
      <c r="E36" s="4">
        <v>-2476435.1</v>
      </c>
      <c r="F36" s="4">
        <v>-94.11</v>
      </c>
    </row>
    <row r="37" spans="3:6" ht="15.75" customHeight="1">
      <c r="C37" s="73"/>
      <c r="D37" s="73"/>
      <c r="E37" s="73"/>
      <c r="F37" s="73"/>
    </row>
    <row r="38" spans="3:6" ht="15.75" customHeight="1">
      <c r="C38" s="73"/>
      <c r="D38" s="73"/>
      <c r="E38" s="73"/>
      <c r="F38" s="73"/>
    </row>
    <row r="39" spans="3:6" ht="15.75" customHeight="1">
      <c r="C39" s="73"/>
      <c r="D39" s="73"/>
      <c r="E39" s="73"/>
      <c r="F39" s="73"/>
    </row>
  </sheetData>
  <mergeCells count="5">
    <mergeCell ref="A1:F1"/>
    <mergeCell ref="A2:F2"/>
    <mergeCell ref="A26:B26"/>
    <mergeCell ref="A27:B27"/>
    <mergeCell ref="A28:B28"/>
  </mergeCells>
  <phoneticPr fontId="206" type="noConversion"/>
  <hyperlinks>
    <hyperlink ref="A28:B28" location="'3-流动汇总'!A1" display="合      计"/>
    <hyperlink ref="B6" location="'3-9-1材料采购（在途物资）'!A1" display="材料采购（在途物资）"/>
    <hyperlink ref="B7" location="'3-9-2原材料'!A1" display="原材料"/>
    <hyperlink ref="B8" location="'3-9-3在库周转材料'!A1" display="在库周转材料"/>
    <hyperlink ref="B9" location="'3-9-4委托加工物资'!A1" display="委托加工物资"/>
    <hyperlink ref="B10" location="'3-9-5产成品（库存商品）'!A1" display="产成品（库存商品）"/>
    <hyperlink ref="B11" location="'3-9-6在产品（自制半成品）'!A1" display="在产品（自制半成品）"/>
    <hyperlink ref="B12" location="'3-9-7发出商品'!A1" display="发出商品"/>
    <hyperlink ref="B13" location="'3-9-8在用周转材料'!A1" display="在用周转材料"/>
  </hyperlinks>
  <printOptions horizontalCentered="1"/>
  <pageMargins left="0.35" right="0.35" top="0.87" bottom="0.79" header="1.27" footer="0.72"/>
  <pageSetup paperSize="9" fitToHeight="0" orientation="landscape" horizontalDpi="4294967292" r:id="rId1"/>
  <headerFooter scaleWithDoc="0">
    <oddHeader>&amp;R&amp;"宋体,常规"&amp;10表3-9
共&amp;N页第&amp;P页
金额单位:人民币元</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showGridLines="0" workbookViewId="0">
      <selection activeCell="B7" sqref="B7"/>
    </sheetView>
  </sheetViews>
  <sheetFormatPr defaultRowHeight="15.75" customHeight="1"/>
  <cols>
    <col min="1" max="1" width="6.5" style="28" customWidth="1"/>
    <col min="2" max="2" width="14.625" style="28" customWidth="1"/>
    <col min="3" max="3" width="5.375" style="28" customWidth="1"/>
    <col min="4" max="4" width="9.625" style="28" customWidth="1"/>
    <col min="5" max="5" width="7.625" style="28" customWidth="1"/>
    <col min="6" max="6" width="13.125" style="28" bestFit="1" customWidth="1"/>
    <col min="7" max="8" width="10.625" style="28" customWidth="1"/>
    <col min="9" max="9" width="12.625" style="28" customWidth="1"/>
    <col min="10" max="10" width="9.625" style="28" customWidth="1"/>
    <col min="11" max="11" width="7.625" style="28" customWidth="1"/>
    <col min="12" max="12" width="13.625" style="28" customWidth="1"/>
    <col min="13" max="16384" width="9" style="28"/>
  </cols>
  <sheetData>
    <row r="1" spans="1:12" s="25" customFormat="1" ht="30" customHeight="1">
      <c r="A1" s="789" t="s">
        <v>690</v>
      </c>
      <c r="B1" s="789"/>
      <c r="C1" s="789"/>
      <c r="D1" s="789"/>
      <c r="E1" s="789"/>
      <c r="F1" s="789"/>
      <c r="G1" s="789"/>
      <c r="H1" s="789"/>
      <c r="I1" s="789"/>
      <c r="J1" s="789"/>
      <c r="K1" s="789"/>
      <c r="L1" s="789"/>
    </row>
    <row r="2" spans="1:12" s="26" customFormat="1" ht="14.1" customHeight="1">
      <c r="A2" s="790" t="str">
        <f>'1-汇总表'!A2:F2</f>
        <v>评估基准日：2018年12月31日</v>
      </c>
      <c r="B2" s="790"/>
      <c r="C2" s="790"/>
      <c r="D2" s="790"/>
      <c r="E2" s="790"/>
      <c r="F2" s="790"/>
      <c r="G2" s="791"/>
      <c r="H2" s="791"/>
      <c r="I2" s="791"/>
      <c r="J2" s="791"/>
      <c r="K2" s="791"/>
      <c r="L2" s="791"/>
    </row>
    <row r="3" spans="1:12" s="26" customFormat="1" ht="14.1" customHeight="1">
      <c r="A3" s="30"/>
      <c r="B3" s="30"/>
      <c r="C3" s="30"/>
      <c r="D3" s="30"/>
      <c r="E3" s="30"/>
      <c r="F3" s="30"/>
      <c r="G3" s="45"/>
      <c r="H3" s="45"/>
      <c r="I3" s="45"/>
      <c r="J3" s="45"/>
      <c r="K3" s="45"/>
      <c r="L3" s="32"/>
    </row>
    <row r="4" spans="1:12" s="26" customFormat="1" ht="15.75" customHeight="1">
      <c r="A4" s="113" t="str">
        <f>'1-汇总表'!A4</f>
        <v>产权持有人名称：阳煤集团青岛恒源化工有限公司</v>
      </c>
      <c r="L4" s="34"/>
    </row>
    <row r="5" spans="1:12" s="27" customFormat="1" ht="15.75" customHeight="1">
      <c r="A5" s="788" t="s">
        <v>489</v>
      </c>
      <c r="B5" s="788" t="s">
        <v>691</v>
      </c>
      <c r="C5" s="793" t="s">
        <v>692</v>
      </c>
      <c r="D5" s="788" t="s">
        <v>491</v>
      </c>
      <c r="E5" s="788"/>
      <c r="F5" s="788"/>
      <c r="G5" s="788" t="s">
        <v>492</v>
      </c>
      <c r="H5" s="788"/>
      <c r="I5" s="788"/>
      <c r="J5" s="788" t="s">
        <v>493</v>
      </c>
      <c r="K5" s="788" t="s">
        <v>494</v>
      </c>
      <c r="L5" s="788" t="s">
        <v>581</v>
      </c>
    </row>
    <row r="6" spans="1:12" s="27" customFormat="1" ht="15.75" customHeight="1">
      <c r="A6" s="788"/>
      <c r="B6" s="788"/>
      <c r="C6" s="793"/>
      <c r="D6" s="35" t="s">
        <v>693</v>
      </c>
      <c r="E6" s="35" t="s">
        <v>694</v>
      </c>
      <c r="F6" s="35" t="s">
        <v>695</v>
      </c>
      <c r="G6" s="35" t="s">
        <v>696</v>
      </c>
      <c r="H6" s="35" t="s">
        <v>697</v>
      </c>
      <c r="I6" s="35" t="s">
        <v>695</v>
      </c>
      <c r="J6" s="788"/>
      <c r="K6" s="788"/>
      <c r="L6" s="788"/>
    </row>
    <row r="7" spans="1:12" ht="15.75" customHeight="1">
      <c r="A7" s="293"/>
      <c r="B7" s="294"/>
      <c r="C7" s="295"/>
      <c r="D7" s="296"/>
      <c r="E7" s="48"/>
      <c r="F7" s="296"/>
      <c r="G7" s="48">
        <f>D7</f>
        <v>0</v>
      </c>
      <c r="H7" s="48"/>
      <c r="I7" s="48">
        <f>ROUND(H7*G7,2)</f>
        <v>0</v>
      </c>
      <c r="J7" s="48">
        <f>I7-F7</f>
        <v>0</v>
      </c>
      <c r="K7" s="287" t="str">
        <f>IF(OR(F7=0,F7=""),"",ROUND(J7/F7*100,2))</f>
        <v/>
      </c>
      <c r="L7" s="40"/>
    </row>
    <row r="8" spans="1:12" ht="15.75" customHeight="1">
      <c r="A8" s="293"/>
      <c r="B8" s="294"/>
      <c r="C8" s="295"/>
      <c r="D8" s="296"/>
      <c r="E8" s="48"/>
      <c r="F8" s="296"/>
      <c r="G8" s="48">
        <f t="shared" ref="G8:G24" si="0">D8</f>
        <v>0</v>
      </c>
      <c r="H8" s="48"/>
      <c r="I8" s="48">
        <f t="shared" ref="I8:I24" si="1">ROUND(H8*G8,2)</f>
        <v>0</v>
      </c>
      <c r="J8" s="48">
        <f t="shared" ref="J8:J24" si="2">I8-F8</f>
        <v>0</v>
      </c>
      <c r="K8" s="287" t="str">
        <f t="shared" ref="K8:K24" si="3">IF(OR(F8=0,F8=""),"",ROUND(J8/F8*100,2))</f>
        <v/>
      </c>
      <c r="L8" s="40"/>
    </row>
    <row r="9" spans="1:12" ht="15.75" customHeight="1">
      <c r="A9" s="293"/>
      <c r="B9" s="294"/>
      <c r="C9" s="295"/>
      <c r="D9" s="296"/>
      <c r="E9" s="48"/>
      <c r="F9" s="296"/>
      <c r="G9" s="48">
        <f t="shared" si="0"/>
        <v>0</v>
      </c>
      <c r="H9" s="48"/>
      <c r="I9" s="48">
        <f t="shared" si="1"/>
        <v>0</v>
      </c>
      <c r="J9" s="48">
        <f t="shared" si="2"/>
        <v>0</v>
      </c>
      <c r="K9" s="287" t="str">
        <f t="shared" si="3"/>
        <v/>
      </c>
      <c r="L9" s="40"/>
    </row>
    <row r="10" spans="1:12" ht="15.75" customHeight="1">
      <c r="A10" s="293"/>
      <c r="B10" s="294"/>
      <c r="C10" s="295"/>
      <c r="D10" s="296"/>
      <c r="E10" s="48"/>
      <c r="F10" s="296"/>
      <c r="G10" s="48">
        <f t="shared" si="0"/>
        <v>0</v>
      </c>
      <c r="H10" s="48"/>
      <c r="I10" s="48">
        <f t="shared" si="1"/>
        <v>0</v>
      </c>
      <c r="J10" s="48">
        <f t="shared" si="2"/>
        <v>0</v>
      </c>
      <c r="K10" s="287" t="str">
        <f t="shared" si="3"/>
        <v/>
      </c>
      <c r="L10" s="40"/>
    </row>
    <row r="11" spans="1:12" ht="15.75" customHeight="1">
      <c r="A11" s="293"/>
      <c r="B11" s="294"/>
      <c r="C11" s="295"/>
      <c r="D11" s="296"/>
      <c r="E11" s="48"/>
      <c r="F11" s="296"/>
      <c r="G11" s="48">
        <f t="shared" si="0"/>
        <v>0</v>
      </c>
      <c r="H11" s="48"/>
      <c r="I11" s="48">
        <f t="shared" si="1"/>
        <v>0</v>
      </c>
      <c r="J11" s="48">
        <f t="shared" si="2"/>
        <v>0</v>
      </c>
      <c r="K11" s="287" t="str">
        <f t="shared" si="3"/>
        <v/>
      </c>
      <c r="L11" s="40"/>
    </row>
    <row r="12" spans="1:12" ht="15.75" customHeight="1">
      <c r="A12" s="293"/>
      <c r="B12" s="294"/>
      <c r="C12" s="295"/>
      <c r="D12" s="296"/>
      <c r="E12" s="48"/>
      <c r="F12" s="296"/>
      <c r="G12" s="48">
        <f t="shared" si="0"/>
        <v>0</v>
      </c>
      <c r="H12" s="48"/>
      <c r="I12" s="48">
        <f t="shared" si="1"/>
        <v>0</v>
      </c>
      <c r="J12" s="48">
        <f t="shared" si="2"/>
        <v>0</v>
      </c>
      <c r="K12" s="287" t="str">
        <f t="shared" si="3"/>
        <v/>
      </c>
      <c r="L12" s="40"/>
    </row>
    <row r="13" spans="1:12" ht="15.75" customHeight="1">
      <c r="A13" s="293"/>
      <c r="B13" s="294"/>
      <c r="C13" s="295"/>
      <c r="D13" s="296"/>
      <c r="E13" s="48"/>
      <c r="F13" s="296"/>
      <c r="G13" s="48">
        <f t="shared" si="0"/>
        <v>0</v>
      </c>
      <c r="H13" s="48"/>
      <c r="I13" s="48">
        <f t="shared" si="1"/>
        <v>0</v>
      </c>
      <c r="J13" s="48">
        <f t="shared" si="2"/>
        <v>0</v>
      </c>
      <c r="K13" s="287" t="str">
        <f t="shared" si="3"/>
        <v/>
      </c>
      <c r="L13" s="40"/>
    </row>
    <row r="14" spans="1:12" ht="15.75" customHeight="1">
      <c r="A14" s="293"/>
      <c r="B14" s="294"/>
      <c r="C14" s="295"/>
      <c r="D14" s="296"/>
      <c r="E14" s="48"/>
      <c r="F14" s="296"/>
      <c r="G14" s="48">
        <f t="shared" si="0"/>
        <v>0</v>
      </c>
      <c r="H14" s="48"/>
      <c r="I14" s="48">
        <f t="shared" si="1"/>
        <v>0</v>
      </c>
      <c r="J14" s="48">
        <f t="shared" si="2"/>
        <v>0</v>
      </c>
      <c r="K14" s="287" t="str">
        <f t="shared" si="3"/>
        <v/>
      </c>
      <c r="L14" s="40"/>
    </row>
    <row r="15" spans="1:12" ht="15.75" customHeight="1">
      <c r="A15" s="293"/>
      <c r="B15" s="294"/>
      <c r="C15" s="295"/>
      <c r="D15" s="296"/>
      <c r="E15" s="48"/>
      <c r="F15" s="296"/>
      <c r="G15" s="48">
        <f t="shared" si="0"/>
        <v>0</v>
      </c>
      <c r="H15" s="48"/>
      <c r="I15" s="48">
        <f t="shared" si="1"/>
        <v>0</v>
      </c>
      <c r="J15" s="48">
        <f t="shared" si="2"/>
        <v>0</v>
      </c>
      <c r="K15" s="287" t="str">
        <f t="shared" si="3"/>
        <v/>
      </c>
      <c r="L15" s="40"/>
    </row>
    <row r="16" spans="1:12" ht="15.75" customHeight="1">
      <c r="A16" s="293"/>
      <c r="B16" s="294"/>
      <c r="C16" s="295"/>
      <c r="D16" s="296"/>
      <c r="E16" s="48"/>
      <c r="F16" s="296"/>
      <c r="G16" s="48">
        <f t="shared" si="0"/>
        <v>0</v>
      </c>
      <c r="H16" s="48"/>
      <c r="I16" s="48">
        <f t="shared" si="1"/>
        <v>0</v>
      </c>
      <c r="J16" s="48">
        <f t="shared" si="2"/>
        <v>0</v>
      </c>
      <c r="K16" s="287" t="str">
        <f t="shared" si="3"/>
        <v/>
      </c>
      <c r="L16" s="40"/>
    </row>
    <row r="17" spans="1:12" ht="15.75" customHeight="1">
      <c r="A17" s="293"/>
      <c r="B17" s="294"/>
      <c r="C17" s="295"/>
      <c r="D17" s="296"/>
      <c r="E17" s="48"/>
      <c r="F17" s="296"/>
      <c r="G17" s="48">
        <f t="shared" si="0"/>
        <v>0</v>
      </c>
      <c r="H17" s="48"/>
      <c r="I17" s="48">
        <f>F17</f>
        <v>0</v>
      </c>
      <c r="J17" s="48">
        <f t="shared" si="2"/>
        <v>0</v>
      </c>
      <c r="K17" s="287" t="str">
        <f t="shared" si="3"/>
        <v/>
      </c>
      <c r="L17" s="40"/>
    </row>
    <row r="18" spans="1:12" ht="15.75" customHeight="1">
      <c r="A18" s="293"/>
      <c r="B18" s="294"/>
      <c r="C18" s="295"/>
      <c r="D18" s="296"/>
      <c r="E18" s="48"/>
      <c r="F18" s="296"/>
      <c r="G18" s="48">
        <f t="shared" si="0"/>
        <v>0</v>
      </c>
      <c r="H18" s="48"/>
      <c r="I18" s="48">
        <f>F18</f>
        <v>0</v>
      </c>
      <c r="J18" s="48">
        <f t="shared" si="2"/>
        <v>0</v>
      </c>
      <c r="K18" s="287"/>
      <c r="L18" s="40"/>
    </row>
    <row r="19" spans="1:12" ht="15.75" customHeight="1">
      <c r="A19" s="293"/>
      <c r="B19" s="294"/>
      <c r="C19" s="295"/>
      <c r="D19" s="296"/>
      <c r="E19" s="48"/>
      <c r="F19" s="296"/>
      <c r="G19" s="48">
        <f t="shared" si="0"/>
        <v>0</v>
      </c>
      <c r="H19" s="48"/>
      <c r="I19" s="48">
        <f t="shared" si="1"/>
        <v>0</v>
      </c>
      <c r="J19" s="48">
        <f t="shared" si="2"/>
        <v>0</v>
      </c>
      <c r="K19" s="287" t="str">
        <f t="shared" si="3"/>
        <v/>
      </c>
      <c r="L19" s="40"/>
    </row>
    <row r="20" spans="1:12" ht="15.75" customHeight="1">
      <c r="A20" s="293"/>
      <c r="B20" s="294"/>
      <c r="C20" s="295"/>
      <c r="D20" s="296"/>
      <c r="E20" s="48"/>
      <c r="F20" s="296"/>
      <c r="G20" s="48">
        <f t="shared" si="0"/>
        <v>0</v>
      </c>
      <c r="H20" s="48"/>
      <c r="I20" s="48">
        <f t="shared" si="1"/>
        <v>0</v>
      </c>
      <c r="J20" s="48">
        <f t="shared" si="2"/>
        <v>0</v>
      </c>
      <c r="K20" s="287" t="str">
        <f t="shared" si="3"/>
        <v/>
      </c>
      <c r="L20" s="40"/>
    </row>
    <row r="21" spans="1:12" ht="15.75" customHeight="1">
      <c r="A21" s="293"/>
      <c r="B21" s="294"/>
      <c r="C21" s="295"/>
      <c r="D21" s="296"/>
      <c r="E21" s="48"/>
      <c r="F21" s="296"/>
      <c r="G21" s="48">
        <f t="shared" si="0"/>
        <v>0</v>
      </c>
      <c r="H21" s="48"/>
      <c r="I21" s="48">
        <f t="shared" si="1"/>
        <v>0</v>
      </c>
      <c r="J21" s="48">
        <f t="shared" si="2"/>
        <v>0</v>
      </c>
      <c r="K21" s="287" t="str">
        <f t="shared" si="3"/>
        <v/>
      </c>
      <c r="L21" s="40"/>
    </row>
    <row r="22" spans="1:12" ht="15.75" customHeight="1">
      <c r="A22" s="293"/>
      <c r="B22" s="294"/>
      <c r="C22" s="295"/>
      <c r="D22" s="296"/>
      <c r="E22" s="48"/>
      <c r="F22" s="296"/>
      <c r="G22" s="48">
        <f t="shared" si="0"/>
        <v>0</v>
      </c>
      <c r="H22" s="48"/>
      <c r="I22" s="48">
        <f t="shared" si="1"/>
        <v>0</v>
      </c>
      <c r="J22" s="48">
        <f t="shared" si="2"/>
        <v>0</v>
      </c>
      <c r="K22" s="287" t="str">
        <f t="shared" si="3"/>
        <v/>
      </c>
      <c r="L22" s="40"/>
    </row>
    <row r="23" spans="1:12" ht="15.75" customHeight="1">
      <c r="A23" s="293"/>
      <c r="B23" s="294"/>
      <c r="C23" s="295"/>
      <c r="D23" s="296"/>
      <c r="E23" s="48"/>
      <c r="F23" s="296"/>
      <c r="G23" s="48">
        <f t="shared" si="0"/>
        <v>0</v>
      </c>
      <c r="H23" s="48"/>
      <c r="I23" s="48">
        <f t="shared" si="1"/>
        <v>0</v>
      </c>
      <c r="J23" s="48">
        <f t="shared" si="2"/>
        <v>0</v>
      </c>
      <c r="K23" s="287" t="str">
        <f t="shared" si="3"/>
        <v/>
      </c>
      <c r="L23" s="40"/>
    </row>
    <row r="24" spans="1:12" ht="15.75" customHeight="1">
      <c r="A24" s="293"/>
      <c r="B24" s="294"/>
      <c r="C24" s="295"/>
      <c r="D24" s="296"/>
      <c r="E24" s="48"/>
      <c r="F24" s="296"/>
      <c r="G24" s="48">
        <f t="shared" si="0"/>
        <v>0</v>
      </c>
      <c r="H24" s="48"/>
      <c r="I24" s="48">
        <f t="shared" si="1"/>
        <v>0</v>
      </c>
      <c r="J24" s="48">
        <f t="shared" si="2"/>
        <v>0</v>
      </c>
      <c r="K24" s="287" t="str">
        <f t="shared" si="3"/>
        <v/>
      </c>
      <c r="L24" s="40"/>
    </row>
    <row r="25" spans="1:12" ht="15.75" customHeight="1">
      <c r="A25" s="293"/>
      <c r="B25" s="294"/>
      <c r="C25" s="295"/>
      <c r="D25" s="296"/>
      <c r="E25" s="48"/>
      <c r="F25" s="296"/>
      <c r="G25" s="48"/>
      <c r="H25" s="48"/>
      <c r="I25" s="48"/>
      <c r="J25" s="48"/>
      <c r="K25" s="48" t="s">
        <v>573</v>
      </c>
      <c r="L25" s="40"/>
    </row>
    <row r="26" spans="1:12" ht="15.75" customHeight="1">
      <c r="A26" s="293"/>
      <c r="B26" s="294"/>
      <c r="C26" s="295"/>
      <c r="D26" s="296"/>
      <c r="E26" s="48"/>
      <c r="F26" s="296"/>
      <c r="G26" s="48"/>
      <c r="H26" s="48"/>
      <c r="I26" s="48"/>
      <c r="J26" s="48"/>
      <c r="K26" s="48" t="s">
        <v>573</v>
      </c>
      <c r="L26" s="40"/>
    </row>
    <row r="27" spans="1:12" ht="15.75" customHeight="1">
      <c r="A27" s="40"/>
      <c r="B27" s="143"/>
      <c r="C27" s="143"/>
      <c r="D27" s="296"/>
      <c r="E27" s="48"/>
      <c r="F27" s="296"/>
      <c r="G27" s="48"/>
      <c r="H27" s="48"/>
      <c r="I27" s="48"/>
      <c r="J27" s="48"/>
      <c r="K27" s="40"/>
      <c r="L27" s="40"/>
    </row>
    <row r="28" spans="1:12" ht="15.75" customHeight="1">
      <c r="A28" s="792" t="s">
        <v>666</v>
      </c>
      <c r="B28" s="792"/>
      <c r="C28" s="40"/>
      <c r="D28" s="297"/>
      <c r="E28" s="48"/>
      <c r="F28" s="48">
        <f>SUM(F7:F27)</f>
        <v>0</v>
      </c>
      <c r="G28" s="48"/>
      <c r="H28" s="48"/>
      <c r="I28" s="48">
        <f>SUM(I7:I27)</f>
        <v>0</v>
      </c>
      <c r="J28" s="48">
        <f>I28-F28</f>
        <v>0</v>
      </c>
      <c r="K28" s="287" t="str">
        <f>IF(OR(F28=0,F28=""),"",ROUND(J28/F28*100,2))</f>
        <v/>
      </c>
      <c r="L28" s="40"/>
    </row>
    <row r="29" spans="1:12" s="26" customFormat="1" ht="15.75" customHeight="1">
      <c r="A29" s="26" t="str">
        <f>封面!B$10&amp;封面!D$10</f>
        <v>产权持有单位填表人：杨庆华</v>
      </c>
      <c r="C29" s="42"/>
      <c r="D29" s="42"/>
      <c r="E29" s="42"/>
    </row>
    <row r="30" spans="1:12" s="26" customFormat="1" ht="15.75" customHeight="1">
      <c r="A30" s="26" t="str">
        <f>封面!B$12&amp;封面!D$12&amp;封面!E$12&amp;封面!F$12&amp;封面!G$12&amp;封面!H$12&amp;封面!I$12</f>
        <v>填表日期：2019年1月24日</v>
      </c>
      <c r="I30" s="44" t="str">
        <f>"评估人员："&amp;封面!$P$20</f>
        <v>评估人员：巨芳</v>
      </c>
    </row>
  </sheetData>
  <mergeCells count="11">
    <mergeCell ref="A28:B28"/>
    <mergeCell ref="A5:A6"/>
    <mergeCell ref="B5:B6"/>
    <mergeCell ref="C5:C6"/>
    <mergeCell ref="J5:J6"/>
    <mergeCell ref="L5:L6"/>
    <mergeCell ref="A1:L1"/>
    <mergeCell ref="A2:L2"/>
    <mergeCell ref="D5:F5"/>
    <mergeCell ref="G5:I5"/>
    <mergeCell ref="K5:K6"/>
  </mergeCells>
  <phoneticPr fontId="206" type="noConversion"/>
  <hyperlinks>
    <hyperlink ref="A28:B28" location="'3-9存货汇总'!A1" display="合            计"/>
  </hyperlinks>
  <printOptions horizontalCentered="1"/>
  <pageMargins left="0.35" right="0.35" top="0.87" bottom="0.79" header="1.22" footer="0.71"/>
  <pageSetup paperSize="9" fitToHeight="0" orientation="landscape" horizontalDpi="4294967292" r:id="rId1"/>
  <headerFooter scaleWithDoc="0">
    <oddHeader>&amp;R&amp;"宋体,常规"&amp;10表3-9-1
共&amp;N页第&amp;P页
金额单位:人民币元</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06"/>
  <sheetViews>
    <sheetView showGridLines="0" topLeftCell="A214" zoomScaleNormal="100" workbookViewId="0">
      <selection activeCell="K796" sqref="K796"/>
    </sheetView>
  </sheetViews>
  <sheetFormatPr defaultRowHeight="15.75" customHeight="1"/>
  <cols>
    <col min="1" max="1" width="4.75" style="3" customWidth="1"/>
    <col min="2" max="2" width="15.75" style="4" customWidth="1"/>
    <col min="3" max="3" width="4.5" style="4" customWidth="1"/>
    <col min="4" max="4" width="5.875" style="4" customWidth="1"/>
    <col min="5" max="5" width="12" style="4" customWidth="1"/>
    <col min="6" max="6" width="10.875" style="303" customWidth="1"/>
    <col min="7" max="7" width="8.375" style="303" customWidth="1"/>
    <col min="8" max="8" width="13.125" style="303" customWidth="1"/>
    <col min="9" max="9" width="14.75" style="303" customWidth="1"/>
    <col min="10" max="10" width="11.125" style="303" customWidth="1"/>
    <col min="11" max="11" width="9.625" style="4" customWidth="1"/>
    <col min="12" max="12" width="9.625" style="299" customWidth="1"/>
    <col min="13" max="13" width="11.5" style="299" customWidth="1"/>
    <col min="14" max="14" width="10.625" style="4" customWidth="1"/>
    <col min="15" max="15" width="7.75" style="4" customWidth="1"/>
    <col min="16" max="16" width="11.625" style="4" customWidth="1"/>
    <col min="17" max="16384" width="9" style="4"/>
  </cols>
  <sheetData>
    <row r="1" spans="1:16" s="1" customFormat="1" ht="30" customHeight="1">
      <c r="A1" s="759" t="s">
        <v>1695</v>
      </c>
      <c r="B1" s="759"/>
      <c r="C1" s="759"/>
      <c r="D1" s="759"/>
      <c r="E1" s="759"/>
      <c r="F1" s="759"/>
      <c r="G1" s="759"/>
      <c r="H1" s="759"/>
      <c r="I1" s="759"/>
      <c r="J1" s="759"/>
      <c r="K1" s="759"/>
      <c r="L1" s="759"/>
      <c r="M1" s="759"/>
      <c r="N1" s="759"/>
      <c r="O1" s="759"/>
      <c r="P1" s="759"/>
    </row>
    <row r="2" spans="1:16" ht="14.1" customHeight="1">
      <c r="A2" s="795" t="str">
        <f>'1-汇总表'!A2:F2</f>
        <v>评估基准日：2018年12月31日</v>
      </c>
      <c r="B2" s="795"/>
      <c r="C2" s="795"/>
      <c r="D2" s="795"/>
      <c r="E2" s="795"/>
      <c r="F2" s="795"/>
      <c r="G2" s="795"/>
      <c r="H2" s="795"/>
      <c r="I2" s="795"/>
      <c r="J2" s="795"/>
      <c r="K2" s="795"/>
      <c r="L2" s="795"/>
      <c r="M2" s="795"/>
      <c r="N2" s="795"/>
      <c r="O2" s="795"/>
      <c r="P2" s="795"/>
    </row>
    <row r="3" spans="1:16" ht="14.1" customHeight="1">
      <c r="A3" s="655"/>
      <c r="B3" s="655"/>
      <c r="C3" s="655"/>
      <c r="D3" s="655"/>
      <c r="E3" s="655"/>
      <c r="F3" s="655"/>
      <c r="G3" s="655"/>
      <c r="H3" s="655"/>
      <c r="I3" s="655"/>
      <c r="J3" s="655"/>
      <c r="K3" s="655"/>
      <c r="L3" s="616"/>
      <c r="M3" s="616"/>
      <c r="N3" s="655"/>
      <c r="O3" s="655"/>
      <c r="P3" s="656"/>
    </row>
    <row r="4" spans="1:16" ht="15.75" customHeight="1">
      <c r="A4" s="592" t="str">
        <f>'1-汇总表'!A4</f>
        <v>产权持有人名称：阳煤集团青岛恒源化工有限公司</v>
      </c>
      <c r="P4" s="147"/>
    </row>
    <row r="5" spans="1:16" s="3" customFormat="1" ht="15.75" customHeight="1">
      <c r="A5" s="781" t="s">
        <v>489</v>
      </c>
      <c r="B5" s="781" t="s">
        <v>691</v>
      </c>
      <c r="C5" s="794" t="s">
        <v>692</v>
      </c>
      <c r="D5" s="794" t="s">
        <v>698</v>
      </c>
      <c r="E5" s="796" t="s">
        <v>2399</v>
      </c>
      <c r="F5" s="781" t="s">
        <v>491</v>
      </c>
      <c r="G5" s="781"/>
      <c r="H5" s="781"/>
      <c r="I5" s="798" t="s">
        <v>1665</v>
      </c>
      <c r="J5" s="798" t="s">
        <v>2400</v>
      </c>
      <c r="K5" s="781" t="s">
        <v>492</v>
      </c>
      <c r="L5" s="781"/>
      <c r="M5" s="781"/>
      <c r="N5" s="781" t="s">
        <v>493</v>
      </c>
      <c r="O5" s="781" t="s">
        <v>494</v>
      </c>
      <c r="P5" s="781" t="s">
        <v>581</v>
      </c>
    </row>
    <row r="6" spans="1:16" s="3" customFormat="1" ht="15.75" customHeight="1">
      <c r="A6" s="781"/>
      <c r="B6" s="781"/>
      <c r="C6" s="794"/>
      <c r="D6" s="794"/>
      <c r="E6" s="797"/>
      <c r="F6" s="654" t="s">
        <v>693</v>
      </c>
      <c r="G6" s="654" t="s">
        <v>694</v>
      </c>
      <c r="H6" s="654" t="s">
        <v>695</v>
      </c>
      <c r="I6" s="799"/>
      <c r="J6" s="799"/>
      <c r="K6" s="654" t="s">
        <v>696</v>
      </c>
      <c r="L6" s="126" t="s">
        <v>697</v>
      </c>
      <c r="M6" s="126" t="s">
        <v>695</v>
      </c>
      <c r="N6" s="781"/>
      <c r="O6" s="781"/>
      <c r="P6" s="781"/>
    </row>
    <row r="7" spans="1:16" s="298" customFormat="1" ht="15.75" customHeight="1">
      <c r="A7" s="116">
        <v>1</v>
      </c>
      <c r="B7" s="236" t="s">
        <v>2401</v>
      </c>
      <c r="C7" s="199" t="s">
        <v>1140</v>
      </c>
      <c r="D7" s="234" t="s">
        <v>2402</v>
      </c>
      <c r="E7" s="234" t="s">
        <v>2403</v>
      </c>
      <c r="F7" s="228">
        <v>5</v>
      </c>
      <c r="G7" s="228">
        <f t="shared" ref="G7:G68" si="0">H7/F7</f>
        <v>153</v>
      </c>
      <c r="H7" s="228">
        <v>765</v>
      </c>
      <c r="I7" s="228"/>
      <c r="J7" s="228"/>
      <c r="K7" s="239">
        <v>5</v>
      </c>
      <c r="L7" s="634">
        <v>0</v>
      </c>
      <c r="M7" s="634">
        <v>0</v>
      </c>
      <c r="N7" s="79">
        <f>M7-H7</f>
        <v>-765</v>
      </c>
      <c r="O7" s="287">
        <f t="shared" ref="O7:O800" si="1">IF(OR(H7=0,H7=""),"",ROUND(N7/H7*100,2))</f>
        <v>-100</v>
      </c>
      <c r="P7" s="20" t="s">
        <v>1702</v>
      </c>
    </row>
    <row r="8" spans="1:16" s="298" customFormat="1" ht="15.75" customHeight="1">
      <c r="A8" s="116">
        <v>2</v>
      </c>
      <c r="B8" s="236" t="s">
        <v>2404</v>
      </c>
      <c r="C8" s="199" t="s">
        <v>1668</v>
      </c>
      <c r="D8" s="234" t="s">
        <v>2402</v>
      </c>
      <c r="E8" s="234" t="s">
        <v>2403</v>
      </c>
      <c r="F8" s="228">
        <v>20</v>
      </c>
      <c r="G8" s="228">
        <f t="shared" si="0"/>
        <v>80</v>
      </c>
      <c r="H8" s="228">
        <v>1600</v>
      </c>
      <c r="I8" s="228"/>
      <c r="J8" s="228"/>
      <c r="K8" s="239">
        <v>20</v>
      </c>
      <c r="L8" s="634">
        <v>0</v>
      </c>
      <c r="M8" s="634">
        <v>0</v>
      </c>
      <c r="N8" s="79">
        <f t="shared" ref="N8:N18" si="2">M8-H8</f>
        <v>-1600</v>
      </c>
      <c r="O8" s="287">
        <f t="shared" si="1"/>
        <v>-100</v>
      </c>
      <c r="P8" s="20" t="s">
        <v>1702</v>
      </c>
    </row>
    <row r="9" spans="1:16" s="298" customFormat="1" ht="15.75" customHeight="1">
      <c r="A9" s="116">
        <v>3</v>
      </c>
      <c r="B9" s="236" t="s">
        <v>2405</v>
      </c>
      <c r="C9" s="199" t="s">
        <v>1668</v>
      </c>
      <c r="D9" s="234" t="s">
        <v>2402</v>
      </c>
      <c r="E9" s="234" t="s">
        <v>2403</v>
      </c>
      <c r="F9" s="228">
        <v>1</v>
      </c>
      <c r="G9" s="228">
        <f t="shared" si="0"/>
        <v>555.55999999999995</v>
      </c>
      <c r="H9" s="228">
        <v>555.55999999999995</v>
      </c>
      <c r="I9" s="228"/>
      <c r="J9" s="228"/>
      <c r="K9" s="239">
        <v>1</v>
      </c>
      <c r="L9" s="634">
        <v>0</v>
      </c>
      <c r="M9" s="634">
        <v>0</v>
      </c>
      <c r="N9" s="79">
        <f t="shared" si="2"/>
        <v>-555.55999999999995</v>
      </c>
      <c r="O9" s="287">
        <f t="shared" si="1"/>
        <v>-100</v>
      </c>
      <c r="P9" s="20" t="s">
        <v>1702</v>
      </c>
    </row>
    <row r="10" spans="1:16" s="298" customFormat="1" ht="15.75" customHeight="1">
      <c r="A10" s="116">
        <v>4</v>
      </c>
      <c r="B10" s="236" t="s">
        <v>2406</v>
      </c>
      <c r="C10" s="199" t="s">
        <v>2407</v>
      </c>
      <c r="D10" s="234" t="s">
        <v>2402</v>
      </c>
      <c r="E10" s="234" t="s">
        <v>2403</v>
      </c>
      <c r="F10" s="228">
        <v>9</v>
      </c>
      <c r="G10" s="228">
        <f t="shared" si="0"/>
        <v>230</v>
      </c>
      <c r="H10" s="228">
        <v>2070</v>
      </c>
      <c r="I10" s="228"/>
      <c r="J10" s="228"/>
      <c r="K10" s="239">
        <v>9</v>
      </c>
      <c r="L10" s="634">
        <v>0</v>
      </c>
      <c r="M10" s="634">
        <v>0</v>
      </c>
      <c r="N10" s="79">
        <f t="shared" si="2"/>
        <v>-2070</v>
      </c>
      <c r="O10" s="287">
        <f t="shared" si="1"/>
        <v>-100</v>
      </c>
      <c r="P10" s="20" t="s">
        <v>1702</v>
      </c>
    </row>
    <row r="11" spans="1:16" s="298" customFormat="1" ht="15.75" customHeight="1">
      <c r="A11" s="116">
        <v>5</v>
      </c>
      <c r="B11" s="236" t="s">
        <v>2408</v>
      </c>
      <c r="C11" s="199" t="s">
        <v>2409</v>
      </c>
      <c r="D11" s="234" t="s">
        <v>2402</v>
      </c>
      <c r="E11" s="234" t="s">
        <v>2403</v>
      </c>
      <c r="F11" s="228">
        <v>32</v>
      </c>
      <c r="G11" s="228">
        <f t="shared" si="0"/>
        <v>15</v>
      </c>
      <c r="H11" s="228">
        <v>480</v>
      </c>
      <c r="I11" s="228"/>
      <c r="J11" s="228"/>
      <c r="K11" s="239">
        <v>32</v>
      </c>
      <c r="L11" s="634">
        <v>0</v>
      </c>
      <c r="M11" s="634">
        <v>0</v>
      </c>
      <c r="N11" s="79">
        <f t="shared" si="2"/>
        <v>-480</v>
      </c>
      <c r="O11" s="287">
        <f t="shared" si="1"/>
        <v>-100</v>
      </c>
      <c r="P11" s="20" t="s">
        <v>1702</v>
      </c>
    </row>
    <row r="12" spans="1:16" s="298" customFormat="1" ht="15.75" customHeight="1">
      <c r="A12" s="116">
        <v>6</v>
      </c>
      <c r="B12" s="236" t="s">
        <v>2410</v>
      </c>
      <c r="C12" s="199" t="s">
        <v>1668</v>
      </c>
      <c r="D12" s="234" t="s">
        <v>2402</v>
      </c>
      <c r="E12" s="234" t="s">
        <v>2403</v>
      </c>
      <c r="F12" s="228">
        <v>1</v>
      </c>
      <c r="G12" s="228">
        <f t="shared" si="0"/>
        <v>820.51</v>
      </c>
      <c r="H12" s="228">
        <v>820.51</v>
      </c>
      <c r="I12" s="228"/>
      <c r="J12" s="228"/>
      <c r="K12" s="239">
        <v>1</v>
      </c>
      <c r="L12" s="634">
        <v>0</v>
      </c>
      <c r="M12" s="634">
        <v>0</v>
      </c>
      <c r="N12" s="79">
        <f t="shared" si="2"/>
        <v>-820.51</v>
      </c>
      <c r="O12" s="287">
        <f t="shared" si="1"/>
        <v>-100</v>
      </c>
      <c r="P12" s="20" t="s">
        <v>1702</v>
      </c>
    </row>
    <row r="13" spans="1:16" s="298" customFormat="1" ht="15.75" customHeight="1">
      <c r="A13" s="116">
        <v>7</v>
      </c>
      <c r="B13" s="236" t="s">
        <v>2411</v>
      </c>
      <c r="C13" s="199" t="s">
        <v>2412</v>
      </c>
      <c r="D13" s="234" t="s">
        <v>2402</v>
      </c>
      <c r="E13" s="234" t="s">
        <v>2403</v>
      </c>
      <c r="F13" s="228">
        <v>11</v>
      </c>
      <c r="G13" s="228">
        <f t="shared" si="0"/>
        <v>23.08</v>
      </c>
      <c r="H13" s="228">
        <v>253.88</v>
      </c>
      <c r="I13" s="228"/>
      <c r="J13" s="228"/>
      <c r="K13" s="239">
        <v>11</v>
      </c>
      <c r="L13" s="634">
        <v>0</v>
      </c>
      <c r="M13" s="634">
        <v>0</v>
      </c>
      <c r="N13" s="79">
        <f t="shared" si="2"/>
        <v>-253.88</v>
      </c>
      <c r="O13" s="287">
        <f t="shared" si="1"/>
        <v>-100</v>
      </c>
      <c r="P13" s="20" t="s">
        <v>1702</v>
      </c>
    </row>
    <row r="14" spans="1:16" s="298" customFormat="1" ht="15.75" customHeight="1">
      <c r="A14" s="116">
        <v>8</v>
      </c>
      <c r="B14" s="236" t="s">
        <v>2413</v>
      </c>
      <c r="C14" s="199" t="s">
        <v>2412</v>
      </c>
      <c r="D14" s="234" t="s">
        <v>2402</v>
      </c>
      <c r="E14" s="234" t="s">
        <v>2403</v>
      </c>
      <c r="F14" s="228">
        <v>4</v>
      </c>
      <c r="G14" s="228">
        <f t="shared" si="0"/>
        <v>10</v>
      </c>
      <c r="H14" s="228">
        <v>40</v>
      </c>
      <c r="I14" s="228"/>
      <c r="J14" s="228"/>
      <c r="K14" s="239">
        <v>4</v>
      </c>
      <c r="L14" s="634">
        <v>0</v>
      </c>
      <c r="M14" s="634">
        <v>0</v>
      </c>
      <c r="N14" s="79">
        <f t="shared" si="2"/>
        <v>-40</v>
      </c>
      <c r="O14" s="287">
        <f t="shared" si="1"/>
        <v>-100</v>
      </c>
      <c r="P14" s="20" t="s">
        <v>1702</v>
      </c>
    </row>
    <row r="15" spans="1:16" s="298" customFormat="1" ht="15.75" customHeight="1">
      <c r="A15" s="116">
        <v>9</v>
      </c>
      <c r="B15" s="236" t="s">
        <v>2414</v>
      </c>
      <c r="C15" s="199" t="s">
        <v>2407</v>
      </c>
      <c r="D15" s="234" t="s">
        <v>2402</v>
      </c>
      <c r="E15" s="234" t="s">
        <v>2403</v>
      </c>
      <c r="F15" s="228">
        <v>5</v>
      </c>
      <c r="G15" s="228">
        <f t="shared" si="0"/>
        <v>68.38</v>
      </c>
      <c r="H15" s="228">
        <v>341.9</v>
      </c>
      <c r="I15" s="228"/>
      <c r="J15" s="228"/>
      <c r="K15" s="239">
        <v>5</v>
      </c>
      <c r="L15" s="634">
        <v>0</v>
      </c>
      <c r="M15" s="634">
        <v>0</v>
      </c>
      <c r="N15" s="79">
        <f t="shared" si="2"/>
        <v>-341.9</v>
      </c>
      <c r="O15" s="287">
        <f t="shared" si="1"/>
        <v>-100</v>
      </c>
      <c r="P15" s="20" t="s">
        <v>1702</v>
      </c>
    </row>
    <row r="16" spans="1:16" s="298" customFormat="1" ht="15.75" customHeight="1">
      <c r="A16" s="116">
        <v>10</v>
      </c>
      <c r="B16" s="236" t="s">
        <v>2414</v>
      </c>
      <c r="C16" s="199" t="s">
        <v>2407</v>
      </c>
      <c r="D16" s="234" t="s">
        <v>2402</v>
      </c>
      <c r="E16" s="234" t="s">
        <v>2403</v>
      </c>
      <c r="F16" s="228">
        <v>18</v>
      </c>
      <c r="G16" s="228">
        <f t="shared" si="0"/>
        <v>239.32</v>
      </c>
      <c r="H16" s="228">
        <v>4307.76</v>
      </c>
      <c r="I16" s="228"/>
      <c r="J16" s="228"/>
      <c r="K16" s="239">
        <v>18</v>
      </c>
      <c r="L16" s="634">
        <v>0</v>
      </c>
      <c r="M16" s="634">
        <v>0</v>
      </c>
      <c r="N16" s="79">
        <f t="shared" si="2"/>
        <v>-4307.76</v>
      </c>
      <c r="O16" s="287">
        <f t="shared" si="1"/>
        <v>-100</v>
      </c>
      <c r="P16" s="20" t="s">
        <v>1702</v>
      </c>
    </row>
    <row r="17" spans="1:16" s="298" customFormat="1" ht="15.75" customHeight="1">
      <c r="A17" s="116">
        <v>11</v>
      </c>
      <c r="B17" s="236" t="s">
        <v>2414</v>
      </c>
      <c r="C17" s="199" t="s">
        <v>2407</v>
      </c>
      <c r="D17" s="234" t="s">
        <v>2402</v>
      </c>
      <c r="E17" s="234" t="s">
        <v>2403</v>
      </c>
      <c r="F17" s="228">
        <v>3</v>
      </c>
      <c r="G17" s="228">
        <f t="shared" si="0"/>
        <v>16.350000000000001</v>
      </c>
      <c r="H17" s="228">
        <v>49.05</v>
      </c>
      <c r="I17" s="228"/>
      <c r="J17" s="228"/>
      <c r="K17" s="239">
        <v>3</v>
      </c>
      <c r="L17" s="634">
        <v>0</v>
      </c>
      <c r="M17" s="634">
        <v>0</v>
      </c>
      <c r="N17" s="79">
        <f t="shared" si="2"/>
        <v>-49.05</v>
      </c>
      <c r="O17" s="287">
        <f t="shared" si="1"/>
        <v>-100</v>
      </c>
      <c r="P17" s="20" t="s">
        <v>1702</v>
      </c>
    </row>
    <row r="18" spans="1:16" s="298" customFormat="1" ht="15.75" customHeight="1">
      <c r="A18" s="116">
        <v>12</v>
      </c>
      <c r="B18" s="236" t="s">
        <v>2415</v>
      </c>
      <c r="C18" s="199" t="s">
        <v>2416</v>
      </c>
      <c r="D18" s="234" t="s">
        <v>2402</v>
      </c>
      <c r="E18" s="234" t="s">
        <v>2403</v>
      </c>
      <c r="F18" s="228">
        <v>4</v>
      </c>
      <c r="G18" s="228">
        <f t="shared" si="0"/>
        <v>40</v>
      </c>
      <c r="H18" s="228">
        <v>160</v>
      </c>
      <c r="I18" s="228"/>
      <c r="J18" s="228"/>
      <c r="K18" s="239">
        <v>4</v>
      </c>
      <c r="L18" s="634">
        <v>0</v>
      </c>
      <c r="M18" s="634">
        <v>0</v>
      </c>
      <c r="N18" s="79">
        <f t="shared" si="2"/>
        <v>-160</v>
      </c>
      <c r="O18" s="287">
        <f t="shared" si="1"/>
        <v>-100</v>
      </c>
      <c r="P18" s="20" t="s">
        <v>1702</v>
      </c>
    </row>
    <row r="19" spans="1:16" s="298" customFormat="1" ht="15.75" customHeight="1">
      <c r="A19" s="116">
        <v>13</v>
      </c>
      <c r="B19" s="236" t="s">
        <v>2417</v>
      </c>
      <c r="C19" s="199" t="s">
        <v>1140</v>
      </c>
      <c r="D19" s="234" t="s">
        <v>2402</v>
      </c>
      <c r="E19" s="234" t="s">
        <v>2403</v>
      </c>
      <c r="F19" s="228">
        <v>440</v>
      </c>
      <c r="G19" s="228">
        <f t="shared" si="0"/>
        <v>5</v>
      </c>
      <c r="H19" s="228">
        <v>2200</v>
      </c>
      <c r="I19" s="228"/>
      <c r="J19" s="228"/>
      <c r="K19" s="239">
        <v>440</v>
      </c>
      <c r="L19" s="634">
        <v>0</v>
      </c>
      <c r="M19" s="634">
        <v>0</v>
      </c>
      <c r="N19" s="79">
        <f t="shared" ref="N19:N82" si="3">M19-H19</f>
        <v>-2200</v>
      </c>
      <c r="O19" s="287">
        <f t="shared" ref="O19:O82" si="4">IF(OR(H19=0,H19=""),"",ROUND(N19/H19*100,2))</f>
        <v>-100</v>
      </c>
      <c r="P19" s="20" t="s">
        <v>1702</v>
      </c>
    </row>
    <row r="20" spans="1:16" s="298" customFormat="1" ht="15.75" customHeight="1">
      <c r="A20" s="116">
        <v>14</v>
      </c>
      <c r="B20" s="236" t="s">
        <v>2418</v>
      </c>
      <c r="C20" s="199" t="s">
        <v>1140</v>
      </c>
      <c r="D20" s="234" t="s">
        <v>2402</v>
      </c>
      <c r="E20" s="234" t="s">
        <v>2403</v>
      </c>
      <c r="F20" s="228">
        <v>50</v>
      </c>
      <c r="G20" s="228">
        <f t="shared" si="0"/>
        <v>7</v>
      </c>
      <c r="H20" s="228">
        <v>350</v>
      </c>
      <c r="I20" s="228"/>
      <c r="J20" s="228"/>
      <c r="K20" s="239">
        <v>50</v>
      </c>
      <c r="L20" s="634">
        <v>0</v>
      </c>
      <c r="M20" s="634">
        <v>0</v>
      </c>
      <c r="N20" s="79">
        <f t="shared" si="3"/>
        <v>-350</v>
      </c>
      <c r="O20" s="287">
        <f t="shared" si="4"/>
        <v>-100</v>
      </c>
      <c r="P20" s="20" t="s">
        <v>1702</v>
      </c>
    </row>
    <row r="21" spans="1:16" s="298" customFormat="1" ht="15.75" customHeight="1">
      <c r="A21" s="116">
        <v>15</v>
      </c>
      <c r="B21" s="236" t="s">
        <v>2419</v>
      </c>
      <c r="C21" s="199" t="s">
        <v>1140</v>
      </c>
      <c r="D21" s="234" t="s">
        <v>2402</v>
      </c>
      <c r="E21" s="234" t="s">
        <v>2403</v>
      </c>
      <c r="F21" s="228">
        <v>0.9</v>
      </c>
      <c r="G21" s="228">
        <f t="shared" si="0"/>
        <v>180</v>
      </c>
      <c r="H21" s="228">
        <v>162</v>
      </c>
      <c r="I21" s="228"/>
      <c r="J21" s="228"/>
      <c r="K21" s="239">
        <v>0.9</v>
      </c>
      <c r="L21" s="634">
        <v>0</v>
      </c>
      <c r="M21" s="634">
        <v>0</v>
      </c>
      <c r="N21" s="79">
        <f t="shared" si="3"/>
        <v>-162</v>
      </c>
      <c r="O21" s="287">
        <f t="shared" si="4"/>
        <v>-100</v>
      </c>
      <c r="P21" s="20" t="s">
        <v>1702</v>
      </c>
    </row>
    <row r="22" spans="1:16" s="298" customFormat="1" ht="15.75" customHeight="1">
      <c r="A22" s="116">
        <v>16</v>
      </c>
      <c r="B22" s="236" t="s">
        <v>2420</v>
      </c>
      <c r="C22" s="199" t="s">
        <v>1693</v>
      </c>
      <c r="D22" s="234" t="s">
        <v>2402</v>
      </c>
      <c r="E22" s="234" t="s">
        <v>2403</v>
      </c>
      <c r="F22" s="228">
        <v>4</v>
      </c>
      <c r="G22" s="228">
        <f t="shared" si="0"/>
        <v>120</v>
      </c>
      <c r="H22" s="228">
        <v>480</v>
      </c>
      <c r="I22" s="228"/>
      <c r="J22" s="228"/>
      <c r="K22" s="239">
        <v>4</v>
      </c>
      <c r="L22" s="634">
        <v>0</v>
      </c>
      <c r="M22" s="634">
        <v>0</v>
      </c>
      <c r="N22" s="79">
        <f t="shared" si="3"/>
        <v>-480</v>
      </c>
      <c r="O22" s="287">
        <f t="shared" si="4"/>
        <v>-100</v>
      </c>
      <c r="P22" s="20" t="s">
        <v>1702</v>
      </c>
    </row>
    <row r="23" spans="1:16" s="298" customFormat="1" ht="15.75" customHeight="1">
      <c r="A23" s="116">
        <v>17</v>
      </c>
      <c r="B23" s="236" t="s">
        <v>2421</v>
      </c>
      <c r="C23" s="199" t="s">
        <v>2422</v>
      </c>
      <c r="D23" s="234" t="s">
        <v>2402</v>
      </c>
      <c r="E23" s="234" t="s">
        <v>2403</v>
      </c>
      <c r="F23" s="228">
        <v>6</v>
      </c>
      <c r="G23" s="228">
        <f t="shared" si="0"/>
        <v>10</v>
      </c>
      <c r="H23" s="228">
        <v>60</v>
      </c>
      <c r="I23" s="228"/>
      <c r="J23" s="228"/>
      <c r="K23" s="239">
        <v>6</v>
      </c>
      <c r="L23" s="634">
        <v>0</v>
      </c>
      <c r="M23" s="634">
        <v>0</v>
      </c>
      <c r="N23" s="79">
        <f t="shared" si="3"/>
        <v>-60</v>
      </c>
      <c r="O23" s="287">
        <f t="shared" si="4"/>
        <v>-100</v>
      </c>
      <c r="P23" s="20" t="s">
        <v>1702</v>
      </c>
    </row>
    <row r="24" spans="1:16" s="298" customFormat="1" ht="15.75" customHeight="1">
      <c r="A24" s="116">
        <v>18</v>
      </c>
      <c r="B24" s="236" t="s">
        <v>2423</v>
      </c>
      <c r="C24" s="199" t="s">
        <v>2422</v>
      </c>
      <c r="D24" s="234" t="s">
        <v>2402</v>
      </c>
      <c r="E24" s="234" t="s">
        <v>2403</v>
      </c>
      <c r="F24" s="228">
        <v>9</v>
      </c>
      <c r="G24" s="228">
        <f t="shared" si="0"/>
        <v>50</v>
      </c>
      <c r="H24" s="228">
        <v>450</v>
      </c>
      <c r="I24" s="228"/>
      <c r="J24" s="228"/>
      <c r="K24" s="239">
        <v>9</v>
      </c>
      <c r="L24" s="634">
        <v>0</v>
      </c>
      <c r="M24" s="634">
        <v>0</v>
      </c>
      <c r="N24" s="79">
        <f t="shared" si="3"/>
        <v>-450</v>
      </c>
      <c r="O24" s="287">
        <f t="shared" si="4"/>
        <v>-100</v>
      </c>
      <c r="P24" s="20" t="s">
        <v>1702</v>
      </c>
    </row>
    <row r="25" spans="1:16" s="298" customFormat="1" ht="15.75" customHeight="1">
      <c r="A25" s="116">
        <v>19</v>
      </c>
      <c r="B25" s="236" t="s">
        <v>2424</v>
      </c>
      <c r="C25" s="199" t="s">
        <v>2422</v>
      </c>
      <c r="D25" s="234" t="s">
        <v>2402</v>
      </c>
      <c r="E25" s="234" t="s">
        <v>2403</v>
      </c>
      <c r="F25" s="228">
        <v>1</v>
      </c>
      <c r="G25" s="228">
        <f t="shared" si="0"/>
        <v>2000</v>
      </c>
      <c r="H25" s="228">
        <v>2000</v>
      </c>
      <c r="I25" s="228"/>
      <c r="J25" s="228"/>
      <c r="K25" s="239">
        <v>1</v>
      </c>
      <c r="L25" s="634">
        <v>0</v>
      </c>
      <c r="M25" s="634">
        <v>0</v>
      </c>
      <c r="N25" s="79">
        <f t="shared" si="3"/>
        <v>-2000</v>
      </c>
      <c r="O25" s="287">
        <f t="shared" si="4"/>
        <v>-100</v>
      </c>
      <c r="P25" s="20" t="s">
        <v>1702</v>
      </c>
    </row>
    <row r="26" spans="1:16" s="298" customFormat="1" ht="15.75" customHeight="1">
      <c r="A26" s="116">
        <v>20</v>
      </c>
      <c r="B26" s="236" t="s">
        <v>2423</v>
      </c>
      <c r="C26" s="199" t="s">
        <v>2422</v>
      </c>
      <c r="D26" s="234" t="s">
        <v>2402</v>
      </c>
      <c r="E26" s="234" t="s">
        <v>2403</v>
      </c>
      <c r="F26" s="228">
        <v>2</v>
      </c>
      <c r="G26" s="228">
        <f t="shared" si="0"/>
        <v>210</v>
      </c>
      <c r="H26" s="228">
        <v>420</v>
      </c>
      <c r="I26" s="228"/>
      <c r="J26" s="228"/>
      <c r="K26" s="239">
        <v>2</v>
      </c>
      <c r="L26" s="634">
        <v>0</v>
      </c>
      <c r="M26" s="634">
        <v>0</v>
      </c>
      <c r="N26" s="79">
        <f t="shared" si="3"/>
        <v>-420</v>
      </c>
      <c r="O26" s="287">
        <f t="shared" si="4"/>
        <v>-100</v>
      </c>
      <c r="P26" s="20" t="s">
        <v>1702</v>
      </c>
    </row>
    <row r="27" spans="1:16" s="298" customFormat="1" ht="15.75" customHeight="1">
      <c r="A27" s="116">
        <v>21</v>
      </c>
      <c r="B27" s="236" t="s">
        <v>2423</v>
      </c>
      <c r="C27" s="199" t="s">
        <v>2422</v>
      </c>
      <c r="D27" s="234" t="s">
        <v>2402</v>
      </c>
      <c r="E27" s="234" t="s">
        <v>2403</v>
      </c>
      <c r="F27" s="228">
        <v>7</v>
      </c>
      <c r="G27" s="228">
        <f t="shared" si="0"/>
        <v>444.44</v>
      </c>
      <c r="H27" s="228">
        <v>3111.08</v>
      </c>
      <c r="I27" s="228"/>
      <c r="J27" s="228"/>
      <c r="K27" s="239">
        <v>7</v>
      </c>
      <c r="L27" s="634">
        <v>0</v>
      </c>
      <c r="M27" s="634">
        <v>0</v>
      </c>
      <c r="N27" s="79">
        <f t="shared" si="3"/>
        <v>-3111.08</v>
      </c>
      <c r="O27" s="287">
        <f t="shared" si="4"/>
        <v>-100</v>
      </c>
      <c r="P27" s="20" t="s">
        <v>1702</v>
      </c>
    </row>
    <row r="28" spans="1:16" s="298" customFormat="1" ht="15.75" customHeight="1">
      <c r="A28" s="116">
        <v>22</v>
      </c>
      <c r="B28" s="236" t="s">
        <v>2423</v>
      </c>
      <c r="C28" s="199" t="s">
        <v>2422</v>
      </c>
      <c r="D28" s="234" t="s">
        <v>2402</v>
      </c>
      <c r="E28" s="234" t="s">
        <v>2403</v>
      </c>
      <c r="F28" s="228">
        <v>2</v>
      </c>
      <c r="G28" s="228">
        <f t="shared" si="0"/>
        <v>780</v>
      </c>
      <c r="H28" s="228">
        <v>1560</v>
      </c>
      <c r="I28" s="228"/>
      <c r="J28" s="228"/>
      <c r="K28" s="239">
        <v>2</v>
      </c>
      <c r="L28" s="634">
        <v>0</v>
      </c>
      <c r="M28" s="634">
        <v>0</v>
      </c>
      <c r="N28" s="79">
        <f t="shared" si="3"/>
        <v>-1560</v>
      </c>
      <c r="O28" s="287">
        <f t="shared" si="4"/>
        <v>-100</v>
      </c>
      <c r="P28" s="20" t="s">
        <v>1702</v>
      </c>
    </row>
    <row r="29" spans="1:16" s="298" customFormat="1" ht="15.75" customHeight="1">
      <c r="A29" s="116">
        <v>23</v>
      </c>
      <c r="B29" s="236" t="s">
        <v>2425</v>
      </c>
      <c r="C29" s="199" t="s">
        <v>1693</v>
      </c>
      <c r="D29" s="234" t="s">
        <v>2402</v>
      </c>
      <c r="E29" s="234" t="s">
        <v>2426</v>
      </c>
      <c r="F29" s="228">
        <v>1</v>
      </c>
      <c r="G29" s="228">
        <f t="shared" si="0"/>
        <v>1709.4</v>
      </c>
      <c r="H29" s="228">
        <v>1709.4</v>
      </c>
      <c r="I29" s="228" t="s">
        <v>1705</v>
      </c>
      <c r="J29" s="228">
        <v>25</v>
      </c>
      <c r="K29" s="239">
        <v>1</v>
      </c>
      <c r="L29" s="634">
        <v>205</v>
      </c>
      <c r="M29" s="634">
        <v>205</v>
      </c>
      <c r="N29" s="79">
        <f t="shared" si="3"/>
        <v>-1504.4</v>
      </c>
      <c r="O29" s="287">
        <f t="shared" si="4"/>
        <v>-88.01</v>
      </c>
      <c r="P29" s="20" t="s">
        <v>1703</v>
      </c>
    </row>
    <row r="30" spans="1:16" s="298" customFormat="1" ht="15.75" customHeight="1">
      <c r="A30" s="116">
        <v>24</v>
      </c>
      <c r="B30" s="236" t="s">
        <v>2425</v>
      </c>
      <c r="C30" s="199" t="s">
        <v>1693</v>
      </c>
      <c r="D30" s="234" t="s">
        <v>2402</v>
      </c>
      <c r="E30" s="234" t="s">
        <v>2426</v>
      </c>
      <c r="F30" s="228">
        <v>2</v>
      </c>
      <c r="G30" s="228">
        <f t="shared" si="0"/>
        <v>211.97</v>
      </c>
      <c r="H30" s="228">
        <v>423.94</v>
      </c>
      <c r="I30" s="228" t="s">
        <v>1705</v>
      </c>
      <c r="J30" s="228">
        <v>6</v>
      </c>
      <c r="K30" s="239">
        <v>2</v>
      </c>
      <c r="L30" s="634">
        <v>24.6</v>
      </c>
      <c r="M30" s="634">
        <v>49.2</v>
      </c>
      <c r="N30" s="79">
        <f t="shared" si="3"/>
        <v>-374.74</v>
      </c>
      <c r="O30" s="287">
        <f t="shared" si="4"/>
        <v>-88.39</v>
      </c>
      <c r="P30" s="20" t="s">
        <v>1703</v>
      </c>
    </row>
    <row r="31" spans="1:16" s="298" customFormat="1" ht="15.75" customHeight="1">
      <c r="A31" s="116">
        <v>25</v>
      </c>
      <c r="B31" s="236" t="s">
        <v>2425</v>
      </c>
      <c r="C31" s="199" t="s">
        <v>1693</v>
      </c>
      <c r="D31" s="234" t="s">
        <v>2402</v>
      </c>
      <c r="E31" s="234" t="s">
        <v>2426</v>
      </c>
      <c r="F31" s="228">
        <v>2</v>
      </c>
      <c r="G31" s="228">
        <f t="shared" si="0"/>
        <v>31.62</v>
      </c>
      <c r="H31" s="228">
        <v>63.24</v>
      </c>
      <c r="I31" s="228" t="s">
        <v>1705</v>
      </c>
      <c r="J31" s="228">
        <v>2</v>
      </c>
      <c r="K31" s="239">
        <v>2</v>
      </c>
      <c r="L31" s="634">
        <v>8.1999999999999993</v>
      </c>
      <c r="M31" s="634">
        <v>16.399999999999999</v>
      </c>
      <c r="N31" s="79">
        <f t="shared" si="3"/>
        <v>-46.84</v>
      </c>
      <c r="O31" s="287">
        <f t="shared" si="4"/>
        <v>-74.069999999999993</v>
      </c>
      <c r="P31" s="20" t="s">
        <v>1703</v>
      </c>
    </row>
    <row r="32" spans="1:16" s="298" customFormat="1" ht="15.75" customHeight="1">
      <c r="A32" s="116">
        <v>26</v>
      </c>
      <c r="B32" s="236" t="s">
        <v>2425</v>
      </c>
      <c r="C32" s="199" t="s">
        <v>1693</v>
      </c>
      <c r="D32" s="234" t="s">
        <v>2402</v>
      </c>
      <c r="E32" s="234" t="s">
        <v>2426</v>
      </c>
      <c r="F32" s="228">
        <v>2</v>
      </c>
      <c r="G32" s="228">
        <f t="shared" si="0"/>
        <v>576.91999999999996</v>
      </c>
      <c r="H32" s="228">
        <v>1153.8399999999999</v>
      </c>
      <c r="I32" s="228" t="s">
        <v>1705</v>
      </c>
      <c r="J32" s="228">
        <v>8</v>
      </c>
      <c r="K32" s="239">
        <v>2</v>
      </c>
      <c r="L32" s="634">
        <v>32.799999999999997</v>
      </c>
      <c r="M32" s="634">
        <v>65.599999999999994</v>
      </c>
      <c r="N32" s="79">
        <f t="shared" si="3"/>
        <v>-1088.24</v>
      </c>
      <c r="O32" s="287">
        <f t="shared" si="4"/>
        <v>-94.31</v>
      </c>
      <c r="P32" s="20" t="s">
        <v>1703</v>
      </c>
    </row>
    <row r="33" spans="1:16" s="298" customFormat="1" ht="15.75" customHeight="1">
      <c r="A33" s="116">
        <v>27</v>
      </c>
      <c r="B33" s="236" t="s">
        <v>2427</v>
      </c>
      <c r="C33" s="199" t="s">
        <v>2412</v>
      </c>
      <c r="D33" s="234" t="s">
        <v>2402</v>
      </c>
      <c r="E33" s="234" t="s">
        <v>2426</v>
      </c>
      <c r="F33" s="228">
        <v>6585</v>
      </c>
      <c r="G33" s="228">
        <f t="shared" si="0"/>
        <v>0.68</v>
      </c>
      <c r="H33" s="228">
        <v>4477.8</v>
      </c>
      <c r="I33" s="228" t="s">
        <v>1706</v>
      </c>
      <c r="J33" s="228">
        <v>800</v>
      </c>
      <c r="K33" s="239">
        <v>6585</v>
      </c>
      <c r="L33" s="634">
        <v>0.26</v>
      </c>
      <c r="M33" s="634">
        <v>1712</v>
      </c>
      <c r="N33" s="79">
        <f t="shared" si="3"/>
        <v>-2765.8</v>
      </c>
      <c r="O33" s="287">
        <f t="shared" si="4"/>
        <v>-61.77</v>
      </c>
      <c r="P33" s="20" t="s">
        <v>1703</v>
      </c>
    </row>
    <row r="34" spans="1:16" s="298" customFormat="1" ht="15.75" customHeight="1">
      <c r="A34" s="116">
        <v>28</v>
      </c>
      <c r="B34" s="236" t="s">
        <v>2427</v>
      </c>
      <c r="C34" s="199" t="s">
        <v>2412</v>
      </c>
      <c r="D34" s="234" t="s">
        <v>2402</v>
      </c>
      <c r="E34" s="234" t="s">
        <v>2426</v>
      </c>
      <c r="F34" s="228">
        <v>1012</v>
      </c>
      <c r="G34" s="228">
        <f t="shared" si="0"/>
        <v>1</v>
      </c>
      <c r="H34" s="228">
        <v>1012</v>
      </c>
      <c r="I34" s="228" t="s">
        <v>1706</v>
      </c>
      <c r="J34" s="228">
        <v>200</v>
      </c>
      <c r="K34" s="239">
        <v>1012</v>
      </c>
      <c r="L34" s="634">
        <v>0.42</v>
      </c>
      <c r="M34" s="634">
        <v>428</v>
      </c>
      <c r="N34" s="79">
        <f t="shared" si="3"/>
        <v>-584</v>
      </c>
      <c r="O34" s="287">
        <f t="shared" si="4"/>
        <v>-57.71</v>
      </c>
      <c r="P34" s="20" t="s">
        <v>1703</v>
      </c>
    </row>
    <row r="35" spans="1:16" s="298" customFormat="1" ht="15.75" customHeight="1">
      <c r="A35" s="116">
        <v>29</v>
      </c>
      <c r="B35" s="236" t="s">
        <v>2427</v>
      </c>
      <c r="C35" s="199" t="s">
        <v>2412</v>
      </c>
      <c r="D35" s="234" t="s">
        <v>2402</v>
      </c>
      <c r="E35" s="234" t="s">
        <v>2426</v>
      </c>
      <c r="F35" s="228">
        <v>1274</v>
      </c>
      <c r="G35" s="228">
        <f t="shared" si="0"/>
        <v>3.08</v>
      </c>
      <c r="H35" s="228">
        <v>3923.92</v>
      </c>
      <c r="I35" s="228" t="s">
        <v>1706</v>
      </c>
      <c r="J35" s="228">
        <v>210</v>
      </c>
      <c r="K35" s="239">
        <v>1274</v>
      </c>
      <c r="L35" s="634">
        <v>0.35</v>
      </c>
      <c r="M35" s="634">
        <v>449.4</v>
      </c>
      <c r="N35" s="79">
        <f t="shared" si="3"/>
        <v>-3474.52</v>
      </c>
      <c r="O35" s="287">
        <f t="shared" si="4"/>
        <v>-88.55</v>
      </c>
      <c r="P35" s="20" t="s">
        <v>1703</v>
      </c>
    </row>
    <row r="36" spans="1:16" s="298" customFormat="1" ht="15.75" customHeight="1">
      <c r="A36" s="116">
        <v>30</v>
      </c>
      <c r="B36" s="236" t="s">
        <v>2427</v>
      </c>
      <c r="C36" s="199" t="s">
        <v>2412</v>
      </c>
      <c r="D36" s="234" t="s">
        <v>2402</v>
      </c>
      <c r="E36" s="234" t="s">
        <v>2426</v>
      </c>
      <c r="F36" s="228">
        <v>40</v>
      </c>
      <c r="G36" s="228">
        <f t="shared" si="0"/>
        <v>4.2</v>
      </c>
      <c r="H36" s="228">
        <v>168</v>
      </c>
      <c r="I36" s="228" t="s">
        <v>1706</v>
      </c>
      <c r="J36" s="228">
        <v>40</v>
      </c>
      <c r="K36" s="239">
        <v>40</v>
      </c>
      <c r="L36" s="634">
        <v>2.14</v>
      </c>
      <c r="M36" s="634">
        <v>85.6</v>
      </c>
      <c r="N36" s="79">
        <f t="shared" si="3"/>
        <v>-82.4</v>
      </c>
      <c r="O36" s="287">
        <f t="shared" si="4"/>
        <v>-49.05</v>
      </c>
      <c r="P36" s="20" t="s">
        <v>1703</v>
      </c>
    </row>
    <row r="37" spans="1:16" s="298" customFormat="1" ht="15.75" customHeight="1">
      <c r="A37" s="116">
        <v>31</v>
      </c>
      <c r="B37" s="236" t="s">
        <v>2427</v>
      </c>
      <c r="C37" s="199" t="s">
        <v>2412</v>
      </c>
      <c r="D37" s="234" t="s">
        <v>2402</v>
      </c>
      <c r="E37" s="234" t="s">
        <v>2426</v>
      </c>
      <c r="F37" s="228">
        <v>205</v>
      </c>
      <c r="G37" s="228">
        <f t="shared" si="0"/>
        <v>5</v>
      </c>
      <c r="H37" s="228">
        <v>1025</v>
      </c>
      <c r="I37" s="228" t="s">
        <v>1706</v>
      </c>
      <c r="J37" s="228">
        <v>200</v>
      </c>
      <c r="K37" s="239">
        <v>205</v>
      </c>
      <c r="L37" s="634">
        <v>2.09</v>
      </c>
      <c r="M37" s="634">
        <v>428</v>
      </c>
      <c r="N37" s="79">
        <f t="shared" si="3"/>
        <v>-597</v>
      </c>
      <c r="O37" s="287">
        <f t="shared" si="4"/>
        <v>-58.24</v>
      </c>
      <c r="P37" s="20" t="s">
        <v>1703</v>
      </c>
    </row>
    <row r="38" spans="1:16" s="298" customFormat="1" ht="15.75" customHeight="1">
      <c r="A38" s="116">
        <v>32</v>
      </c>
      <c r="B38" s="236" t="s">
        <v>2427</v>
      </c>
      <c r="C38" s="199" t="s">
        <v>2412</v>
      </c>
      <c r="D38" s="234" t="s">
        <v>2402</v>
      </c>
      <c r="E38" s="234" t="s">
        <v>2426</v>
      </c>
      <c r="F38" s="228">
        <v>81</v>
      </c>
      <c r="G38" s="228">
        <f t="shared" si="0"/>
        <v>5</v>
      </c>
      <c r="H38" s="228">
        <v>405</v>
      </c>
      <c r="I38" s="228" t="s">
        <v>1706</v>
      </c>
      <c r="J38" s="228">
        <v>80</v>
      </c>
      <c r="K38" s="239">
        <v>81</v>
      </c>
      <c r="L38" s="634">
        <v>2.11</v>
      </c>
      <c r="M38" s="634">
        <v>171.2</v>
      </c>
      <c r="N38" s="79">
        <f t="shared" si="3"/>
        <v>-233.8</v>
      </c>
      <c r="O38" s="287">
        <f t="shared" si="4"/>
        <v>-57.73</v>
      </c>
      <c r="P38" s="20" t="s">
        <v>1703</v>
      </c>
    </row>
    <row r="39" spans="1:16" s="298" customFormat="1" ht="15.75" customHeight="1">
      <c r="A39" s="116">
        <v>33</v>
      </c>
      <c r="B39" s="236" t="s">
        <v>2427</v>
      </c>
      <c r="C39" s="199" t="s">
        <v>2412</v>
      </c>
      <c r="D39" s="234" t="s">
        <v>2402</v>
      </c>
      <c r="E39" s="234" t="s">
        <v>2426</v>
      </c>
      <c r="F39" s="228">
        <v>155</v>
      </c>
      <c r="G39" s="228">
        <f t="shared" si="0"/>
        <v>8.1999999999999993</v>
      </c>
      <c r="H39" s="228">
        <v>1271</v>
      </c>
      <c r="I39" s="228" t="s">
        <v>1706</v>
      </c>
      <c r="J39" s="228">
        <v>300</v>
      </c>
      <c r="K39" s="239">
        <v>155</v>
      </c>
      <c r="L39" s="634">
        <v>4.1399999999999997</v>
      </c>
      <c r="M39" s="634">
        <v>642</v>
      </c>
      <c r="N39" s="79">
        <f t="shared" si="3"/>
        <v>-629</v>
      </c>
      <c r="O39" s="287">
        <f t="shared" si="4"/>
        <v>-49.49</v>
      </c>
      <c r="P39" s="20" t="s">
        <v>1703</v>
      </c>
    </row>
    <row r="40" spans="1:16" s="298" customFormat="1" ht="15.75" customHeight="1">
      <c r="A40" s="116">
        <v>34</v>
      </c>
      <c r="B40" s="236" t="s">
        <v>2428</v>
      </c>
      <c r="C40" s="199" t="s">
        <v>2412</v>
      </c>
      <c r="D40" s="234" t="s">
        <v>2402</v>
      </c>
      <c r="E40" s="234" t="s">
        <v>2426</v>
      </c>
      <c r="F40" s="228">
        <v>116</v>
      </c>
      <c r="G40" s="228">
        <f t="shared" si="0"/>
        <v>10</v>
      </c>
      <c r="H40" s="228">
        <v>1160</v>
      </c>
      <c r="I40" s="228" t="s">
        <v>1706</v>
      </c>
      <c r="J40" s="228">
        <v>200</v>
      </c>
      <c r="K40" s="239">
        <v>116</v>
      </c>
      <c r="L40" s="634">
        <v>3.69</v>
      </c>
      <c r="M40" s="634">
        <v>428</v>
      </c>
      <c r="N40" s="79">
        <f t="shared" si="3"/>
        <v>-732</v>
      </c>
      <c r="O40" s="287">
        <f t="shared" si="4"/>
        <v>-63.1</v>
      </c>
      <c r="P40" s="20" t="s">
        <v>1703</v>
      </c>
    </row>
    <row r="41" spans="1:16" s="298" customFormat="1" ht="15.75" customHeight="1">
      <c r="A41" s="116">
        <v>35</v>
      </c>
      <c r="B41" s="236" t="s">
        <v>2429</v>
      </c>
      <c r="C41" s="199" t="s">
        <v>2412</v>
      </c>
      <c r="D41" s="234" t="s">
        <v>2402</v>
      </c>
      <c r="E41" s="234" t="s">
        <v>2426</v>
      </c>
      <c r="F41" s="228">
        <v>3833</v>
      </c>
      <c r="G41" s="228">
        <f t="shared" si="0"/>
        <v>0.1</v>
      </c>
      <c r="H41" s="228">
        <v>383.3</v>
      </c>
      <c r="I41" s="228" t="s">
        <v>1706</v>
      </c>
      <c r="J41" s="228">
        <v>150</v>
      </c>
      <c r="K41" s="239">
        <v>3833</v>
      </c>
      <c r="L41" s="634">
        <v>0.08</v>
      </c>
      <c r="M41" s="634">
        <v>321</v>
      </c>
      <c r="N41" s="79">
        <f t="shared" si="3"/>
        <v>-62.3</v>
      </c>
      <c r="O41" s="287">
        <f t="shared" si="4"/>
        <v>-16.25</v>
      </c>
      <c r="P41" s="20" t="s">
        <v>1703</v>
      </c>
    </row>
    <row r="42" spans="1:16" s="298" customFormat="1" ht="15.75" customHeight="1">
      <c r="A42" s="116">
        <v>36</v>
      </c>
      <c r="B42" s="236" t="s">
        <v>2429</v>
      </c>
      <c r="C42" s="199" t="s">
        <v>2412</v>
      </c>
      <c r="D42" s="234" t="s">
        <v>2402</v>
      </c>
      <c r="E42" s="234" t="s">
        <v>2426</v>
      </c>
      <c r="F42" s="228">
        <v>3138</v>
      </c>
      <c r="G42" s="228">
        <f t="shared" si="0"/>
        <v>0.1</v>
      </c>
      <c r="H42" s="228">
        <v>313.8</v>
      </c>
      <c r="I42" s="228" t="s">
        <v>1706</v>
      </c>
      <c r="J42" s="228">
        <v>120</v>
      </c>
      <c r="K42" s="239">
        <v>3138</v>
      </c>
      <c r="L42" s="634">
        <v>0.08</v>
      </c>
      <c r="M42" s="634">
        <v>256.8</v>
      </c>
      <c r="N42" s="79">
        <f t="shared" si="3"/>
        <v>-57</v>
      </c>
      <c r="O42" s="287">
        <f t="shared" si="4"/>
        <v>-18.16</v>
      </c>
      <c r="P42" s="20" t="s">
        <v>1703</v>
      </c>
    </row>
    <row r="43" spans="1:16" s="298" customFormat="1" ht="15.75" customHeight="1">
      <c r="A43" s="116">
        <v>37</v>
      </c>
      <c r="B43" s="236" t="s">
        <v>2429</v>
      </c>
      <c r="C43" s="199" t="s">
        <v>2412</v>
      </c>
      <c r="D43" s="234" t="s">
        <v>2402</v>
      </c>
      <c r="E43" s="234" t="s">
        <v>2426</v>
      </c>
      <c r="F43" s="228">
        <v>890</v>
      </c>
      <c r="G43" s="228">
        <f t="shared" si="0"/>
        <v>0.2</v>
      </c>
      <c r="H43" s="228">
        <v>178</v>
      </c>
      <c r="I43" s="228" t="s">
        <v>1706</v>
      </c>
      <c r="J43" s="228">
        <v>16</v>
      </c>
      <c r="K43" s="239">
        <v>890</v>
      </c>
      <c r="L43" s="634">
        <v>0.04</v>
      </c>
      <c r="M43" s="634">
        <v>34.24</v>
      </c>
      <c r="N43" s="79">
        <f t="shared" si="3"/>
        <v>-143.76</v>
      </c>
      <c r="O43" s="287">
        <f t="shared" si="4"/>
        <v>-80.760000000000005</v>
      </c>
      <c r="P43" s="20" t="s">
        <v>1703</v>
      </c>
    </row>
    <row r="44" spans="1:16" s="298" customFormat="1" ht="15.75" customHeight="1">
      <c r="A44" s="116">
        <v>38</v>
      </c>
      <c r="B44" s="236" t="s">
        <v>2429</v>
      </c>
      <c r="C44" s="199" t="s">
        <v>2412</v>
      </c>
      <c r="D44" s="234" t="s">
        <v>2402</v>
      </c>
      <c r="E44" s="234" t="s">
        <v>2426</v>
      </c>
      <c r="F44" s="228">
        <v>1960</v>
      </c>
      <c r="G44" s="228">
        <f t="shared" si="0"/>
        <v>2.86</v>
      </c>
      <c r="H44" s="228">
        <v>5605.6</v>
      </c>
      <c r="I44" s="228" t="s">
        <v>1706</v>
      </c>
      <c r="J44" s="228">
        <v>300</v>
      </c>
      <c r="K44" s="239">
        <v>1960</v>
      </c>
      <c r="L44" s="634">
        <v>0.33</v>
      </c>
      <c r="M44" s="634">
        <v>642</v>
      </c>
      <c r="N44" s="79">
        <f t="shared" si="3"/>
        <v>-4963.6000000000004</v>
      </c>
      <c r="O44" s="287">
        <f t="shared" si="4"/>
        <v>-88.55</v>
      </c>
      <c r="P44" s="20" t="s">
        <v>1703</v>
      </c>
    </row>
    <row r="45" spans="1:16" s="298" customFormat="1" ht="15.75" customHeight="1">
      <c r="A45" s="116">
        <v>39</v>
      </c>
      <c r="B45" s="236" t="s">
        <v>2429</v>
      </c>
      <c r="C45" s="199" t="s">
        <v>2412</v>
      </c>
      <c r="D45" s="234" t="s">
        <v>2402</v>
      </c>
      <c r="E45" s="234" t="s">
        <v>2426</v>
      </c>
      <c r="F45" s="228">
        <v>400</v>
      </c>
      <c r="G45" s="228">
        <f t="shared" si="0"/>
        <v>0.62</v>
      </c>
      <c r="H45" s="228">
        <v>248</v>
      </c>
      <c r="I45" s="228" t="s">
        <v>1706</v>
      </c>
      <c r="J45" s="228">
        <v>80</v>
      </c>
      <c r="K45" s="239">
        <v>400</v>
      </c>
      <c r="L45" s="634">
        <v>0.43</v>
      </c>
      <c r="M45" s="634">
        <v>171.2</v>
      </c>
      <c r="N45" s="79">
        <f t="shared" si="3"/>
        <v>-76.8</v>
      </c>
      <c r="O45" s="287">
        <f t="shared" si="4"/>
        <v>-30.97</v>
      </c>
      <c r="P45" s="20" t="s">
        <v>1703</v>
      </c>
    </row>
    <row r="46" spans="1:16" s="298" customFormat="1" ht="15.75" customHeight="1">
      <c r="A46" s="116">
        <v>40</v>
      </c>
      <c r="B46" s="236" t="s">
        <v>2429</v>
      </c>
      <c r="C46" s="199" t="s">
        <v>2412</v>
      </c>
      <c r="D46" s="234" t="s">
        <v>2402</v>
      </c>
      <c r="E46" s="234" t="s">
        <v>2426</v>
      </c>
      <c r="F46" s="228">
        <v>49</v>
      </c>
      <c r="G46" s="228">
        <f t="shared" si="0"/>
        <v>0.97</v>
      </c>
      <c r="H46" s="228">
        <v>47.53</v>
      </c>
      <c r="I46" s="228" t="s">
        <v>1706</v>
      </c>
      <c r="J46" s="228">
        <v>20</v>
      </c>
      <c r="K46" s="239">
        <v>49</v>
      </c>
      <c r="L46" s="634">
        <v>0.87</v>
      </c>
      <c r="M46" s="634">
        <v>42.8</v>
      </c>
      <c r="N46" s="79">
        <f t="shared" si="3"/>
        <v>-4.7300000000000004</v>
      </c>
      <c r="O46" s="287">
        <f t="shared" si="4"/>
        <v>-9.9499999999999993</v>
      </c>
      <c r="P46" s="20" t="s">
        <v>1703</v>
      </c>
    </row>
    <row r="47" spans="1:16" s="298" customFormat="1" ht="15.75" customHeight="1">
      <c r="A47" s="116">
        <v>41</v>
      </c>
      <c r="B47" s="236" t="s">
        <v>2429</v>
      </c>
      <c r="C47" s="199" t="s">
        <v>2412</v>
      </c>
      <c r="D47" s="234" t="s">
        <v>2402</v>
      </c>
      <c r="E47" s="234" t="s">
        <v>2426</v>
      </c>
      <c r="F47" s="228">
        <v>4</v>
      </c>
      <c r="G47" s="228">
        <f t="shared" si="0"/>
        <v>41.03</v>
      </c>
      <c r="H47" s="228">
        <v>164.12</v>
      </c>
      <c r="I47" s="228" t="s">
        <v>1706</v>
      </c>
      <c r="J47" s="228">
        <v>4</v>
      </c>
      <c r="K47" s="239">
        <v>4</v>
      </c>
      <c r="L47" s="634">
        <v>2.14</v>
      </c>
      <c r="M47" s="634">
        <v>8.56</v>
      </c>
      <c r="N47" s="79">
        <f t="shared" si="3"/>
        <v>-155.56</v>
      </c>
      <c r="O47" s="287">
        <f t="shared" si="4"/>
        <v>-94.78</v>
      </c>
      <c r="P47" s="20" t="s">
        <v>1703</v>
      </c>
    </row>
    <row r="48" spans="1:16" s="298" customFormat="1" ht="15.75" customHeight="1">
      <c r="A48" s="116">
        <v>42</v>
      </c>
      <c r="B48" s="236" t="s">
        <v>2430</v>
      </c>
      <c r="C48" s="199" t="s">
        <v>2412</v>
      </c>
      <c r="D48" s="234" t="s">
        <v>2402</v>
      </c>
      <c r="E48" s="234" t="s">
        <v>2426</v>
      </c>
      <c r="F48" s="228">
        <v>50</v>
      </c>
      <c r="G48" s="228">
        <f t="shared" si="0"/>
        <v>3.68</v>
      </c>
      <c r="H48" s="228">
        <v>184</v>
      </c>
      <c r="I48" s="228" t="s">
        <v>1705</v>
      </c>
      <c r="J48" s="228">
        <v>3</v>
      </c>
      <c r="K48" s="239">
        <v>50</v>
      </c>
      <c r="L48" s="634">
        <v>0.49</v>
      </c>
      <c r="M48" s="634">
        <v>24.6</v>
      </c>
      <c r="N48" s="79">
        <f t="shared" si="3"/>
        <v>-159.4</v>
      </c>
      <c r="O48" s="287">
        <f t="shared" si="4"/>
        <v>-86.63</v>
      </c>
      <c r="P48" s="20" t="s">
        <v>1703</v>
      </c>
    </row>
    <row r="49" spans="1:16" s="298" customFormat="1" ht="15.75" customHeight="1">
      <c r="A49" s="116">
        <v>43</v>
      </c>
      <c r="B49" s="236" t="s">
        <v>2430</v>
      </c>
      <c r="C49" s="199" t="s">
        <v>2412</v>
      </c>
      <c r="D49" s="234" t="s">
        <v>2402</v>
      </c>
      <c r="E49" s="234" t="s">
        <v>2426</v>
      </c>
      <c r="F49" s="228">
        <v>189</v>
      </c>
      <c r="G49" s="228">
        <f t="shared" si="0"/>
        <v>10</v>
      </c>
      <c r="H49" s="228">
        <v>1890</v>
      </c>
      <c r="I49" s="228" t="s">
        <v>1705</v>
      </c>
      <c r="J49" s="228">
        <v>200</v>
      </c>
      <c r="K49" s="239">
        <v>189</v>
      </c>
      <c r="L49" s="634">
        <v>8.68</v>
      </c>
      <c r="M49" s="634">
        <v>1640</v>
      </c>
      <c r="N49" s="79">
        <f t="shared" si="3"/>
        <v>-250</v>
      </c>
      <c r="O49" s="287">
        <f t="shared" si="4"/>
        <v>-13.23</v>
      </c>
      <c r="P49" s="20" t="s">
        <v>1703</v>
      </c>
    </row>
    <row r="50" spans="1:16" s="298" customFormat="1" ht="15.75" customHeight="1">
      <c r="A50" s="116">
        <v>44</v>
      </c>
      <c r="B50" s="236" t="s">
        <v>2430</v>
      </c>
      <c r="C50" s="199" t="s">
        <v>2412</v>
      </c>
      <c r="D50" s="234" t="s">
        <v>2402</v>
      </c>
      <c r="E50" s="234" t="s">
        <v>2426</v>
      </c>
      <c r="F50" s="228">
        <v>24</v>
      </c>
      <c r="G50" s="228">
        <f t="shared" si="0"/>
        <v>19</v>
      </c>
      <c r="H50" s="228">
        <v>456</v>
      </c>
      <c r="I50" s="228" t="s">
        <v>1705</v>
      </c>
      <c r="J50" s="228">
        <v>25</v>
      </c>
      <c r="K50" s="239">
        <v>24</v>
      </c>
      <c r="L50" s="634">
        <v>8.5399999999999991</v>
      </c>
      <c r="M50" s="634">
        <v>205</v>
      </c>
      <c r="N50" s="79">
        <f t="shared" si="3"/>
        <v>-251</v>
      </c>
      <c r="O50" s="287">
        <f t="shared" si="4"/>
        <v>-55.04</v>
      </c>
      <c r="P50" s="20" t="s">
        <v>1703</v>
      </c>
    </row>
    <row r="51" spans="1:16" s="298" customFormat="1" ht="15.75" customHeight="1">
      <c r="A51" s="116">
        <v>45</v>
      </c>
      <c r="B51" s="236" t="s">
        <v>2430</v>
      </c>
      <c r="C51" s="199" t="s">
        <v>2412</v>
      </c>
      <c r="D51" s="234" t="s">
        <v>2402</v>
      </c>
      <c r="E51" s="234" t="s">
        <v>2426</v>
      </c>
      <c r="F51" s="228">
        <v>12</v>
      </c>
      <c r="G51" s="228">
        <f t="shared" si="0"/>
        <v>13</v>
      </c>
      <c r="H51" s="228">
        <v>156</v>
      </c>
      <c r="I51" s="228" t="s">
        <v>1705</v>
      </c>
      <c r="J51" s="228">
        <v>13</v>
      </c>
      <c r="K51" s="239">
        <v>12</v>
      </c>
      <c r="L51" s="634">
        <v>8.8800000000000008</v>
      </c>
      <c r="M51" s="634">
        <v>106.6</v>
      </c>
      <c r="N51" s="79">
        <f t="shared" si="3"/>
        <v>-49.4</v>
      </c>
      <c r="O51" s="287">
        <f t="shared" si="4"/>
        <v>-31.67</v>
      </c>
      <c r="P51" s="20" t="s">
        <v>1703</v>
      </c>
    </row>
    <row r="52" spans="1:16" s="298" customFormat="1" ht="15.75" customHeight="1">
      <c r="A52" s="116">
        <v>46</v>
      </c>
      <c r="B52" s="236" t="s">
        <v>2431</v>
      </c>
      <c r="C52" s="199" t="s">
        <v>2412</v>
      </c>
      <c r="D52" s="234" t="s">
        <v>2402</v>
      </c>
      <c r="E52" s="234" t="s">
        <v>2426</v>
      </c>
      <c r="F52" s="228">
        <v>19</v>
      </c>
      <c r="G52" s="228">
        <f t="shared" si="0"/>
        <v>20</v>
      </c>
      <c r="H52" s="228">
        <v>380</v>
      </c>
      <c r="I52" s="228" t="s">
        <v>1705</v>
      </c>
      <c r="J52" s="228">
        <v>22</v>
      </c>
      <c r="K52" s="239">
        <v>19</v>
      </c>
      <c r="L52" s="634">
        <v>9.49</v>
      </c>
      <c r="M52" s="634">
        <v>180.4</v>
      </c>
      <c r="N52" s="79">
        <f t="shared" si="3"/>
        <v>-199.6</v>
      </c>
      <c r="O52" s="287">
        <f t="shared" si="4"/>
        <v>-52.53</v>
      </c>
      <c r="P52" s="20" t="s">
        <v>1703</v>
      </c>
    </row>
    <row r="53" spans="1:16" s="298" customFormat="1" ht="15.75" customHeight="1">
      <c r="A53" s="116">
        <v>47</v>
      </c>
      <c r="B53" s="236" t="s">
        <v>2425</v>
      </c>
      <c r="C53" s="199" t="s">
        <v>1693</v>
      </c>
      <c r="D53" s="234" t="s">
        <v>2402</v>
      </c>
      <c r="E53" s="234" t="s">
        <v>2426</v>
      </c>
      <c r="F53" s="228">
        <v>3</v>
      </c>
      <c r="G53" s="228">
        <f t="shared" si="0"/>
        <v>200</v>
      </c>
      <c r="H53" s="228">
        <v>600</v>
      </c>
      <c r="I53" s="228" t="s">
        <v>1705</v>
      </c>
      <c r="J53" s="228">
        <v>30</v>
      </c>
      <c r="K53" s="239">
        <v>3</v>
      </c>
      <c r="L53" s="634">
        <v>82</v>
      </c>
      <c r="M53" s="634">
        <v>246</v>
      </c>
      <c r="N53" s="79">
        <f t="shared" si="3"/>
        <v>-354</v>
      </c>
      <c r="O53" s="287">
        <f t="shared" si="4"/>
        <v>-59</v>
      </c>
      <c r="P53" s="20" t="s">
        <v>1703</v>
      </c>
    </row>
    <row r="54" spans="1:16" s="298" customFormat="1" ht="15.75" customHeight="1">
      <c r="A54" s="116">
        <v>48</v>
      </c>
      <c r="B54" s="236" t="s">
        <v>2425</v>
      </c>
      <c r="C54" s="199" t="s">
        <v>1693</v>
      </c>
      <c r="D54" s="234" t="s">
        <v>2402</v>
      </c>
      <c r="E54" s="234" t="s">
        <v>2426</v>
      </c>
      <c r="F54" s="228">
        <v>4</v>
      </c>
      <c r="G54" s="228">
        <f t="shared" si="0"/>
        <v>38.46</v>
      </c>
      <c r="H54" s="228">
        <v>153.84</v>
      </c>
      <c r="I54" s="228" t="s">
        <v>1705</v>
      </c>
      <c r="J54" s="228">
        <v>4</v>
      </c>
      <c r="K54" s="239">
        <v>4</v>
      </c>
      <c r="L54" s="634">
        <v>8.1999999999999993</v>
      </c>
      <c r="M54" s="634">
        <v>32.799999999999997</v>
      </c>
      <c r="N54" s="79">
        <f t="shared" si="3"/>
        <v>-121.04</v>
      </c>
      <c r="O54" s="287">
        <f t="shared" si="4"/>
        <v>-78.680000000000007</v>
      </c>
      <c r="P54" s="20" t="s">
        <v>1703</v>
      </c>
    </row>
    <row r="55" spans="1:16" s="298" customFormat="1" ht="15.75" customHeight="1">
      <c r="A55" s="116">
        <v>49</v>
      </c>
      <c r="B55" s="236" t="s">
        <v>2425</v>
      </c>
      <c r="C55" s="199" t="s">
        <v>1693</v>
      </c>
      <c r="D55" s="234" t="s">
        <v>2402</v>
      </c>
      <c r="E55" s="234" t="s">
        <v>2426</v>
      </c>
      <c r="F55" s="228">
        <v>6</v>
      </c>
      <c r="G55" s="228">
        <f t="shared" si="0"/>
        <v>38.46</v>
      </c>
      <c r="H55" s="228">
        <v>230.76</v>
      </c>
      <c r="I55" s="228" t="s">
        <v>1705</v>
      </c>
      <c r="J55" s="228">
        <v>6</v>
      </c>
      <c r="K55" s="239">
        <v>6</v>
      </c>
      <c r="L55" s="634">
        <v>8.1999999999999993</v>
      </c>
      <c r="M55" s="634">
        <v>49.2</v>
      </c>
      <c r="N55" s="79">
        <f t="shared" si="3"/>
        <v>-181.56</v>
      </c>
      <c r="O55" s="287">
        <f t="shared" si="4"/>
        <v>-78.680000000000007</v>
      </c>
      <c r="P55" s="20" t="s">
        <v>1703</v>
      </c>
    </row>
    <row r="56" spans="1:16" s="298" customFormat="1" ht="15.75" customHeight="1">
      <c r="A56" s="116">
        <v>50</v>
      </c>
      <c r="B56" s="236" t="s">
        <v>2425</v>
      </c>
      <c r="C56" s="199" t="s">
        <v>1693</v>
      </c>
      <c r="D56" s="234" t="s">
        <v>2402</v>
      </c>
      <c r="E56" s="234" t="s">
        <v>2426</v>
      </c>
      <c r="F56" s="228">
        <v>7</v>
      </c>
      <c r="G56" s="228">
        <f t="shared" si="0"/>
        <v>42.74</v>
      </c>
      <c r="H56" s="228">
        <v>299.18</v>
      </c>
      <c r="I56" s="228" t="s">
        <v>1705</v>
      </c>
      <c r="J56" s="228">
        <v>7</v>
      </c>
      <c r="K56" s="239">
        <v>7</v>
      </c>
      <c r="L56" s="634">
        <v>8.1999999999999993</v>
      </c>
      <c r="M56" s="634">
        <v>57.4</v>
      </c>
      <c r="N56" s="79">
        <f t="shared" si="3"/>
        <v>-241.78</v>
      </c>
      <c r="O56" s="287">
        <f t="shared" si="4"/>
        <v>-80.81</v>
      </c>
      <c r="P56" s="20" t="s">
        <v>1703</v>
      </c>
    </row>
    <row r="57" spans="1:16" s="298" customFormat="1" ht="15.75" customHeight="1">
      <c r="A57" s="116">
        <v>51</v>
      </c>
      <c r="B57" s="236" t="s">
        <v>2425</v>
      </c>
      <c r="C57" s="199" t="s">
        <v>1693</v>
      </c>
      <c r="D57" s="234" t="s">
        <v>2402</v>
      </c>
      <c r="E57" s="234" t="s">
        <v>2426</v>
      </c>
      <c r="F57" s="228">
        <v>3</v>
      </c>
      <c r="G57" s="228">
        <f t="shared" si="0"/>
        <v>80</v>
      </c>
      <c r="H57" s="228">
        <v>240</v>
      </c>
      <c r="I57" s="228" t="s">
        <v>1705</v>
      </c>
      <c r="J57" s="228">
        <v>6</v>
      </c>
      <c r="K57" s="239">
        <v>3</v>
      </c>
      <c r="L57" s="634">
        <v>16.399999999999999</v>
      </c>
      <c r="M57" s="634">
        <v>49.2</v>
      </c>
      <c r="N57" s="79">
        <f t="shared" si="3"/>
        <v>-190.8</v>
      </c>
      <c r="O57" s="287">
        <f t="shared" si="4"/>
        <v>-79.5</v>
      </c>
      <c r="P57" s="20" t="s">
        <v>1703</v>
      </c>
    </row>
    <row r="58" spans="1:16" s="298" customFormat="1" ht="15.75" customHeight="1">
      <c r="A58" s="116">
        <v>52</v>
      </c>
      <c r="B58" s="236" t="s">
        <v>2425</v>
      </c>
      <c r="C58" s="199" t="s">
        <v>1693</v>
      </c>
      <c r="D58" s="234" t="s">
        <v>2402</v>
      </c>
      <c r="E58" s="234" t="s">
        <v>2426</v>
      </c>
      <c r="F58" s="228">
        <v>5</v>
      </c>
      <c r="G58" s="228">
        <f t="shared" si="0"/>
        <v>50</v>
      </c>
      <c r="H58" s="228">
        <v>250</v>
      </c>
      <c r="I58" s="228" t="s">
        <v>1705</v>
      </c>
      <c r="J58" s="228">
        <v>6</v>
      </c>
      <c r="K58" s="239">
        <v>5</v>
      </c>
      <c r="L58" s="634">
        <v>9.84</v>
      </c>
      <c r="M58" s="634">
        <v>49.2</v>
      </c>
      <c r="N58" s="79">
        <f t="shared" si="3"/>
        <v>-200.8</v>
      </c>
      <c r="O58" s="287">
        <f t="shared" si="4"/>
        <v>-80.319999999999993</v>
      </c>
      <c r="P58" s="20" t="s">
        <v>1703</v>
      </c>
    </row>
    <row r="59" spans="1:16" s="298" customFormat="1" ht="15.75" customHeight="1">
      <c r="A59" s="116">
        <v>53</v>
      </c>
      <c r="B59" s="236" t="s">
        <v>2425</v>
      </c>
      <c r="C59" s="199" t="s">
        <v>1693</v>
      </c>
      <c r="D59" s="234" t="s">
        <v>2402</v>
      </c>
      <c r="E59" s="234" t="s">
        <v>2426</v>
      </c>
      <c r="F59" s="228">
        <v>12</v>
      </c>
      <c r="G59" s="228">
        <f t="shared" si="0"/>
        <v>81.2</v>
      </c>
      <c r="H59" s="228">
        <v>974.4</v>
      </c>
      <c r="I59" s="228" t="s">
        <v>1705</v>
      </c>
      <c r="J59" s="228">
        <v>20</v>
      </c>
      <c r="K59" s="239">
        <v>12</v>
      </c>
      <c r="L59" s="634">
        <v>13.67</v>
      </c>
      <c r="M59" s="634">
        <v>164</v>
      </c>
      <c r="N59" s="79">
        <f t="shared" si="3"/>
        <v>-810.4</v>
      </c>
      <c r="O59" s="287">
        <f t="shared" si="4"/>
        <v>-83.17</v>
      </c>
      <c r="P59" s="20" t="s">
        <v>1703</v>
      </c>
    </row>
    <row r="60" spans="1:16" s="298" customFormat="1" ht="15.75" customHeight="1">
      <c r="A60" s="116">
        <v>54</v>
      </c>
      <c r="B60" s="236" t="s">
        <v>2425</v>
      </c>
      <c r="C60" s="199" t="s">
        <v>1693</v>
      </c>
      <c r="D60" s="234" t="s">
        <v>2402</v>
      </c>
      <c r="E60" s="234" t="s">
        <v>2426</v>
      </c>
      <c r="F60" s="228">
        <v>6</v>
      </c>
      <c r="G60" s="228">
        <f t="shared" si="0"/>
        <v>70.94</v>
      </c>
      <c r="H60" s="228">
        <v>425.64</v>
      </c>
      <c r="I60" s="228" t="s">
        <v>1705</v>
      </c>
      <c r="J60" s="228">
        <v>30</v>
      </c>
      <c r="K60" s="239">
        <v>6</v>
      </c>
      <c r="L60" s="634">
        <v>41</v>
      </c>
      <c r="M60" s="634">
        <v>246</v>
      </c>
      <c r="N60" s="79">
        <f t="shared" si="3"/>
        <v>-179.64</v>
      </c>
      <c r="O60" s="287">
        <f t="shared" si="4"/>
        <v>-42.2</v>
      </c>
      <c r="P60" s="20" t="s">
        <v>1703</v>
      </c>
    </row>
    <row r="61" spans="1:16" s="298" customFormat="1" ht="15.75" customHeight="1">
      <c r="A61" s="116">
        <v>55</v>
      </c>
      <c r="B61" s="236" t="s">
        <v>2425</v>
      </c>
      <c r="C61" s="199" t="s">
        <v>1693</v>
      </c>
      <c r="D61" s="234" t="s">
        <v>2402</v>
      </c>
      <c r="E61" s="234" t="s">
        <v>2426</v>
      </c>
      <c r="F61" s="228">
        <v>3</v>
      </c>
      <c r="G61" s="228">
        <f t="shared" si="0"/>
        <v>100</v>
      </c>
      <c r="H61" s="228">
        <v>300</v>
      </c>
      <c r="I61" s="228" t="s">
        <v>1705</v>
      </c>
      <c r="J61" s="228">
        <v>30</v>
      </c>
      <c r="K61" s="239">
        <v>3</v>
      </c>
      <c r="L61" s="634">
        <v>82</v>
      </c>
      <c r="M61" s="634">
        <v>246</v>
      </c>
      <c r="N61" s="79">
        <f t="shared" si="3"/>
        <v>-54</v>
      </c>
      <c r="O61" s="287">
        <f t="shared" si="4"/>
        <v>-18</v>
      </c>
      <c r="P61" s="20" t="s">
        <v>1703</v>
      </c>
    </row>
    <row r="62" spans="1:16" s="298" customFormat="1" ht="15.75" customHeight="1">
      <c r="A62" s="116">
        <v>56</v>
      </c>
      <c r="B62" s="236" t="s">
        <v>2425</v>
      </c>
      <c r="C62" s="199" t="s">
        <v>1693</v>
      </c>
      <c r="D62" s="234" t="s">
        <v>2402</v>
      </c>
      <c r="E62" s="234" t="s">
        <v>2426</v>
      </c>
      <c r="F62" s="228">
        <v>2</v>
      </c>
      <c r="G62" s="228">
        <f t="shared" si="0"/>
        <v>735.04</v>
      </c>
      <c r="H62" s="228">
        <v>1470.08</v>
      </c>
      <c r="I62" s="228" t="s">
        <v>1705</v>
      </c>
      <c r="J62" s="228">
        <v>20</v>
      </c>
      <c r="K62" s="239">
        <v>2</v>
      </c>
      <c r="L62" s="634">
        <v>82</v>
      </c>
      <c r="M62" s="634">
        <v>164</v>
      </c>
      <c r="N62" s="79">
        <f t="shared" si="3"/>
        <v>-1306.08</v>
      </c>
      <c r="O62" s="287">
        <f t="shared" si="4"/>
        <v>-88.84</v>
      </c>
      <c r="P62" s="20" t="s">
        <v>1703</v>
      </c>
    </row>
    <row r="63" spans="1:16" s="298" customFormat="1" ht="15.75" customHeight="1">
      <c r="A63" s="116">
        <v>57</v>
      </c>
      <c r="B63" s="236" t="s">
        <v>2425</v>
      </c>
      <c r="C63" s="199" t="s">
        <v>1693</v>
      </c>
      <c r="D63" s="234" t="s">
        <v>2402</v>
      </c>
      <c r="E63" s="234" t="s">
        <v>2426</v>
      </c>
      <c r="F63" s="228">
        <v>12</v>
      </c>
      <c r="G63" s="228">
        <f t="shared" si="0"/>
        <v>158.12</v>
      </c>
      <c r="H63" s="228">
        <v>1897.44</v>
      </c>
      <c r="I63" s="228" t="s">
        <v>1705</v>
      </c>
      <c r="J63" s="228">
        <v>23</v>
      </c>
      <c r="K63" s="239">
        <v>12</v>
      </c>
      <c r="L63" s="634">
        <v>15.72</v>
      </c>
      <c r="M63" s="634">
        <v>188.6</v>
      </c>
      <c r="N63" s="79">
        <f t="shared" si="3"/>
        <v>-1708.84</v>
      </c>
      <c r="O63" s="287">
        <f t="shared" si="4"/>
        <v>-90.06</v>
      </c>
      <c r="P63" s="20" t="s">
        <v>1703</v>
      </c>
    </row>
    <row r="64" spans="1:16" s="298" customFormat="1" ht="15.75" customHeight="1">
      <c r="A64" s="116">
        <v>58</v>
      </c>
      <c r="B64" s="236" t="s">
        <v>2425</v>
      </c>
      <c r="C64" s="199" t="s">
        <v>1693</v>
      </c>
      <c r="D64" s="234" t="s">
        <v>2402</v>
      </c>
      <c r="E64" s="234" t="s">
        <v>2426</v>
      </c>
      <c r="F64" s="228">
        <v>1</v>
      </c>
      <c r="G64" s="228">
        <f t="shared" si="0"/>
        <v>4615.38</v>
      </c>
      <c r="H64" s="228">
        <v>4615.38</v>
      </c>
      <c r="I64" s="228" t="s">
        <v>1705</v>
      </c>
      <c r="J64" s="228">
        <v>20</v>
      </c>
      <c r="K64" s="239">
        <v>1</v>
      </c>
      <c r="L64" s="634">
        <v>164</v>
      </c>
      <c r="M64" s="634">
        <v>164</v>
      </c>
      <c r="N64" s="79">
        <f t="shared" si="3"/>
        <v>-4451.38</v>
      </c>
      <c r="O64" s="287">
        <f t="shared" si="4"/>
        <v>-96.45</v>
      </c>
      <c r="P64" s="20" t="s">
        <v>1703</v>
      </c>
    </row>
    <row r="65" spans="1:16" s="298" customFormat="1" ht="15.75" customHeight="1">
      <c r="A65" s="116">
        <v>59</v>
      </c>
      <c r="B65" s="236" t="s">
        <v>2425</v>
      </c>
      <c r="C65" s="199" t="s">
        <v>1693</v>
      </c>
      <c r="D65" s="234" t="s">
        <v>2402</v>
      </c>
      <c r="E65" s="234" t="s">
        <v>2426</v>
      </c>
      <c r="F65" s="228">
        <v>3</v>
      </c>
      <c r="G65" s="228">
        <f t="shared" si="0"/>
        <v>341.88</v>
      </c>
      <c r="H65" s="228">
        <v>1025.6400000000001</v>
      </c>
      <c r="I65" s="228" t="s">
        <v>1705</v>
      </c>
      <c r="J65" s="228">
        <v>30</v>
      </c>
      <c r="K65" s="239">
        <v>3</v>
      </c>
      <c r="L65" s="634">
        <v>82</v>
      </c>
      <c r="M65" s="634">
        <v>246</v>
      </c>
      <c r="N65" s="79">
        <f t="shared" si="3"/>
        <v>-779.64</v>
      </c>
      <c r="O65" s="287">
        <f t="shared" si="4"/>
        <v>-76.010000000000005</v>
      </c>
      <c r="P65" s="20" t="s">
        <v>1703</v>
      </c>
    </row>
    <row r="66" spans="1:16" s="298" customFormat="1" ht="15.75" customHeight="1">
      <c r="A66" s="116">
        <v>60</v>
      </c>
      <c r="B66" s="236" t="s">
        <v>2425</v>
      </c>
      <c r="C66" s="199" t="s">
        <v>1693</v>
      </c>
      <c r="D66" s="234" t="s">
        <v>2402</v>
      </c>
      <c r="E66" s="234" t="s">
        <v>2426</v>
      </c>
      <c r="F66" s="228">
        <v>3</v>
      </c>
      <c r="G66" s="228">
        <f t="shared" si="0"/>
        <v>83.72</v>
      </c>
      <c r="H66" s="228">
        <v>251.16</v>
      </c>
      <c r="I66" s="228" t="s">
        <v>1705</v>
      </c>
      <c r="J66" s="228">
        <v>21</v>
      </c>
      <c r="K66" s="239">
        <v>3</v>
      </c>
      <c r="L66" s="634">
        <v>57.4</v>
      </c>
      <c r="M66" s="634">
        <v>172.2</v>
      </c>
      <c r="N66" s="79">
        <f t="shared" si="3"/>
        <v>-78.959999999999994</v>
      </c>
      <c r="O66" s="287">
        <f t="shared" si="4"/>
        <v>-31.44</v>
      </c>
      <c r="P66" s="20" t="s">
        <v>1703</v>
      </c>
    </row>
    <row r="67" spans="1:16" s="298" customFormat="1" ht="15.75" customHeight="1">
      <c r="A67" s="116">
        <v>61</v>
      </c>
      <c r="B67" s="236" t="s">
        <v>2425</v>
      </c>
      <c r="C67" s="199" t="s">
        <v>1693</v>
      </c>
      <c r="D67" s="234" t="s">
        <v>2402</v>
      </c>
      <c r="E67" s="234" t="s">
        <v>2426</v>
      </c>
      <c r="F67" s="228">
        <v>1</v>
      </c>
      <c r="G67" s="228">
        <f t="shared" si="0"/>
        <v>116.74</v>
      </c>
      <c r="H67" s="228">
        <v>116.74</v>
      </c>
      <c r="I67" s="228" t="s">
        <v>1705</v>
      </c>
      <c r="J67" s="228">
        <v>5</v>
      </c>
      <c r="K67" s="239">
        <v>1</v>
      </c>
      <c r="L67" s="634">
        <v>41</v>
      </c>
      <c r="M67" s="634">
        <v>41</v>
      </c>
      <c r="N67" s="79">
        <f t="shared" si="3"/>
        <v>-75.739999999999995</v>
      </c>
      <c r="O67" s="287">
        <f t="shared" si="4"/>
        <v>-64.88</v>
      </c>
      <c r="P67" s="20" t="s">
        <v>1703</v>
      </c>
    </row>
    <row r="68" spans="1:16" s="298" customFormat="1" ht="15.75" customHeight="1">
      <c r="A68" s="116">
        <v>62</v>
      </c>
      <c r="B68" s="236" t="s">
        <v>2425</v>
      </c>
      <c r="C68" s="199" t="s">
        <v>1693</v>
      </c>
      <c r="D68" s="234" t="s">
        <v>2402</v>
      </c>
      <c r="E68" s="234" t="s">
        <v>2426</v>
      </c>
      <c r="F68" s="228">
        <v>2</v>
      </c>
      <c r="G68" s="228">
        <f t="shared" si="0"/>
        <v>223.93</v>
      </c>
      <c r="H68" s="228">
        <v>447.86</v>
      </c>
      <c r="I68" s="228" t="s">
        <v>1705</v>
      </c>
      <c r="J68" s="228">
        <v>14</v>
      </c>
      <c r="K68" s="239">
        <v>2</v>
      </c>
      <c r="L68" s="634">
        <v>57.4</v>
      </c>
      <c r="M68" s="634">
        <v>114.8</v>
      </c>
      <c r="N68" s="79">
        <f t="shared" si="3"/>
        <v>-333.06</v>
      </c>
      <c r="O68" s="287">
        <f t="shared" si="4"/>
        <v>-74.37</v>
      </c>
      <c r="P68" s="20" t="s">
        <v>1703</v>
      </c>
    </row>
    <row r="69" spans="1:16" s="298" customFormat="1" ht="15.75" customHeight="1">
      <c r="A69" s="116">
        <v>63</v>
      </c>
      <c r="B69" s="236" t="s">
        <v>2425</v>
      </c>
      <c r="C69" s="199" t="s">
        <v>1693</v>
      </c>
      <c r="D69" s="234" t="s">
        <v>2402</v>
      </c>
      <c r="E69" s="234" t="s">
        <v>2426</v>
      </c>
      <c r="F69" s="228">
        <v>1</v>
      </c>
      <c r="G69" s="228">
        <f t="shared" ref="G69:G132" si="5">H69/F69</f>
        <v>1435.9</v>
      </c>
      <c r="H69" s="228">
        <v>1435.9</v>
      </c>
      <c r="I69" s="228" t="s">
        <v>1705</v>
      </c>
      <c r="J69" s="228">
        <v>23</v>
      </c>
      <c r="K69" s="239">
        <v>1</v>
      </c>
      <c r="L69" s="634">
        <v>188.6</v>
      </c>
      <c r="M69" s="634">
        <v>188.6</v>
      </c>
      <c r="N69" s="79">
        <f t="shared" si="3"/>
        <v>-1247.3</v>
      </c>
      <c r="O69" s="287">
        <f t="shared" si="4"/>
        <v>-86.87</v>
      </c>
      <c r="P69" s="20" t="s">
        <v>1703</v>
      </c>
    </row>
    <row r="70" spans="1:16" s="298" customFormat="1" ht="15.75" customHeight="1">
      <c r="A70" s="116">
        <v>64</v>
      </c>
      <c r="B70" s="236" t="s">
        <v>2425</v>
      </c>
      <c r="C70" s="199" t="s">
        <v>1693</v>
      </c>
      <c r="D70" s="234" t="s">
        <v>2402</v>
      </c>
      <c r="E70" s="234" t="s">
        <v>2426</v>
      </c>
      <c r="F70" s="228">
        <v>1</v>
      </c>
      <c r="G70" s="228">
        <f t="shared" si="5"/>
        <v>158.97</v>
      </c>
      <c r="H70" s="228">
        <v>158.97</v>
      </c>
      <c r="I70" s="228" t="s">
        <v>1705</v>
      </c>
      <c r="J70" s="228">
        <v>10</v>
      </c>
      <c r="K70" s="239">
        <v>1</v>
      </c>
      <c r="L70" s="634">
        <v>82</v>
      </c>
      <c r="M70" s="634">
        <v>82</v>
      </c>
      <c r="N70" s="79">
        <f t="shared" si="3"/>
        <v>-76.97</v>
      </c>
      <c r="O70" s="287">
        <f t="shared" si="4"/>
        <v>-48.42</v>
      </c>
      <c r="P70" s="20" t="s">
        <v>1703</v>
      </c>
    </row>
    <row r="71" spans="1:16" s="298" customFormat="1" ht="15.75" customHeight="1">
      <c r="A71" s="116">
        <v>65</v>
      </c>
      <c r="B71" s="236" t="s">
        <v>2425</v>
      </c>
      <c r="C71" s="199" t="s">
        <v>1693</v>
      </c>
      <c r="D71" s="234" t="s">
        <v>2402</v>
      </c>
      <c r="E71" s="234" t="s">
        <v>2426</v>
      </c>
      <c r="F71" s="228">
        <v>1</v>
      </c>
      <c r="G71" s="228">
        <f t="shared" si="5"/>
        <v>609.4</v>
      </c>
      <c r="H71" s="228">
        <v>609.4</v>
      </c>
      <c r="I71" s="228" t="s">
        <v>1705</v>
      </c>
      <c r="J71" s="228">
        <v>20</v>
      </c>
      <c r="K71" s="239">
        <v>1</v>
      </c>
      <c r="L71" s="634">
        <v>164</v>
      </c>
      <c r="M71" s="634">
        <v>164</v>
      </c>
      <c r="N71" s="79">
        <f t="shared" si="3"/>
        <v>-445.4</v>
      </c>
      <c r="O71" s="287">
        <f t="shared" si="4"/>
        <v>-73.09</v>
      </c>
      <c r="P71" s="20" t="s">
        <v>1703</v>
      </c>
    </row>
    <row r="72" spans="1:16" s="298" customFormat="1" ht="15.75" customHeight="1">
      <c r="A72" s="116">
        <v>66</v>
      </c>
      <c r="B72" s="236" t="s">
        <v>2425</v>
      </c>
      <c r="C72" s="199" t="s">
        <v>1693</v>
      </c>
      <c r="D72" s="234" t="s">
        <v>2402</v>
      </c>
      <c r="E72" s="234" t="s">
        <v>2426</v>
      </c>
      <c r="F72" s="228">
        <v>2</v>
      </c>
      <c r="G72" s="228">
        <f t="shared" si="5"/>
        <v>16.239999999999998</v>
      </c>
      <c r="H72" s="228">
        <v>32.479999999999997</v>
      </c>
      <c r="I72" s="228" t="s">
        <v>1705</v>
      </c>
      <c r="J72" s="228">
        <v>2</v>
      </c>
      <c r="K72" s="239">
        <v>2</v>
      </c>
      <c r="L72" s="634">
        <v>8.1999999999999993</v>
      </c>
      <c r="M72" s="634">
        <v>16.399999999999999</v>
      </c>
      <c r="N72" s="79">
        <f t="shared" si="3"/>
        <v>-16.079999999999998</v>
      </c>
      <c r="O72" s="287">
        <f t="shared" si="4"/>
        <v>-49.51</v>
      </c>
      <c r="P72" s="20" t="s">
        <v>1703</v>
      </c>
    </row>
    <row r="73" spans="1:16" s="298" customFormat="1" ht="15.75" customHeight="1">
      <c r="A73" s="116">
        <v>67</v>
      </c>
      <c r="B73" s="236" t="s">
        <v>2425</v>
      </c>
      <c r="C73" s="199" t="s">
        <v>1693</v>
      </c>
      <c r="D73" s="234" t="s">
        <v>2402</v>
      </c>
      <c r="E73" s="234" t="s">
        <v>2426</v>
      </c>
      <c r="F73" s="228">
        <v>1</v>
      </c>
      <c r="G73" s="228">
        <f t="shared" si="5"/>
        <v>153.85</v>
      </c>
      <c r="H73" s="228">
        <v>153.85</v>
      </c>
      <c r="I73" s="228" t="s">
        <v>1705</v>
      </c>
      <c r="J73" s="228">
        <v>2</v>
      </c>
      <c r="K73" s="239">
        <v>1</v>
      </c>
      <c r="L73" s="634">
        <v>16.399999999999999</v>
      </c>
      <c r="M73" s="634">
        <v>16.399999999999999</v>
      </c>
      <c r="N73" s="79">
        <f t="shared" si="3"/>
        <v>-137.44999999999999</v>
      </c>
      <c r="O73" s="287">
        <f t="shared" si="4"/>
        <v>-89.34</v>
      </c>
      <c r="P73" s="20" t="s">
        <v>1703</v>
      </c>
    </row>
    <row r="74" spans="1:16" s="298" customFormat="1" ht="15.75" customHeight="1">
      <c r="A74" s="116">
        <v>68</v>
      </c>
      <c r="B74" s="236" t="s">
        <v>2425</v>
      </c>
      <c r="C74" s="199" t="s">
        <v>1693</v>
      </c>
      <c r="D74" s="234" t="s">
        <v>2402</v>
      </c>
      <c r="E74" s="234" t="s">
        <v>2426</v>
      </c>
      <c r="F74" s="228">
        <v>2</v>
      </c>
      <c r="G74" s="228">
        <f t="shared" si="5"/>
        <v>52.99</v>
      </c>
      <c r="H74" s="228">
        <v>105.98</v>
      </c>
      <c r="I74" s="228" t="s">
        <v>1705</v>
      </c>
      <c r="J74" s="228">
        <v>2</v>
      </c>
      <c r="K74" s="239">
        <v>2</v>
      </c>
      <c r="L74" s="634">
        <v>8.1999999999999993</v>
      </c>
      <c r="M74" s="634">
        <v>16.399999999999999</v>
      </c>
      <c r="N74" s="79">
        <f t="shared" si="3"/>
        <v>-89.58</v>
      </c>
      <c r="O74" s="287">
        <f t="shared" si="4"/>
        <v>-84.53</v>
      </c>
      <c r="P74" s="20" t="s">
        <v>1703</v>
      </c>
    </row>
    <row r="75" spans="1:16" s="298" customFormat="1" ht="15.75" customHeight="1">
      <c r="A75" s="116">
        <v>69</v>
      </c>
      <c r="B75" s="236" t="s">
        <v>2425</v>
      </c>
      <c r="C75" s="199" t="s">
        <v>1693</v>
      </c>
      <c r="D75" s="234" t="s">
        <v>2402</v>
      </c>
      <c r="E75" s="234" t="s">
        <v>2426</v>
      </c>
      <c r="F75" s="228">
        <v>5</v>
      </c>
      <c r="G75" s="228">
        <f t="shared" si="5"/>
        <v>221.92</v>
      </c>
      <c r="H75" s="228">
        <v>1109.5999999999999</v>
      </c>
      <c r="I75" s="228" t="s">
        <v>1705</v>
      </c>
      <c r="J75" s="228">
        <v>10</v>
      </c>
      <c r="K75" s="239">
        <v>5</v>
      </c>
      <c r="L75" s="634">
        <v>16.399999999999999</v>
      </c>
      <c r="M75" s="634">
        <v>82</v>
      </c>
      <c r="N75" s="79">
        <f t="shared" si="3"/>
        <v>-1027.5999999999999</v>
      </c>
      <c r="O75" s="287">
        <f t="shared" si="4"/>
        <v>-92.61</v>
      </c>
      <c r="P75" s="20" t="s">
        <v>1703</v>
      </c>
    </row>
    <row r="76" spans="1:16" s="298" customFormat="1" ht="15.75" customHeight="1">
      <c r="A76" s="116">
        <v>70</v>
      </c>
      <c r="B76" s="236" t="s">
        <v>2425</v>
      </c>
      <c r="C76" s="199" t="s">
        <v>1693</v>
      </c>
      <c r="D76" s="234" t="s">
        <v>2402</v>
      </c>
      <c r="E76" s="234" t="s">
        <v>2426</v>
      </c>
      <c r="F76" s="228">
        <v>3</v>
      </c>
      <c r="G76" s="228">
        <f t="shared" si="5"/>
        <v>2051.2800000000002</v>
      </c>
      <c r="H76" s="228">
        <v>6153.84</v>
      </c>
      <c r="I76" s="228" t="s">
        <v>1705</v>
      </c>
      <c r="J76" s="228">
        <v>90</v>
      </c>
      <c r="K76" s="239">
        <v>3</v>
      </c>
      <c r="L76" s="634">
        <v>246</v>
      </c>
      <c r="M76" s="634">
        <v>738</v>
      </c>
      <c r="N76" s="79">
        <f t="shared" si="3"/>
        <v>-5415.84</v>
      </c>
      <c r="O76" s="287">
        <f t="shared" si="4"/>
        <v>-88.01</v>
      </c>
      <c r="P76" s="20" t="s">
        <v>1703</v>
      </c>
    </row>
    <row r="77" spans="1:16" s="298" customFormat="1" ht="15.75" customHeight="1">
      <c r="A77" s="116">
        <v>71</v>
      </c>
      <c r="B77" s="236" t="s">
        <v>2425</v>
      </c>
      <c r="C77" s="199" t="s">
        <v>1693</v>
      </c>
      <c r="D77" s="234" t="s">
        <v>2402</v>
      </c>
      <c r="E77" s="234" t="s">
        <v>2426</v>
      </c>
      <c r="F77" s="228">
        <v>9</v>
      </c>
      <c r="G77" s="228">
        <f t="shared" si="5"/>
        <v>10</v>
      </c>
      <c r="H77" s="228">
        <v>90</v>
      </c>
      <c r="I77" s="228" t="s">
        <v>1705</v>
      </c>
      <c r="J77" s="228">
        <v>5</v>
      </c>
      <c r="K77" s="239">
        <v>9</v>
      </c>
      <c r="L77" s="634">
        <v>4.5599999999999996</v>
      </c>
      <c r="M77" s="634">
        <v>41</v>
      </c>
      <c r="N77" s="79">
        <f t="shared" si="3"/>
        <v>-49</v>
      </c>
      <c r="O77" s="287">
        <f t="shared" si="4"/>
        <v>-54.44</v>
      </c>
      <c r="P77" s="20" t="s">
        <v>1703</v>
      </c>
    </row>
    <row r="78" spans="1:16" s="298" customFormat="1" ht="15.75" customHeight="1">
      <c r="A78" s="116">
        <v>72</v>
      </c>
      <c r="B78" s="236" t="s">
        <v>2425</v>
      </c>
      <c r="C78" s="199" t="s">
        <v>1693</v>
      </c>
      <c r="D78" s="234" t="s">
        <v>2402</v>
      </c>
      <c r="E78" s="234" t="s">
        <v>2426</v>
      </c>
      <c r="F78" s="228">
        <v>10</v>
      </c>
      <c r="G78" s="228">
        <f t="shared" si="5"/>
        <v>5</v>
      </c>
      <c r="H78" s="228">
        <v>50</v>
      </c>
      <c r="I78" s="228" t="s">
        <v>1705</v>
      </c>
      <c r="J78" s="228">
        <v>2</v>
      </c>
      <c r="K78" s="239">
        <v>10</v>
      </c>
      <c r="L78" s="634">
        <v>1.64</v>
      </c>
      <c r="M78" s="634">
        <v>16.399999999999999</v>
      </c>
      <c r="N78" s="79">
        <f t="shared" si="3"/>
        <v>-33.6</v>
      </c>
      <c r="O78" s="287">
        <f t="shared" si="4"/>
        <v>-67.2</v>
      </c>
      <c r="P78" s="20" t="s">
        <v>1703</v>
      </c>
    </row>
    <row r="79" spans="1:16" s="298" customFormat="1" ht="15.75" customHeight="1">
      <c r="A79" s="116">
        <v>73</v>
      </c>
      <c r="B79" s="236" t="s">
        <v>2425</v>
      </c>
      <c r="C79" s="199" t="s">
        <v>1693</v>
      </c>
      <c r="D79" s="234" t="s">
        <v>2402</v>
      </c>
      <c r="E79" s="234" t="s">
        <v>2426</v>
      </c>
      <c r="F79" s="228">
        <v>7</v>
      </c>
      <c r="G79" s="228">
        <f t="shared" si="5"/>
        <v>5.3</v>
      </c>
      <c r="H79" s="228">
        <v>37.1</v>
      </c>
      <c r="I79" s="228" t="s">
        <v>1705</v>
      </c>
      <c r="J79" s="228">
        <v>2</v>
      </c>
      <c r="K79" s="239">
        <v>7</v>
      </c>
      <c r="L79" s="634">
        <v>2.34</v>
      </c>
      <c r="M79" s="634">
        <v>16.399999999999999</v>
      </c>
      <c r="N79" s="79">
        <f t="shared" si="3"/>
        <v>-20.7</v>
      </c>
      <c r="O79" s="287">
        <f t="shared" si="4"/>
        <v>-55.8</v>
      </c>
      <c r="P79" s="20" t="s">
        <v>1703</v>
      </c>
    </row>
    <row r="80" spans="1:16" s="298" customFormat="1" ht="15.75" customHeight="1">
      <c r="A80" s="116">
        <v>74</v>
      </c>
      <c r="B80" s="236" t="s">
        <v>2425</v>
      </c>
      <c r="C80" s="199" t="s">
        <v>1693</v>
      </c>
      <c r="D80" s="234" t="s">
        <v>2402</v>
      </c>
      <c r="E80" s="234" t="s">
        <v>2426</v>
      </c>
      <c r="F80" s="228">
        <v>8</v>
      </c>
      <c r="G80" s="228">
        <f t="shared" si="5"/>
        <v>12</v>
      </c>
      <c r="H80" s="228">
        <v>96</v>
      </c>
      <c r="I80" s="228" t="s">
        <v>1705</v>
      </c>
      <c r="J80" s="228">
        <v>3</v>
      </c>
      <c r="K80" s="239">
        <v>8</v>
      </c>
      <c r="L80" s="634">
        <v>3.08</v>
      </c>
      <c r="M80" s="634">
        <v>24.6</v>
      </c>
      <c r="N80" s="79">
        <f t="shared" si="3"/>
        <v>-71.400000000000006</v>
      </c>
      <c r="O80" s="287">
        <f t="shared" si="4"/>
        <v>-74.38</v>
      </c>
      <c r="P80" s="20" t="s">
        <v>1703</v>
      </c>
    </row>
    <row r="81" spans="1:16" s="298" customFormat="1" ht="15.75" customHeight="1">
      <c r="A81" s="116">
        <v>75</v>
      </c>
      <c r="B81" s="236" t="s">
        <v>2425</v>
      </c>
      <c r="C81" s="199" t="s">
        <v>1693</v>
      </c>
      <c r="D81" s="234" t="s">
        <v>2402</v>
      </c>
      <c r="E81" s="234" t="s">
        <v>2426</v>
      </c>
      <c r="F81" s="228">
        <v>2</v>
      </c>
      <c r="G81" s="228">
        <f t="shared" si="5"/>
        <v>9.4</v>
      </c>
      <c r="H81" s="228">
        <v>18.8</v>
      </c>
      <c r="I81" s="228" t="s">
        <v>1705</v>
      </c>
      <c r="J81" s="228">
        <v>1</v>
      </c>
      <c r="K81" s="239">
        <v>2</v>
      </c>
      <c r="L81" s="634">
        <v>4.0999999999999996</v>
      </c>
      <c r="M81" s="634">
        <v>8.1999999999999993</v>
      </c>
      <c r="N81" s="79">
        <f t="shared" si="3"/>
        <v>-10.6</v>
      </c>
      <c r="O81" s="287">
        <f t="shared" si="4"/>
        <v>-56.38</v>
      </c>
      <c r="P81" s="20" t="s">
        <v>1703</v>
      </c>
    </row>
    <row r="82" spans="1:16" s="298" customFormat="1" ht="15.75" customHeight="1">
      <c r="A82" s="116">
        <v>76</v>
      </c>
      <c r="B82" s="236" t="s">
        <v>2425</v>
      </c>
      <c r="C82" s="199" t="s">
        <v>1693</v>
      </c>
      <c r="D82" s="234" t="s">
        <v>2402</v>
      </c>
      <c r="E82" s="234" t="s">
        <v>2426</v>
      </c>
      <c r="F82" s="228">
        <v>4</v>
      </c>
      <c r="G82" s="228">
        <f t="shared" si="5"/>
        <v>17.09</v>
      </c>
      <c r="H82" s="228">
        <v>68.36</v>
      </c>
      <c r="I82" s="228" t="s">
        <v>1705</v>
      </c>
      <c r="J82" s="228">
        <v>5</v>
      </c>
      <c r="K82" s="239">
        <v>4</v>
      </c>
      <c r="L82" s="634">
        <v>10.25</v>
      </c>
      <c r="M82" s="634">
        <v>41</v>
      </c>
      <c r="N82" s="79">
        <f t="shared" si="3"/>
        <v>-27.36</v>
      </c>
      <c r="O82" s="287">
        <f t="shared" si="4"/>
        <v>-40.020000000000003</v>
      </c>
      <c r="P82" s="20" t="s">
        <v>1703</v>
      </c>
    </row>
    <row r="83" spans="1:16" s="298" customFormat="1" ht="15.75" customHeight="1">
      <c r="A83" s="116">
        <v>77</v>
      </c>
      <c r="B83" s="236" t="s">
        <v>2425</v>
      </c>
      <c r="C83" s="199" t="s">
        <v>1693</v>
      </c>
      <c r="D83" s="234" t="s">
        <v>2402</v>
      </c>
      <c r="E83" s="234" t="s">
        <v>2426</v>
      </c>
      <c r="F83" s="228">
        <v>3</v>
      </c>
      <c r="G83" s="228">
        <f t="shared" si="5"/>
        <v>18</v>
      </c>
      <c r="H83" s="228">
        <v>54</v>
      </c>
      <c r="I83" s="228" t="s">
        <v>1705</v>
      </c>
      <c r="J83" s="228">
        <v>3</v>
      </c>
      <c r="K83" s="239">
        <v>3</v>
      </c>
      <c r="L83" s="634">
        <v>8.1999999999999993</v>
      </c>
      <c r="M83" s="634">
        <v>24.6</v>
      </c>
      <c r="N83" s="79">
        <f t="shared" ref="N83:N146" si="6">M83-H83</f>
        <v>-29.4</v>
      </c>
      <c r="O83" s="287">
        <f t="shared" ref="O83:O146" si="7">IF(OR(H83=0,H83=""),"",ROUND(N83/H83*100,2))</f>
        <v>-54.44</v>
      </c>
      <c r="P83" s="20" t="s">
        <v>1703</v>
      </c>
    </row>
    <row r="84" spans="1:16" s="298" customFormat="1" ht="15.75" customHeight="1">
      <c r="A84" s="116">
        <v>78</v>
      </c>
      <c r="B84" s="236" t="s">
        <v>2425</v>
      </c>
      <c r="C84" s="199" t="s">
        <v>1693</v>
      </c>
      <c r="D84" s="234" t="s">
        <v>2402</v>
      </c>
      <c r="E84" s="234" t="s">
        <v>2426</v>
      </c>
      <c r="F84" s="228">
        <v>3</v>
      </c>
      <c r="G84" s="228">
        <f t="shared" si="5"/>
        <v>27</v>
      </c>
      <c r="H84" s="228">
        <v>81</v>
      </c>
      <c r="I84" s="228" t="s">
        <v>1705</v>
      </c>
      <c r="J84" s="228">
        <v>6</v>
      </c>
      <c r="K84" s="239">
        <v>3</v>
      </c>
      <c r="L84" s="634">
        <v>16.399999999999999</v>
      </c>
      <c r="M84" s="634">
        <v>49.2</v>
      </c>
      <c r="N84" s="79">
        <f t="shared" si="6"/>
        <v>-31.8</v>
      </c>
      <c r="O84" s="287">
        <f t="shared" si="7"/>
        <v>-39.26</v>
      </c>
      <c r="P84" s="20" t="s">
        <v>1703</v>
      </c>
    </row>
    <row r="85" spans="1:16" s="298" customFormat="1" ht="15.75" customHeight="1">
      <c r="A85" s="116">
        <v>79</v>
      </c>
      <c r="B85" s="236" t="s">
        <v>2425</v>
      </c>
      <c r="C85" s="199" t="s">
        <v>1693</v>
      </c>
      <c r="D85" s="234" t="s">
        <v>2402</v>
      </c>
      <c r="E85" s="234" t="s">
        <v>2426</v>
      </c>
      <c r="F85" s="228">
        <v>5</v>
      </c>
      <c r="G85" s="228">
        <f t="shared" si="5"/>
        <v>43.59</v>
      </c>
      <c r="H85" s="228">
        <v>217.95</v>
      </c>
      <c r="I85" s="228" t="s">
        <v>1705</v>
      </c>
      <c r="J85" s="228">
        <v>5</v>
      </c>
      <c r="K85" s="239">
        <v>5</v>
      </c>
      <c r="L85" s="634">
        <v>8.1999999999999993</v>
      </c>
      <c r="M85" s="634">
        <v>41</v>
      </c>
      <c r="N85" s="79">
        <f t="shared" si="6"/>
        <v>-176.95</v>
      </c>
      <c r="O85" s="287">
        <f t="shared" si="7"/>
        <v>-81.19</v>
      </c>
      <c r="P85" s="20" t="s">
        <v>1703</v>
      </c>
    </row>
    <row r="86" spans="1:16" s="298" customFormat="1" ht="15.75" customHeight="1">
      <c r="A86" s="116">
        <v>80</v>
      </c>
      <c r="B86" s="236" t="s">
        <v>2425</v>
      </c>
      <c r="C86" s="199" t="s">
        <v>1693</v>
      </c>
      <c r="D86" s="234" t="s">
        <v>2402</v>
      </c>
      <c r="E86" s="234" t="s">
        <v>2426</v>
      </c>
      <c r="F86" s="228">
        <v>4</v>
      </c>
      <c r="G86" s="228">
        <f t="shared" si="5"/>
        <v>54.7</v>
      </c>
      <c r="H86" s="228">
        <v>218.8</v>
      </c>
      <c r="I86" s="228" t="s">
        <v>1705</v>
      </c>
      <c r="J86" s="228">
        <v>5</v>
      </c>
      <c r="K86" s="239">
        <v>4</v>
      </c>
      <c r="L86" s="634">
        <v>10.25</v>
      </c>
      <c r="M86" s="634">
        <v>41</v>
      </c>
      <c r="N86" s="79">
        <f t="shared" si="6"/>
        <v>-177.8</v>
      </c>
      <c r="O86" s="287">
        <f t="shared" si="7"/>
        <v>-81.260000000000005</v>
      </c>
      <c r="P86" s="20" t="s">
        <v>1703</v>
      </c>
    </row>
    <row r="87" spans="1:16" s="298" customFormat="1" ht="15.75" customHeight="1">
      <c r="A87" s="116">
        <v>81</v>
      </c>
      <c r="B87" s="236" t="s">
        <v>2425</v>
      </c>
      <c r="C87" s="199" t="s">
        <v>1693</v>
      </c>
      <c r="D87" s="234" t="s">
        <v>2402</v>
      </c>
      <c r="E87" s="234" t="s">
        <v>2426</v>
      </c>
      <c r="F87" s="228">
        <v>4</v>
      </c>
      <c r="G87" s="228">
        <f t="shared" si="5"/>
        <v>58.12</v>
      </c>
      <c r="H87" s="228">
        <v>232.48</v>
      </c>
      <c r="I87" s="228" t="s">
        <v>1705</v>
      </c>
      <c r="J87" s="228">
        <v>5</v>
      </c>
      <c r="K87" s="239">
        <v>4</v>
      </c>
      <c r="L87" s="634">
        <v>10.25</v>
      </c>
      <c r="M87" s="634">
        <v>41</v>
      </c>
      <c r="N87" s="79">
        <f t="shared" si="6"/>
        <v>-191.48</v>
      </c>
      <c r="O87" s="287">
        <f t="shared" si="7"/>
        <v>-82.36</v>
      </c>
      <c r="P87" s="20" t="s">
        <v>1703</v>
      </c>
    </row>
    <row r="88" spans="1:16" s="298" customFormat="1" ht="15.75" customHeight="1">
      <c r="A88" s="116">
        <v>82</v>
      </c>
      <c r="B88" s="236" t="s">
        <v>2425</v>
      </c>
      <c r="C88" s="199" t="s">
        <v>1693</v>
      </c>
      <c r="D88" s="234" t="s">
        <v>2402</v>
      </c>
      <c r="E88" s="234" t="s">
        <v>2426</v>
      </c>
      <c r="F88" s="228">
        <v>2</v>
      </c>
      <c r="G88" s="228">
        <f t="shared" si="5"/>
        <v>59.83</v>
      </c>
      <c r="H88" s="228">
        <v>119.66</v>
      </c>
      <c r="I88" s="228" t="s">
        <v>1705</v>
      </c>
      <c r="J88" s="228">
        <v>3</v>
      </c>
      <c r="K88" s="239">
        <v>2</v>
      </c>
      <c r="L88" s="634">
        <v>12.3</v>
      </c>
      <c r="M88" s="634">
        <v>24.6</v>
      </c>
      <c r="N88" s="79">
        <f t="shared" si="6"/>
        <v>-95.06</v>
      </c>
      <c r="O88" s="287">
        <f t="shared" si="7"/>
        <v>-79.44</v>
      </c>
      <c r="P88" s="20" t="s">
        <v>1703</v>
      </c>
    </row>
    <row r="89" spans="1:16" s="298" customFormat="1" ht="15.75" customHeight="1">
      <c r="A89" s="116">
        <v>83</v>
      </c>
      <c r="B89" s="236" t="s">
        <v>2425</v>
      </c>
      <c r="C89" s="199" t="s">
        <v>1693</v>
      </c>
      <c r="D89" s="234" t="s">
        <v>2402</v>
      </c>
      <c r="E89" s="234" t="s">
        <v>2426</v>
      </c>
      <c r="F89" s="228">
        <v>4</v>
      </c>
      <c r="G89" s="228">
        <f t="shared" si="5"/>
        <v>141.03</v>
      </c>
      <c r="H89" s="228">
        <v>564.12</v>
      </c>
      <c r="I89" s="228" t="s">
        <v>1705</v>
      </c>
      <c r="J89" s="228">
        <v>4</v>
      </c>
      <c r="K89" s="239">
        <v>4</v>
      </c>
      <c r="L89" s="634">
        <v>8.1999999999999993</v>
      </c>
      <c r="M89" s="634">
        <v>32.799999999999997</v>
      </c>
      <c r="N89" s="79">
        <f t="shared" si="6"/>
        <v>-531.32000000000005</v>
      </c>
      <c r="O89" s="287">
        <f t="shared" si="7"/>
        <v>-94.19</v>
      </c>
      <c r="P89" s="20" t="s">
        <v>1703</v>
      </c>
    </row>
    <row r="90" spans="1:16" s="298" customFormat="1" ht="15.75" customHeight="1">
      <c r="A90" s="116">
        <v>84</v>
      </c>
      <c r="B90" s="236" t="s">
        <v>2425</v>
      </c>
      <c r="C90" s="199" t="s">
        <v>1693</v>
      </c>
      <c r="D90" s="234" t="s">
        <v>2402</v>
      </c>
      <c r="E90" s="234" t="s">
        <v>2426</v>
      </c>
      <c r="F90" s="228">
        <v>19</v>
      </c>
      <c r="G90" s="228">
        <f t="shared" si="5"/>
        <v>40</v>
      </c>
      <c r="H90" s="228">
        <v>760</v>
      </c>
      <c r="I90" s="228" t="s">
        <v>1705</v>
      </c>
      <c r="J90" s="228">
        <v>7</v>
      </c>
      <c r="K90" s="239">
        <v>19</v>
      </c>
      <c r="L90" s="634">
        <v>3.02</v>
      </c>
      <c r="M90" s="634">
        <v>57.4</v>
      </c>
      <c r="N90" s="79">
        <f t="shared" si="6"/>
        <v>-702.6</v>
      </c>
      <c r="O90" s="287">
        <f t="shared" si="7"/>
        <v>-92.45</v>
      </c>
      <c r="P90" s="20" t="s">
        <v>1703</v>
      </c>
    </row>
    <row r="91" spans="1:16" s="298" customFormat="1" ht="15.75" customHeight="1">
      <c r="A91" s="116">
        <v>85</v>
      </c>
      <c r="B91" s="236" t="s">
        <v>2425</v>
      </c>
      <c r="C91" s="199" t="s">
        <v>1693</v>
      </c>
      <c r="D91" s="234" t="s">
        <v>2402</v>
      </c>
      <c r="E91" s="234" t="s">
        <v>2426</v>
      </c>
      <c r="F91" s="228">
        <v>1</v>
      </c>
      <c r="G91" s="228">
        <f t="shared" si="5"/>
        <v>270.94</v>
      </c>
      <c r="H91" s="228">
        <v>270.94</v>
      </c>
      <c r="I91" s="228" t="s">
        <v>1705</v>
      </c>
      <c r="J91" s="228">
        <v>2</v>
      </c>
      <c r="K91" s="239">
        <v>1</v>
      </c>
      <c r="L91" s="634">
        <v>16.399999999999999</v>
      </c>
      <c r="M91" s="634">
        <v>16.399999999999999</v>
      </c>
      <c r="N91" s="79">
        <f t="shared" si="6"/>
        <v>-254.54</v>
      </c>
      <c r="O91" s="287">
        <f t="shared" si="7"/>
        <v>-93.95</v>
      </c>
      <c r="P91" s="20" t="s">
        <v>1703</v>
      </c>
    </row>
    <row r="92" spans="1:16" s="298" customFormat="1" ht="15.75" customHeight="1">
      <c r="A92" s="116">
        <v>86</v>
      </c>
      <c r="B92" s="236" t="s">
        <v>2425</v>
      </c>
      <c r="C92" s="199" t="s">
        <v>1693</v>
      </c>
      <c r="D92" s="234" t="s">
        <v>2402</v>
      </c>
      <c r="E92" s="234" t="s">
        <v>2426</v>
      </c>
      <c r="F92" s="228">
        <v>2</v>
      </c>
      <c r="G92" s="228">
        <f t="shared" si="5"/>
        <v>117.09</v>
      </c>
      <c r="H92" s="228">
        <v>234.18</v>
      </c>
      <c r="I92" s="228" t="s">
        <v>1705</v>
      </c>
      <c r="J92" s="228">
        <v>3</v>
      </c>
      <c r="K92" s="239">
        <v>2</v>
      </c>
      <c r="L92" s="634">
        <v>12.3</v>
      </c>
      <c r="M92" s="634">
        <v>24.6</v>
      </c>
      <c r="N92" s="79">
        <f t="shared" si="6"/>
        <v>-209.58</v>
      </c>
      <c r="O92" s="287">
        <f t="shared" si="7"/>
        <v>-89.5</v>
      </c>
      <c r="P92" s="20" t="s">
        <v>1703</v>
      </c>
    </row>
    <row r="93" spans="1:16" s="298" customFormat="1" ht="15.75" customHeight="1">
      <c r="A93" s="116">
        <v>87</v>
      </c>
      <c r="B93" s="236" t="s">
        <v>2425</v>
      </c>
      <c r="C93" s="199" t="s">
        <v>1693</v>
      </c>
      <c r="D93" s="234" t="s">
        <v>2402</v>
      </c>
      <c r="E93" s="234" t="s">
        <v>2426</v>
      </c>
      <c r="F93" s="228">
        <v>6</v>
      </c>
      <c r="G93" s="228">
        <f t="shared" si="5"/>
        <v>123.93</v>
      </c>
      <c r="H93" s="228">
        <v>743.58</v>
      </c>
      <c r="I93" s="228" t="s">
        <v>1705</v>
      </c>
      <c r="J93" s="228">
        <v>4</v>
      </c>
      <c r="K93" s="239">
        <v>6</v>
      </c>
      <c r="L93" s="634">
        <v>5.47</v>
      </c>
      <c r="M93" s="634">
        <v>32.799999999999997</v>
      </c>
      <c r="N93" s="79">
        <f t="shared" si="6"/>
        <v>-710.78</v>
      </c>
      <c r="O93" s="287">
        <f t="shared" si="7"/>
        <v>-95.59</v>
      </c>
      <c r="P93" s="20" t="s">
        <v>1703</v>
      </c>
    </row>
    <row r="94" spans="1:16" s="298" customFormat="1" ht="15.75" customHeight="1">
      <c r="A94" s="116">
        <v>88</v>
      </c>
      <c r="B94" s="236" t="s">
        <v>2425</v>
      </c>
      <c r="C94" s="199" t="s">
        <v>1693</v>
      </c>
      <c r="D94" s="234" t="s">
        <v>2402</v>
      </c>
      <c r="E94" s="234" t="s">
        <v>2426</v>
      </c>
      <c r="F94" s="228">
        <v>4</v>
      </c>
      <c r="G94" s="228">
        <f t="shared" si="5"/>
        <v>143.88</v>
      </c>
      <c r="H94" s="228">
        <v>575.52</v>
      </c>
      <c r="I94" s="228" t="s">
        <v>1705</v>
      </c>
      <c r="J94" s="228">
        <v>5</v>
      </c>
      <c r="K94" s="239">
        <v>4</v>
      </c>
      <c r="L94" s="634">
        <v>10.25</v>
      </c>
      <c r="M94" s="634">
        <v>41</v>
      </c>
      <c r="N94" s="79">
        <f t="shared" si="6"/>
        <v>-534.52</v>
      </c>
      <c r="O94" s="287">
        <f t="shared" si="7"/>
        <v>-92.88</v>
      </c>
      <c r="P94" s="20" t="s">
        <v>1703</v>
      </c>
    </row>
    <row r="95" spans="1:16" s="298" customFormat="1" ht="15.75" customHeight="1">
      <c r="A95" s="116">
        <v>89</v>
      </c>
      <c r="B95" s="236" t="s">
        <v>2425</v>
      </c>
      <c r="C95" s="199" t="s">
        <v>1693</v>
      </c>
      <c r="D95" s="234" t="s">
        <v>2402</v>
      </c>
      <c r="E95" s="234" t="s">
        <v>2426</v>
      </c>
      <c r="F95" s="228">
        <v>2</v>
      </c>
      <c r="G95" s="228">
        <f t="shared" si="5"/>
        <v>99.15</v>
      </c>
      <c r="H95" s="228">
        <v>198.3</v>
      </c>
      <c r="I95" s="228" t="s">
        <v>1705</v>
      </c>
      <c r="J95" s="228">
        <v>2</v>
      </c>
      <c r="K95" s="239">
        <v>2</v>
      </c>
      <c r="L95" s="634">
        <v>8.1999999999999993</v>
      </c>
      <c r="M95" s="634">
        <v>16.399999999999999</v>
      </c>
      <c r="N95" s="79">
        <f t="shared" si="6"/>
        <v>-181.9</v>
      </c>
      <c r="O95" s="287">
        <f t="shared" si="7"/>
        <v>-91.73</v>
      </c>
      <c r="P95" s="20" t="s">
        <v>1703</v>
      </c>
    </row>
    <row r="96" spans="1:16" s="298" customFormat="1" ht="15.75" customHeight="1">
      <c r="A96" s="116">
        <v>90</v>
      </c>
      <c r="B96" s="236" t="s">
        <v>2425</v>
      </c>
      <c r="C96" s="199" t="s">
        <v>1693</v>
      </c>
      <c r="D96" s="234" t="s">
        <v>2402</v>
      </c>
      <c r="E96" s="234" t="s">
        <v>2426</v>
      </c>
      <c r="F96" s="228">
        <v>4</v>
      </c>
      <c r="G96" s="228">
        <f t="shared" si="5"/>
        <v>140.78</v>
      </c>
      <c r="H96" s="228">
        <v>563.12</v>
      </c>
      <c r="I96" s="228" t="s">
        <v>1705</v>
      </c>
      <c r="J96" s="228">
        <v>6</v>
      </c>
      <c r="K96" s="239">
        <v>4</v>
      </c>
      <c r="L96" s="634">
        <v>12.3</v>
      </c>
      <c r="M96" s="634">
        <v>49.2</v>
      </c>
      <c r="N96" s="79">
        <f t="shared" si="6"/>
        <v>-513.91999999999996</v>
      </c>
      <c r="O96" s="287">
        <f t="shared" si="7"/>
        <v>-91.26</v>
      </c>
      <c r="P96" s="20" t="s">
        <v>1703</v>
      </c>
    </row>
    <row r="97" spans="1:16" s="298" customFormat="1" ht="15.75" customHeight="1">
      <c r="A97" s="116">
        <v>91</v>
      </c>
      <c r="B97" s="236" t="s">
        <v>2432</v>
      </c>
      <c r="C97" s="199" t="s">
        <v>2433</v>
      </c>
      <c r="D97" s="234" t="s">
        <v>2434</v>
      </c>
      <c r="E97" s="234" t="s">
        <v>2426</v>
      </c>
      <c r="F97" s="228">
        <v>2</v>
      </c>
      <c r="G97" s="228">
        <f t="shared" si="5"/>
        <v>538</v>
      </c>
      <c r="H97" s="228">
        <v>1076</v>
      </c>
      <c r="I97" s="228" t="s">
        <v>1706</v>
      </c>
      <c r="J97" s="228">
        <v>15.5</v>
      </c>
      <c r="K97" s="239">
        <v>2</v>
      </c>
      <c r="L97" s="634">
        <v>16.59</v>
      </c>
      <c r="M97" s="634">
        <v>33.17</v>
      </c>
      <c r="N97" s="79">
        <f t="shared" si="6"/>
        <v>-1042.83</v>
      </c>
      <c r="O97" s="287">
        <f t="shared" si="7"/>
        <v>-96.92</v>
      </c>
      <c r="P97" s="20"/>
    </row>
    <row r="98" spans="1:16" s="298" customFormat="1" ht="15.75" customHeight="1">
      <c r="A98" s="116">
        <v>92</v>
      </c>
      <c r="B98" s="236" t="s">
        <v>2435</v>
      </c>
      <c r="C98" s="199" t="s">
        <v>2433</v>
      </c>
      <c r="D98" s="234" t="s">
        <v>2434</v>
      </c>
      <c r="E98" s="234" t="s">
        <v>2426</v>
      </c>
      <c r="F98" s="228">
        <v>6</v>
      </c>
      <c r="G98" s="228">
        <f t="shared" si="5"/>
        <v>564</v>
      </c>
      <c r="H98" s="228">
        <v>3384</v>
      </c>
      <c r="I98" s="228" t="s">
        <v>1706</v>
      </c>
      <c r="J98" s="228">
        <v>360</v>
      </c>
      <c r="K98" s="239">
        <v>6</v>
      </c>
      <c r="L98" s="634">
        <v>128.4</v>
      </c>
      <c r="M98" s="634">
        <v>770.4</v>
      </c>
      <c r="N98" s="79">
        <f t="shared" si="6"/>
        <v>-2613.6</v>
      </c>
      <c r="O98" s="287">
        <f t="shared" si="7"/>
        <v>-77.23</v>
      </c>
      <c r="P98" s="20"/>
    </row>
    <row r="99" spans="1:16" s="298" customFormat="1" ht="15.75" customHeight="1">
      <c r="A99" s="116">
        <v>93</v>
      </c>
      <c r="B99" s="236" t="s">
        <v>2436</v>
      </c>
      <c r="C99" s="199" t="s">
        <v>2433</v>
      </c>
      <c r="D99" s="234" t="s">
        <v>2434</v>
      </c>
      <c r="E99" s="234" t="s">
        <v>2426</v>
      </c>
      <c r="F99" s="228">
        <v>3</v>
      </c>
      <c r="G99" s="228">
        <f t="shared" si="5"/>
        <v>104</v>
      </c>
      <c r="H99" s="228">
        <v>312</v>
      </c>
      <c r="I99" s="228" t="s">
        <v>1706</v>
      </c>
      <c r="J99" s="228">
        <v>37</v>
      </c>
      <c r="K99" s="239">
        <v>3</v>
      </c>
      <c r="L99" s="634">
        <v>26.39</v>
      </c>
      <c r="M99" s="634">
        <v>79.180000000000007</v>
      </c>
      <c r="N99" s="79">
        <f t="shared" si="6"/>
        <v>-232.82</v>
      </c>
      <c r="O99" s="287">
        <f t="shared" si="7"/>
        <v>-74.62</v>
      </c>
      <c r="P99" s="20"/>
    </row>
    <row r="100" spans="1:16" s="298" customFormat="1" ht="15.75" customHeight="1">
      <c r="A100" s="116">
        <v>94</v>
      </c>
      <c r="B100" s="236" t="s">
        <v>2437</v>
      </c>
      <c r="C100" s="199" t="s">
        <v>2433</v>
      </c>
      <c r="D100" s="234" t="s">
        <v>2434</v>
      </c>
      <c r="E100" s="234" t="s">
        <v>2426</v>
      </c>
      <c r="F100" s="228">
        <v>3</v>
      </c>
      <c r="G100" s="228">
        <f t="shared" si="5"/>
        <v>2438</v>
      </c>
      <c r="H100" s="228">
        <v>7314</v>
      </c>
      <c r="I100" s="228" t="s">
        <v>1706</v>
      </c>
      <c r="J100" s="228">
        <v>103.5</v>
      </c>
      <c r="K100" s="239">
        <v>3</v>
      </c>
      <c r="L100" s="634">
        <v>73.83</v>
      </c>
      <c r="M100" s="634">
        <v>221.49</v>
      </c>
      <c r="N100" s="79">
        <f t="shared" si="6"/>
        <v>-7092.51</v>
      </c>
      <c r="O100" s="287">
        <f t="shared" si="7"/>
        <v>-96.97</v>
      </c>
      <c r="P100" s="20"/>
    </row>
    <row r="101" spans="1:16" s="298" customFormat="1" ht="15.75" customHeight="1">
      <c r="A101" s="116">
        <v>95</v>
      </c>
      <c r="B101" s="236" t="s">
        <v>2438</v>
      </c>
      <c r="C101" s="199" t="s">
        <v>2433</v>
      </c>
      <c r="D101" s="234" t="s">
        <v>2434</v>
      </c>
      <c r="E101" s="234" t="s">
        <v>2426</v>
      </c>
      <c r="F101" s="228">
        <v>1</v>
      </c>
      <c r="G101" s="228">
        <f t="shared" si="5"/>
        <v>4726</v>
      </c>
      <c r="H101" s="228">
        <v>4726</v>
      </c>
      <c r="I101" s="228" t="s">
        <v>1706</v>
      </c>
      <c r="J101" s="228">
        <v>21</v>
      </c>
      <c r="K101" s="239">
        <v>1</v>
      </c>
      <c r="L101" s="634">
        <v>44.94</v>
      </c>
      <c r="M101" s="634">
        <v>44.94</v>
      </c>
      <c r="N101" s="79">
        <f t="shared" si="6"/>
        <v>-4681.0600000000004</v>
      </c>
      <c r="O101" s="287">
        <f t="shared" si="7"/>
        <v>-99.05</v>
      </c>
      <c r="P101" s="20"/>
    </row>
    <row r="102" spans="1:16" s="298" customFormat="1" ht="15.75" customHeight="1">
      <c r="A102" s="116">
        <v>96</v>
      </c>
      <c r="B102" s="236" t="s">
        <v>2439</v>
      </c>
      <c r="C102" s="199" t="s">
        <v>2433</v>
      </c>
      <c r="D102" s="234" t="s">
        <v>2434</v>
      </c>
      <c r="E102" s="234" t="s">
        <v>2426</v>
      </c>
      <c r="F102" s="228">
        <v>2</v>
      </c>
      <c r="G102" s="228">
        <f t="shared" si="5"/>
        <v>692</v>
      </c>
      <c r="H102" s="228">
        <v>1384</v>
      </c>
      <c r="I102" s="228" t="s">
        <v>1706</v>
      </c>
      <c r="J102" s="228">
        <v>70</v>
      </c>
      <c r="K102" s="239">
        <v>2</v>
      </c>
      <c r="L102" s="634">
        <v>74.900000000000006</v>
      </c>
      <c r="M102" s="634">
        <v>149.80000000000001</v>
      </c>
      <c r="N102" s="79">
        <f t="shared" si="6"/>
        <v>-1234.2</v>
      </c>
      <c r="O102" s="287">
        <f t="shared" si="7"/>
        <v>-89.18</v>
      </c>
      <c r="P102" s="20"/>
    </row>
    <row r="103" spans="1:16" s="298" customFormat="1" ht="15.75" customHeight="1">
      <c r="A103" s="116">
        <v>97</v>
      </c>
      <c r="B103" s="236" t="s">
        <v>2440</v>
      </c>
      <c r="C103" s="199" t="s">
        <v>2433</v>
      </c>
      <c r="D103" s="234" t="s">
        <v>2434</v>
      </c>
      <c r="E103" s="234" t="s">
        <v>2426</v>
      </c>
      <c r="F103" s="228">
        <v>2</v>
      </c>
      <c r="G103" s="228">
        <f t="shared" si="5"/>
        <v>241.03</v>
      </c>
      <c r="H103" s="228">
        <v>482.06</v>
      </c>
      <c r="I103" s="228" t="s">
        <v>1706</v>
      </c>
      <c r="J103" s="228">
        <v>44</v>
      </c>
      <c r="K103" s="239">
        <v>2</v>
      </c>
      <c r="L103" s="634">
        <v>47.08</v>
      </c>
      <c r="M103" s="634">
        <v>94.16</v>
      </c>
      <c r="N103" s="79">
        <f t="shared" si="6"/>
        <v>-387.9</v>
      </c>
      <c r="O103" s="287">
        <f t="shared" si="7"/>
        <v>-80.47</v>
      </c>
      <c r="P103" s="20"/>
    </row>
    <row r="104" spans="1:16" s="298" customFormat="1" ht="15.75" customHeight="1">
      <c r="A104" s="116">
        <v>98</v>
      </c>
      <c r="B104" s="236" t="s">
        <v>2441</v>
      </c>
      <c r="C104" s="199" t="s">
        <v>2433</v>
      </c>
      <c r="D104" s="234" t="s">
        <v>2434</v>
      </c>
      <c r="E104" s="234" t="s">
        <v>2426</v>
      </c>
      <c r="F104" s="228">
        <v>1</v>
      </c>
      <c r="G104" s="228">
        <f t="shared" si="5"/>
        <v>664.1</v>
      </c>
      <c r="H104" s="228">
        <v>664.1</v>
      </c>
      <c r="I104" s="228" t="s">
        <v>1706</v>
      </c>
      <c r="J104" s="228">
        <v>54</v>
      </c>
      <c r="K104" s="239">
        <v>1</v>
      </c>
      <c r="L104" s="634">
        <v>115.56</v>
      </c>
      <c r="M104" s="634">
        <v>115.56</v>
      </c>
      <c r="N104" s="79">
        <f t="shared" si="6"/>
        <v>-548.54</v>
      </c>
      <c r="O104" s="287">
        <f t="shared" si="7"/>
        <v>-82.6</v>
      </c>
      <c r="P104" s="20"/>
    </row>
    <row r="105" spans="1:16" s="298" customFormat="1" ht="15.75" customHeight="1">
      <c r="A105" s="116">
        <v>99</v>
      </c>
      <c r="B105" s="236" t="s">
        <v>2442</v>
      </c>
      <c r="C105" s="199" t="s">
        <v>2443</v>
      </c>
      <c r="D105" s="234" t="s">
        <v>2434</v>
      </c>
      <c r="E105" s="234" t="s">
        <v>2426</v>
      </c>
      <c r="F105" s="228">
        <v>6</v>
      </c>
      <c r="G105" s="228">
        <f t="shared" si="5"/>
        <v>153</v>
      </c>
      <c r="H105" s="228">
        <v>918</v>
      </c>
      <c r="I105" s="228" t="s">
        <v>1706</v>
      </c>
      <c r="J105" s="228">
        <v>29</v>
      </c>
      <c r="K105" s="239">
        <v>6</v>
      </c>
      <c r="L105" s="634">
        <v>10.34</v>
      </c>
      <c r="M105" s="634">
        <v>62.06</v>
      </c>
      <c r="N105" s="79">
        <f t="shared" si="6"/>
        <v>-855.94</v>
      </c>
      <c r="O105" s="287">
        <f t="shared" si="7"/>
        <v>-93.24</v>
      </c>
      <c r="P105" s="20"/>
    </row>
    <row r="106" spans="1:16" s="298" customFormat="1" ht="15.75" customHeight="1">
      <c r="A106" s="116">
        <v>100</v>
      </c>
      <c r="B106" s="236" t="s">
        <v>2444</v>
      </c>
      <c r="C106" s="199" t="s">
        <v>2433</v>
      </c>
      <c r="D106" s="234" t="s">
        <v>2434</v>
      </c>
      <c r="E106" s="234" t="s">
        <v>2426</v>
      </c>
      <c r="F106" s="228">
        <v>8</v>
      </c>
      <c r="G106" s="228">
        <f t="shared" si="5"/>
        <v>153.85</v>
      </c>
      <c r="H106" s="228">
        <v>1230.8</v>
      </c>
      <c r="I106" s="228" t="s">
        <v>1706</v>
      </c>
      <c r="J106" s="228">
        <v>100</v>
      </c>
      <c r="K106" s="239">
        <v>8</v>
      </c>
      <c r="L106" s="634">
        <v>26.75</v>
      </c>
      <c r="M106" s="634">
        <v>214</v>
      </c>
      <c r="N106" s="79">
        <f t="shared" si="6"/>
        <v>-1016.8</v>
      </c>
      <c r="O106" s="287">
        <f t="shared" si="7"/>
        <v>-82.61</v>
      </c>
      <c r="P106" s="20"/>
    </row>
    <row r="107" spans="1:16" s="298" customFormat="1" ht="15.75" customHeight="1">
      <c r="A107" s="116">
        <v>101</v>
      </c>
      <c r="B107" s="236" t="s">
        <v>2435</v>
      </c>
      <c r="C107" s="199" t="s">
        <v>2433</v>
      </c>
      <c r="D107" s="234" t="s">
        <v>2434</v>
      </c>
      <c r="E107" s="234" t="s">
        <v>2426</v>
      </c>
      <c r="F107" s="228">
        <v>4</v>
      </c>
      <c r="G107" s="228">
        <f t="shared" si="5"/>
        <v>153.85</v>
      </c>
      <c r="H107" s="228">
        <v>615.4</v>
      </c>
      <c r="I107" s="228" t="s">
        <v>1706</v>
      </c>
      <c r="J107" s="228">
        <v>140</v>
      </c>
      <c r="K107" s="239">
        <v>4</v>
      </c>
      <c r="L107" s="634">
        <v>74.900000000000006</v>
      </c>
      <c r="M107" s="634">
        <v>299.60000000000002</v>
      </c>
      <c r="N107" s="79">
        <f t="shared" si="6"/>
        <v>-315.8</v>
      </c>
      <c r="O107" s="287">
        <f t="shared" si="7"/>
        <v>-51.32</v>
      </c>
      <c r="P107" s="20"/>
    </row>
    <row r="108" spans="1:16" s="298" customFormat="1" ht="15.75" customHeight="1">
      <c r="A108" s="116">
        <v>102</v>
      </c>
      <c r="B108" s="236" t="s">
        <v>2437</v>
      </c>
      <c r="C108" s="199" t="s">
        <v>2433</v>
      </c>
      <c r="D108" s="234" t="s">
        <v>2434</v>
      </c>
      <c r="E108" s="234" t="s">
        <v>2426</v>
      </c>
      <c r="F108" s="228">
        <v>3</v>
      </c>
      <c r="G108" s="228">
        <f t="shared" si="5"/>
        <v>307</v>
      </c>
      <c r="H108" s="228">
        <v>921</v>
      </c>
      <c r="I108" s="228" t="s">
        <v>1706</v>
      </c>
      <c r="J108" s="228">
        <v>82.5</v>
      </c>
      <c r="K108" s="239">
        <v>3</v>
      </c>
      <c r="L108" s="634">
        <v>58.85</v>
      </c>
      <c r="M108" s="634">
        <v>176.55</v>
      </c>
      <c r="N108" s="79">
        <f t="shared" si="6"/>
        <v>-744.45</v>
      </c>
      <c r="O108" s="287">
        <f t="shared" si="7"/>
        <v>-80.83</v>
      </c>
      <c r="P108" s="20"/>
    </row>
    <row r="109" spans="1:16" s="298" customFormat="1" ht="15.75" customHeight="1">
      <c r="A109" s="116">
        <v>103</v>
      </c>
      <c r="B109" s="236" t="s">
        <v>2435</v>
      </c>
      <c r="C109" s="199" t="s">
        <v>2433</v>
      </c>
      <c r="D109" s="234" t="s">
        <v>2434</v>
      </c>
      <c r="E109" s="234" t="s">
        <v>2426</v>
      </c>
      <c r="F109" s="228">
        <v>4</v>
      </c>
      <c r="G109" s="228">
        <f t="shared" si="5"/>
        <v>153</v>
      </c>
      <c r="H109" s="228">
        <v>612</v>
      </c>
      <c r="I109" s="228" t="s">
        <v>1706</v>
      </c>
      <c r="J109" s="228">
        <v>140</v>
      </c>
      <c r="K109" s="239">
        <v>4</v>
      </c>
      <c r="L109" s="634">
        <v>74.900000000000006</v>
      </c>
      <c r="M109" s="634">
        <v>299.60000000000002</v>
      </c>
      <c r="N109" s="79">
        <f t="shared" si="6"/>
        <v>-312.39999999999998</v>
      </c>
      <c r="O109" s="287">
        <f t="shared" si="7"/>
        <v>-51.05</v>
      </c>
      <c r="P109" s="20"/>
    </row>
    <row r="110" spans="1:16" s="298" customFormat="1" ht="15.75" customHeight="1">
      <c r="A110" s="116">
        <v>104</v>
      </c>
      <c r="B110" s="236" t="s">
        <v>2445</v>
      </c>
      <c r="C110" s="199" t="s">
        <v>2433</v>
      </c>
      <c r="D110" s="234" t="s">
        <v>2434</v>
      </c>
      <c r="E110" s="234" t="s">
        <v>2426</v>
      </c>
      <c r="F110" s="228">
        <v>4</v>
      </c>
      <c r="G110" s="228">
        <f t="shared" si="5"/>
        <v>153</v>
      </c>
      <c r="H110" s="228">
        <v>612</v>
      </c>
      <c r="I110" s="228" t="s">
        <v>1706</v>
      </c>
      <c r="J110" s="228">
        <v>13</v>
      </c>
      <c r="K110" s="239">
        <v>4</v>
      </c>
      <c r="L110" s="634">
        <v>6.96</v>
      </c>
      <c r="M110" s="634">
        <v>27.82</v>
      </c>
      <c r="N110" s="79">
        <f t="shared" si="6"/>
        <v>-584.17999999999995</v>
      </c>
      <c r="O110" s="287">
        <f t="shared" si="7"/>
        <v>-95.45</v>
      </c>
      <c r="P110" s="20"/>
    </row>
    <row r="111" spans="1:16" s="298" customFormat="1" ht="15.75" customHeight="1">
      <c r="A111" s="116">
        <v>105</v>
      </c>
      <c r="B111" s="236" t="s">
        <v>2444</v>
      </c>
      <c r="C111" s="199" t="s">
        <v>2433</v>
      </c>
      <c r="D111" s="234" t="s">
        <v>2434</v>
      </c>
      <c r="E111" s="234" t="s">
        <v>2426</v>
      </c>
      <c r="F111" s="228">
        <v>2</v>
      </c>
      <c r="G111" s="228">
        <f t="shared" si="5"/>
        <v>153</v>
      </c>
      <c r="H111" s="228">
        <v>306</v>
      </c>
      <c r="I111" s="228" t="s">
        <v>1706</v>
      </c>
      <c r="J111" s="228">
        <v>25</v>
      </c>
      <c r="K111" s="239">
        <v>2</v>
      </c>
      <c r="L111" s="634">
        <v>26.75</v>
      </c>
      <c r="M111" s="634">
        <v>53.5</v>
      </c>
      <c r="N111" s="79">
        <f t="shared" si="6"/>
        <v>-252.5</v>
      </c>
      <c r="O111" s="287">
        <f t="shared" si="7"/>
        <v>-82.52</v>
      </c>
      <c r="P111" s="20"/>
    </row>
    <row r="112" spans="1:16" s="298" customFormat="1" ht="15.75" customHeight="1">
      <c r="A112" s="116">
        <v>106</v>
      </c>
      <c r="B112" s="236" t="s">
        <v>2446</v>
      </c>
      <c r="C112" s="199" t="s">
        <v>2433</v>
      </c>
      <c r="D112" s="234" t="s">
        <v>2434</v>
      </c>
      <c r="E112" s="234" t="s">
        <v>2426</v>
      </c>
      <c r="F112" s="228">
        <v>2</v>
      </c>
      <c r="G112" s="228">
        <f t="shared" si="5"/>
        <v>2565</v>
      </c>
      <c r="H112" s="228">
        <v>5130</v>
      </c>
      <c r="I112" s="228" t="s">
        <v>1706</v>
      </c>
      <c r="J112" s="228">
        <v>23</v>
      </c>
      <c r="K112" s="239">
        <v>2</v>
      </c>
      <c r="L112" s="634">
        <v>24.61</v>
      </c>
      <c r="M112" s="634">
        <v>49.22</v>
      </c>
      <c r="N112" s="79">
        <f t="shared" si="6"/>
        <v>-5080.78</v>
      </c>
      <c r="O112" s="287">
        <f t="shared" si="7"/>
        <v>-99.04</v>
      </c>
      <c r="P112" s="20"/>
    </row>
    <row r="113" spans="1:16" s="298" customFormat="1" ht="15.75" customHeight="1">
      <c r="A113" s="116">
        <v>107</v>
      </c>
      <c r="B113" s="236" t="s">
        <v>2447</v>
      </c>
      <c r="C113" s="199" t="s">
        <v>2433</v>
      </c>
      <c r="D113" s="234" t="s">
        <v>2434</v>
      </c>
      <c r="E113" s="234" t="s">
        <v>2426</v>
      </c>
      <c r="F113" s="228">
        <v>16</v>
      </c>
      <c r="G113" s="228">
        <f t="shared" si="5"/>
        <v>500</v>
      </c>
      <c r="H113" s="228">
        <v>8000</v>
      </c>
      <c r="I113" s="228" t="s">
        <v>1706</v>
      </c>
      <c r="J113" s="228">
        <v>160</v>
      </c>
      <c r="K113" s="239">
        <v>16</v>
      </c>
      <c r="L113" s="634">
        <v>21.4</v>
      </c>
      <c r="M113" s="634">
        <v>342.4</v>
      </c>
      <c r="N113" s="79">
        <f t="shared" si="6"/>
        <v>-7657.6</v>
      </c>
      <c r="O113" s="287">
        <f t="shared" si="7"/>
        <v>-95.72</v>
      </c>
      <c r="P113" s="20"/>
    </row>
    <row r="114" spans="1:16" s="298" customFormat="1" ht="15.75" customHeight="1">
      <c r="A114" s="116">
        <v>108</v>
      </c>
      <c r="B114" s="236" t="s">
        <v>2448</v>
      </c>
      <c r="C114" s="199" t="s">
        <v>2433</v>
      </c>
      <c r="D114" s="234" t="s">
        <v>2434</v>
      </c>
      <c r="E114" s="234" t="s">
        <v>2426</v>
      </c>
      <c r="F114" s="228">
        <v>2</v>
      </c>
      <c r="G114" s="228">
        <f t="shared" si="5"/>
        <v>200</v>
      </c>
      <c r="H114" s="228">
        <v>400</v>
      </c>
      <c r="I114" s="228" t="s">
        <v>1706</v>
      </c>
      <c r="J114" s="228">
        <v>17</v>
      </c>
      <c r="K114" s="239">
        <v>2</v>
      </c>
      <c r="L114" s="634">
        <v>18.190000000000001</v>
      </c>
      <c r="M114" s="634">
        <v>36.380000000000003</v>
      </c>
      <c r="N114" s="79">
        <f t="shared" si="6"/>
        <v>-363.62</v>
      </c>
      <c r="O114" s="287">
        <f t="shared" si="7"/>
        <v>-90.91</v>
      </c>
      <c r="P114" s="20"/>
    </row>
    <row r="115" spans="1:16" s="298" customFormat="1" ht="15.75" customHeight="1">
      <c r="A115" s="116">
        <v>109</v>
      </c>
      <c r="B115" s="236" t="s">
        <v>2449</v>
      </c>
      <c r="C115" s="199" t="s">
        <v>2433</v>
      </c>
      <c r="D115" s="234" t="s">
        <v>2434</v>
      </c>
      <c r="E115" s="234" t="s">
        <v>2426</v>
      </c>
      <c r="F115" s="228">
        <v>1</v>
      </c>
      <c r="G115" s="228">
        <f t="shared" si="5"/>
        <v>1200</v>
      </c>
      <c r="H115" s="228">
        <v>1200</v>
      </c>
      <c r="I115" s="228" t="s">
        <v>1706</v>
      </c>
      <c r="J115" s="228">
        <v>48</v>
      </c>
      <c r="K115" s="239">
        <v>1</v>
      </c>
      <c r="L115" s="634">
        <v>102.72</v>
      </c>
      <c r="M115" s="634">
        <v>102.72</v>
      </c>
      <c r="N115" s="79">
        <f t="shared" si="6"/>
        <v>-1097.28</v>
      </c>
      <c r="O115" s="287">
        <f t="shared" si="7"/>
        <v>-91.44</v>
      </c>
      <c r="P115" s="20"/>
    </row>
    <row r="116" spans="1:16" s="298" customFormat="1" ht="15.75" customHeight="1">
      <c r="A116" s="116">
        <v>110</v>
      </c>
      <c r="B116" s="236" t="s">
        <v>2450</v>
      </c>
      <c r="C116" s="199" t="s">
        <v>2433</v>
      </c>
      <c r="D116" s="234" t="s">
        <v>2434</v>
      </c>
      <c r="E116" s="234" t="s">
        <v>2426</v>
      </c>
      <c r="F116" s="228">
        <v>1</v>
      </c>
      <c r="G116" s="228">
        <f t="shared" si="5"/>
        <v>50</v>
      </c>
      <c r="H116" s="228">
        <v>50</v>
      </c>
      <c r="I116" s="228" t="s">
        <v>1706</v>
      </c>
      <c r="J116" s="228">
        <v>13</v>
      </c>
      <c r="K116" s="239">
        <v>1</v>
      </c>
      <c r="L116" s="634">
        <v>27.82</v>
      </c>
      <c r="M116" s="634">
        <v>27.82</v>
      </c>
      <c r="N116" s="79">
        <f t="shared" si="6"/>
        <v>-22.18</v>
      </c>
      <c r="O116" s="287">
        <f t="shared" si="7"/>
        <v>-44.36</v>
      </c>
      <c r="P116" s="20"/>
    </row>
    <row r="117" spans="1:16" s="298" customFormat="1" ht="15.75" customHeight="1">
      <c r="A117" s="116">
        <v>111</v>
      </c>
      <c r="B117" s="236" t="s">
        <v>2451</v>
      </c>
      <c r="C117" s="199" t="s">
        <v>2433</v>
      </c>
      <c r="D117" s="234" t="s">
        <v>2434</v>
      </c>
      <c r="E117" s="234" t="s">
        <v>2426</v>
      </c>
      <c r="F117" s="228">
        <v>2</v>
      </c>
      <c r="G117" s="228">
        <f t="shared" si="5"/>
        <v>200</v>
      </c>
      <c r="H117" s="228">
        <v>400</v>
      </c>
      <c r="I117" s="228" t="s">
        <v>1706</v>
      </c>
      <c r="J117" s="228">
        <v>23</v>
      </c>
      <c r="K117" s="239">
        <v>2</v>
      </c>
      <c r="L117" s="634">
        <v>24.61</v>
      </c>
      <c r="M117" s="634">
        <v>49.22</v>
      </c>
      <c r="N117" s="79">
        <f t="shared" si="6"/>
        <v>-350.78</v>
      </c>
      <c r="O117" s="287">
        <f t="shared" si="7"/>
        <v>-87.7</v>
      </c>
      <c r="P117" s="20"/>
    </row>
    <row r="118" spans="1:16" s="298" customFormat="1" ht="15.75" customHeight="1">
      <c r="A118" s="116">
        <v>112</v>
      </c>
      <c r="B118" s="236" t="s">
        <v>2452</v>
      </c>
      <c r="C118" s="199" t="s">
        <v>2433</v>
      </c>
      <c r="D118" s="234" t="s">
        <v>2434</v>
      </c>
      <c r="E118" s="234" t="s">
        <v>2426</v>
      </c>
      <c r="F118" s="228">
        <v>2</v>
      </c>
      <c r="G118" s="228">
        <f t="shared" si="5"/>
        <v>350</v>
      </c>
      <c r="H118" s="228">
        <v>700</v>
      </c>
      <c r="I118" s="228" t="s">
        <v>1706</v>
      </c>
      <c r="J118" s="228">
        <v>45</v>
      </c>
      <c r="K118" s="239">
        <v>2</v>
      </c>
      <c r="L118" s="634">
        <v>48.15</v>
      </c>
      <c r="M118" s="634">
        <v>96.3</v>
      </c>
      <c r="N118" s="79">
        <f t="shared" si="6"/>
        <v>-603.70000000000005</v>
      </c>
      <c r="O118" s="287">
        <f t="shared" si="7"/>
        <v>-86.24</v>
      </c>
      <c r="P118" s="20"/>
    </row>
    <row r="119" spans="1:16" s="298" customFormat="1" ht="15.75" customHeight="1">
      <c r="A119" s="116">
        <v>113</v>
      </c>
      <c r="B119" s="236" t="s">
        <v>2453</v>
      </c>
      <c r="C119" s="199" t="s">
        <v>1693</v>
      </c>
      <c r="D119" s="234" t="s">
        <v>2434</v>
      </c>
      <c r="E119" s="234" t="s">
        <v>2426</v>
      </c>
      <c r="F119" s="228">
        <v>1</v>
      </c>
      <c r="G119" s="228">
        <f t="shared" si="5"/>
        <v>1700</v>
      </c>
      <c r="H119" s="228">
        <v>1700</v>
      </c>
      <c r="I119" s="228" t="s">
        <v>1706</v>
      </c>
      <c r="J119" s="228">
        <v>19</v>
      </c>
      <c r="K119" s="239">
        <v>1</v>
      </c>
      <c r="L119" s="634">
        <v>40.659999999999997</v>
      </c>
      <c r="M119" s="634">
        <v>40.659999999999997</v>
      </c>
      <c r="N119" s="79">
        <f t="shared" si="6"/>
        <v>-1659.34</v>
      </c>
      <c r="O119" s="287">
        <f t="shared" si="7"/>
        <v>-97.61</v>
      </c>
      <c r="P119" s="20"/>
    </row>
    <row r="120" spans="1:16" s="298" customFormat="1" ht="15.75" customHeight="1">
      <c r="A120" s="116">
        <v>114</v>
      </c>
      <c r="B120" s="236" t="s">
        <v>2454</v>
      </c>
      <c r="C120" s="199" t="s">
        <v>2433</v>
      </c>
      <c r="D120" s="234" t="s">
        <v>2434</v>
      </c>
      <c r="E120" s="234" t="s">
        <v>2426</v>
      </c>
      <c r="F120" s="228">
        <v>1</v>
      </c>
      <c r="G120" s="228">
        <f t="shared" si="5"/>
        <v>300</v>
      </c>
      <c r="H120" s="228">
        <v>300</v>
      </c>
      <c r="I120" s="228" t="s">
        <v>1706</v>
      </c>
      <c r="J120" s="228">
        <v>9.5</v>
      </c>
      <c r="K120" s="239">
        <v>1</v>
      </c>
      <c r="L120" s="634">
        <v>20.329999999999998</v>
      </c>
      <c r="M120" s="634">
        <v>20.329999999999998</v>
      </c>
      <c r="N120" s="79">
        <f t="shared" si="6"/>
        <v>-279.67</v>
      </c>
      <c r="O120" s="287">
        <f t="shared" si="7"/>
        <v>-93.22</v>
      </c>
      <c r="P120" s="20"/>
    </row>
    <row r="121" spans="1:16" s="298" customFormat="1" ht="15.75" customHeight="1">
      <c r="A121" s="116">
        <v>115</v>
      </c>
      <c r="B121" s="236" t="s">
        <v>2454</v>
      </c>
      <c r="C121" s="199" t="s">
        <v>1693</v>
      </c>
      <c r="D121" s="234" t="s">
        <v>2434</v>
      </c>
      <c r="E121" s="234" t="s">
        <v>2426</v>
      </c>
      <c r="F121" s="228">
        <v>5</v>
      </c>
      <c r="G121" s="228">
        <f t="shared" si="5"/>
        <v>444.44</v>
      </c>
      <c r="H121" s="228">
        <v>2222.1999999999998</v>
      </c>
      <c r="I121" s="228" t="s">
        <v>1706</v>
      </c>
      <c r="J121" s="228">
        <v>58</v>
      </c>
      <c r="K121" s="239">
        <v>5</v>
      </c>
      <c r="L121" s="634">
        <v>24.82</v>
      </c>
      <c r="M121" s="634">
        <v>124.12</v>
      </c>
      <c r="N121" s="79">
        <f t="shared" si="6"/>
        <v>-2098.08</v>
      </c>
      <c r="O121" s="287">
        <f t="shared" si="7"/>
        <v>-94.41</v>
      </c>
      <c r="P121" s="20"/>
    </row>
    <row r="122" spans="1:16" s="298" customFormat="1" ht="15.75" customHeight="1">
      <c r="A122" s="116">
        <v>116</v>
      </c>
      <c r="B122" s="236" t="s">
        <v>2454</v>
      </c>
      <c r="C122" s="199" t="s">
        <v>1693</v>
      </c>
      <c r="D122" s="234" t="s">
        <v>2434</v>
      </c>
      <c r="E122" s="234" t="s">
        <v>2426</v>
      </c>
      <c r="F122" s="228">
        <v>2</v>
      </c>
      <c r="G122" s="228">
        <f t="shared" si="5"/>
        <v>360</v>
      </c>
      <c r="H122" s="228">
        <v>720</v>
      </c>
      <c r="I122" s="228" t="s">
        <v>1706</v>
      </c>
      <c r="J122" s="228">
        <v>21</v>
      </c>
      <c r="K122" s="239">
        <v>2</v>
      </c>
      <c r="L122" s="634">
        <v>22.47</v>
      </c>
      <c r="M122" s="634">
        <v>44.94</v>
      </c>
      <c r="N122" s="79">
        <f t="shared" si="6"/>
        <v>-675.06</v>
      </c>
      <c r="O122" s="287">
        <f t="shared" si="7"/>
        <v>-93.76</v>
      </c>
      <c r="P122" s="20"/>
    </row>
    <row r="123" spans="1:16" s="298" customFormat="1" ht="15.75" customHeight="1">
      <c r="A123" s="116">
        <v>117</v>
      </c>
      <c r="B123" s="236" t="s">
        <v>2454</v>
      </c>
      <c r="C123" s="199" t="s">
        <v>2433</v>
      </c>
      <c r="D123" s="234" t="s">
        <v>2434</v>
      </c>
      <c r="E123" s="234" t="s">
        <v>2426</v>
      </c>
      <c r="F123" s="228">
        <v>4</v>
      </c>
      <c r="G123" s="228">
        <f t="shared" si="5"/>
        <v>300</v>
      </c>
      <c r="H123" s="228">
        <v>1200</v>
      </c>
      <c r="I123" s="228" t="s">
        <v>1706</v>
      </c>
      <c r="J123" s="228">
        <v>38</v>
      </c>
      <c r="K123" s="239">
        <v>4</v>
      </c>
      <c r="L123" s="634">
        <v>20.329999999999998</v>
      </c>
      <c r="M123" s="634">
        <v>81.319999999999993</v>
      </c>
      <c r="N123" s="79">
        <f t="shared" si="6"/>
        <v>-1118.68</v>
      </c>
      <c r="O123" s="287">
        <f t="shared" si="7"/>
        <v>-93.22</v>
      </c>
      <c r="P123" s="20"/>
    </row>
    <row r="124" spans="1:16" s="298" customFormat="1" ht="15.75" customHeight="1">
      <c r="A124" s="116">
        <v>118</v>
      </c>
      <c r="B124" s="236" t="s">
        <v>2454</v>
      </c>
      <c r="C124" s="199" t="s">
        <v>2433</v>
      </c>
      <c r="D124" s="234" t="s">
        <v>2434</v>
      </c>
      <c r="E124" s="234" t="s">
        <v>2426</v>
      </c>
      <c r="F124" s="228">
        <v>3</v>
      </c>
      <c r="G124" s="228">
        <f t="shared" si="5"/>
        <v>470</v>
      </c>
      <c r="H124" s="228">
        <v>1410</v>
      </c>
      <c r="I124" s="228" t="s">
        <v>1706</v>
      </c>
      <c r="J124" s="228">
        <v>36</v>
      </c>
      <c r="K124" s="239">
        <v>3</v>
      </c>
      <c r="L124" s="634">
        <v>25.68</v>
      </c>
      <c r="M124" s="634">
        <v>77.040000000000006</v>
      </c>
      <c r="N124" s="79">
        <f t="shared" si="6"/>
        <v>-1332.96</v>
      </c>
      <c r="O124" s="287">
        <f t="shared" si="7"/>
        <v>-94.54</v>
      </c>
      <c r="P124" s="20"/>
    </row>
    <row r="125" spans="1:16" s="298" customFormat="1" ht="15.75" customHeight="1">
      <c r="A125" s="116">
        <v>119</v>
      </c>
      <c r="B125" s="236" t="s">
        <v>2454</v>
      </c>
      <c r="C125" s="199" t="s">
        <v>2433</v>
      </c>
      <c r="D125" s="234" t="s">
        <v>2434</v>
      </c>
      <c r="E125" s="234" t="s">
        <v>2426</v>
      </c>
      <c r="F125" s="228">
        <v>2</v>
      </c>
      <c r="G125" s="228">
        <f t="shared" si="5"/>
        <v>320</v>
      </c>
      <c r="H125" s="228">
        <v>640</v>
      </c>
      <c r="I125" s="228" t="s">
        <v>1706</v>
      </c>
      <c r="J125" s="228">
        <v>20</v>
      </c>
      <c r="K125" s="239">
        <v>2</v>
      </c>
      <c r="L125" s="634">
        <v>21.4</v>
      </c>
      <c r="M125" s="634">
        <v>42.8</v>
      </c>
      <c r="N125" s="79">
        <f t="shared" si="6"/>
        <v>-597.20000000000005</v>
      </c>
      <c r="O125" s="287">
        <f t="shared" si="7"/>
        <v>-93.31</v>
      </c>
      <c r="P125" s="20"/>
    </row>
    <row r="126" spans="1:16" s="298" customFormat="1" ht="15.75" customHeight="1">
      <c r="A126" s="116">
        <v>120</v>
      </c>
      <c r="B126" s="236" t="s">
        <v>2454</v>
      </c>
      <c r="C126" s="199" t="s">
        <v>2433</v>
      </c>
      <c r="D126" s="234" t="s">
        <v>2434</v>
      </c>
      <c r="E126" s="234" t="s">
        <v>2426</v>
      </c>
      <c r="F126" s="228">
        <v>3</v>
      </c>
      <c r="G126" s="228">
        <f t="shared" si="5"/>
        <v>273.5</v>
      </c>
      <c r="H126" s="228">
        <v>820.5</v>
      </c>
      <c r="I126" s="228" t="s">
        <v>1706</v>
      </c>
      <c r="J126" s="228">
        <v>27</v>
      </c>
      <c r="K126" s="239">
        <v>3</v>
      </c>
      <c r="L126" s="634">
        <v>19.260000000000002</v>
      </c>
      <c r="M126" s="634">
        <v>57.78</v>
      </c>
      <c r="N126" s="79">
        <f t="shared" si="6"/>
        <v>-762.72</v>
      </c>
      <c r="O126" s="287">
        <f t="shared" si="7"/>
        <v>-92.96</v>
      </c>
      <c r="P126" s="20"/>
    </row>
    <row r="127" spans="1:16" s="298" customFormat="1" ht="15.75" customHeight="1">
      <c r="A127" s="116">
        <v>121</v>
      </c>
      <c r="B127" s="236" t="s">
        <v>2454</v>
      </c>
      <c r="C127" s="199" t="s">
        <v>2433</v>
      </c>
      <c r="D127" s="234" t="s">
        <v>2434</v>
      </c>
      <c r="E127" s="234" t="s">
        <v>2426</v>
      </c>
      <c r="F127" s="228">
        <v>4</v>
      </c>
      <c r="G127" s="228">
        <f t="shared" si="5"/>
        <v>209.4</v>
      </c>
      <c r="H127" s="228">
        <v>837.6</v>
      </c>
      <c r="I127" s="228" t="s">
        <v>1706</v>
      </c>
      <c r="J127" s="228">
        <v>23</v>
      </c>
      <c r="K127" s="239">
        <v>4</v>
      </c>
      <c r="L127" s="634">
        <v>12.31</v>
      </c>
      <c r="M127" s="634">
        <v>49.22</v>
      </c>
      <c r="N127" s="79">
        <f t="shared" si="6"/>
        <v>-788.38</v>
      </c>
      <c r="O127" s="287">
        <f t="shared" si="7"/>
        <v>-94.12</v>
      </c>
      <c r="P127" s="20"/>
    </row>
    <row r="128" spans="1:16" s="298" customFormat="1" ht="15.75" customHeight="1">
      <c r="A128" s="116">
        <v>122</v>
      </c>
      <c r="B128" s="236" t="s">
        <v>2454</v>
      </c>
      <c r="C128" s="199" t="s">
        <v>2433</v>
      </c>
      <c r="D128" s="234" t="s">
        <v>2434</v>
      </c>
      <c r="E128" s="234" t="s">
        <v>2426</v>
      </c>
      <c r="F128" s="228">
        <v>4</v>
      </c>
      <c r="G128" s="228">
        <f t="shared" si="5"/>
        <v>367.52</v>
      </c>
      <c r="H128" s="228">
        <v>1470.08</v>
      </c>
      <c r="I128" s="228" t="s">
        <v>1706</v>
      </c>
      <c r="J128" s="228">
        <v>44</v>
      </c>
      <c r="K128" s="239">
        <v>4</v>
      </c>
      <c r="L128" s="634">
        <v>23.54</v>
      </c>
      <c r="M128" s="634">
        <v>94.16</v>
      </c>
      <c r="N128" s="79">
        <f t="shared" si="6"/>
        <v>-1375.92</v>
      </c>
      <c r="O128" s="287">
        <f t="shared" si="7"/>
        <v>-93.59</v>
      </c>
      <c r="P128" s="20"/>
    </row>
    <row r="129" spans="1:16" s="298" customFormat="1" ht="15.75" customHeight="1">
      <c r="A129" s="116">
        <v>123</v>
      </c>
      <c r="B129" s="236" t="s">
        <v>2454</v>
      </c>
      <c r="C129" s="199" t="s">
        <v>2433</v>
      </c>
      <c r="D129" s="234" t="s">
        <v>2434</v>
      </c>
      <c r="E129" s="234" t="s">
        <v>2426</v>
      </c>
      <c r="F129" s="228">
        <v>4</v>
      </c>
      <c r="G129" s="228">
        <f t="shared" si="5"/>
        <v>500</v>
      </c>
      <c r="H129" s="228">
        <v>2000</v>
      </c>
      <c r="I129" s="228" t="s">
        <v>1706</v>
      </c>
      <c r="J129" s="228">
        <v>51</v>
      </c>
      <c r="K129" s="239">
        <v>4</v>
      </c>
      <c r="L129" s="634">
        <v>27.29</v>
      </c>
      <c r="M129" s="634">
        <v>109.14</v>
      </c>
      <c r="N129" s="79">
        <f t="shared" si="6"/>
        <v>-1890.86</v>
      </c>
      <c r="O129" s="287">
        <f t="shared" si="7"/>
        <v>-94.54</v>
      </c>
      <c r="P129" s="20"/>
    </row>
    <row r="130" spans="1:16" s="298" customFormat="1" ht="15.75" customHeight="1">
      <c r="A130" s="116">
        <v>124</v>
      </c>
      <c r="B130" s="236" t="s">
        <v>2454</v>
      </c>
      <c r="C130" s="199" t="s">
        <v>2433</v>
      </c>
      <c r="D130" s="234" t="s">
        <v>2434</v>
      </c>
      <c r="E130" s="234" t="s">
        <v>2426</v>
      </c>
      <c r="F130" s="228">
        <v>4</v>
      </c>
      <c r="G130" s="228">
        <f t="shared" si="5"/>
        <v>450</v>
      </c>
      <c r="H130" s="228">
        <v>1800</v>
      </c>
      <c r="I130" s="228" t="s">
        <v>1706</v>
      </c>
      <c r="J130" s="228">
        <v>47</v>
      </c>
      <c r="K130" s="239">
        <v>4</v>
      </c>
      <c r="L130" s="634">
        <v>25.15</v>
      </c>
      <c r="M130" s="634">
        <v>100.58</v>
      </c>
      <c r="N130" s="79">
        <f t="shared" si="6"/>
        <v>-1699.42</v>
      </c>
      <c r="O130" s="287">
        <f t="shared" si="7"/>
        <v>-94.41</v>
      </c>
      <c r="P130" s="20"/>
    </row>
    <row r="131" spans="1:16" s="298" customFormat="1" ht="15.75" customHeight="1">
      <c r="A131" s="116">
        <v>125</v>
      </c>
      <c r="B131" s="236" t="s">
        <v>2454</v>
      </c>
      <c r="C131" s="199" t="s">
        <v>2433</v>
      </c>
      <c r="D131" s="234" t="s">
        <v>2434</v>
      </c>
      <c r="E131" s="234" t="s">
        <v>2426</v>
      </c>
      <c r="F131" s="228">
        <v>5</v>
      </c>
      <c r="G131" s="228">
        <f t="shared" si="5"/>
        <v>324.79000000000002</v>
      </c>
      <c r="H131" s="228">
        <v>1623.95</v>
      </c>
      <c r="I131" s="228" t="s">
        <v>1706</v>
      </c>
      <c r="J131" s="228">
        <v>50</v>
      </c>
      <c r="K131" s="239">
        <v>5</v>
      </c>
      <c r="L131" s="634">
        <v>21.4</v>
      </c>
      <c r="M131" s="634">
        <v>107</v>
      </c>
      <c r="N131" s="79">
        <f t="shared" si="6"/>
        <v>-1516.95</v>
      </c>
      <c r="O131" s="287">
        <f t="shared" si="7"/>
        <v>-93.41</v>
      </c>
      <c r="P131" s="20"/>
    </row>
    <row r="132" spans="1:16" s="298" customFormat="1" ht="15.75" customHeight="1">
      <c r="A132" s="116">
        <v>126</v>
      </c>
      <c r="B132" s="236" t="s">
        <v>2455</v>
      </c>
      <c r="C132" s="199" t="s">
        <v>2433</v>
      </c>
      <c r="D132" s="234" t="s">
        <v>2434</v>
      </c>
      <c r="E132" s="234" t="s">
        <v>2426</v>
      </c>
      <c r="F132" s="228">
        <v>2</v>
      </c>
      <c r="G132" s="228">
        <f t="shared" si="5"/>
        <v>200</v>
      </c>
      <c r="H132" s="228">
        <v>400</v>
      </c>
      <c r="I132" s="228" t="s">
        <v>1706</v>
      </c>
      <c r="J132" s="228">
        <v>12</v>
      </c>
      <c r="K132" s="239">
        <v>2</v>
      </c>
      <c r="L132" s="634">
        <v>12.84</v>
      </c>
      <c r="M132" s="634">
        <v>25.68</v>
      </c>
      <c r="N132" s="79">
        <f t="shared" si="6"/>
        <v>-374.32</v>
      </c>
      <c r="O132" s="287">
        <f t="shared" si="7"/>
        <v>-93.58</v>
      </c>
      <c r="P132" s="20"/>
    </row>
    <row r="133" spans="1:16" s="298" customFormat="1" ht="15.75" customHeight="1">
      <c r="A133" s="116">
        <v>127</v>
      </c>
      <c r="B133" s="236" t="s">
        <v>2456</v>
      </c>
      <c r="C133" s="199" t="s">
        <v>2433</v>
      </c>
      <c r="D133" s="234" t="s">
        <v>2434</v>
      </c>
      <c r="E133" s="234" t="s">
        <v>2426</v>
      </c>
      <c r="F133" s="228">
        <v>1</v>
      </c>
      <c r="G133" s="228">
        <f t="shared" ref="G133:G196" si="8">H133/F133</f>
        <v>1818</v>
      </c>
      <c r="H133" s="228">
        <v>1818</v>
      </c>
      <c r="I133" s="228" t="s">
        <v>1706</v>
      </c>
      <c r="J133" s="228">
        <v>54</v>
      </c>
      <c r="K133" s="239">
        <v>1</v>
      </c>
      <c r="L133" s="634">
        <v>115.56</v>
      </c>
      <c r="M133" s="634">
        <v>115.56</v>
      </c>
      <c r="N133" s="79">
        <f t="shared" si="6"/>
        <v>-1702.44</v>
      </c>
      <c r="O133" s="287">
        <f t="shared" si="7"/>
        <v>-93.64</v>
      </c>
      <c r="P133" s="20"/>
    </row>
    <row r="134" spans="1:16" s="298" customFormat="1" ht="15.75" customHeight="1">
      <c r="A134" s="116">
        <v>128</v>
      </c>
      <c r="B134" s="236" t="s">
        <v>2437</v>
      </c>
      <c r="C134" s="199" t="s">
        <v>2433</v>
      </c>
      <c r="D134" s="234" t="s">
        <v>2434</v>
      </c>
      <c r="E134" s="234" t="s">
        <v>2426</v>
      </c>
      <c r="F134" s="228">
        <v>2</v>
      </c>
      <c r="G134" s="228">
        <f t="shared" si="8"/>
        <v>1222</v>
      </c>
      <c r="H134" s="228">
        <v>2444</v>
      </c>
      <c r="I134" s="228" t="s">
        <v>1706</v>
      </c>
      <c r="J134" s="228">
        <v>49.5</v>
      </c>
      <c r="K134" s="239">
        <v>2</v>
      </c>
      <c r="L134" s="634">
        <v>52.97</v>
      </c>
      <c r="M134" s="634">
        <v>105.93</v>
      </c>
      <c r="N134" s="79">
        <f t="shared" si="6"/>
        <v>-2338.0700000000002</v>
      </c>
      <c r="O134" s="287">
        <f t="shared" si="7"/>
        <v>-95.67</v>
      </c>
      <c r="P134" s="20"/>
    </row>
    <row r="135" spans="1:16" s="298" customFormat="1" ht="15.75" customHeight="1">
      <c r="A135" s="116">
        <v>129</v>
      </c>
      <c r="B135" s="236" t="s">
        <v>2457</v>
      </c>
      <c r="C135" s="199" t="s">
        <v>2433</v>
      </c>
      <c r="D135" s="234" t="s">
        <v>2434</v>
      </c>
      <c r="E135" s="234" t="s">
        <v>2426</v>
      </c>
      <c r="F135" s="228">
        <v>1</v>
      </c>
      <c r="G135" s="228">
        <f t="shared" si="8"/>
        <v>495</v>
      </c>
      <c r="H135" s="228">
        <v>495</v>
      </c>
      <c r="I135" s="228" t="s">
        <v>1706</v>
      </c>
      <c r="J135" s="228">
        <v>30</v>
      </c>
      <c r="K135" s="239">
        <v>1</v>
      </c>
      <c r="L135" s="634">
        <v>64.2</v>
      </c>
      <c r="M135" s="634">
        <v>64.2</v>
      </c>
      <c r="N135" s="79">
        <f t="shared" si="6"/>
        <v>-430.8</v>
      </c>
      <c r="O135" s="287">
        <f t="shared" si="7"/>
        <v>-87.03</v>
      </c>
      <c r="P135" s="20"/>
    </row>
    <row r="136" spans="1:16" s="298" customFormat="1" ht="15.75" customHeight="1">
      <c r="A136" s="116">
        <v>130</v>
      </c>
      <c r="B136" s="236" t="s">
        <v>2455</v>
      </c>
      <c r="C136" s="199" t="s">
        <v>2433</v>
      </c>
      <c r="D136" s="234" t="s">
        <v>2434</v>
      </c>
      <c r="E136" s="234" t="s">
        <v>2426</v>
      </c>
      <c r="F136" s="228">
        <v>3</v>
      </c>
      <c r="G136" s="228">
        <f t="shared" si="8"/>
        <v>200</v>
      </c>
      <c r="H136" s="228">
        <v>600</v>
      </c>
      <c r="I136" s="228" t="s">
        <v>1706</v>
      </c>
      <c r="J136" s="228">
        <v>18</v>
      </c>
      <c r="K136" s="239">
        <v>3</v>
      </c>
      <c r="L136" s="634">
        <v>12.84</v>
      </c>
      <c r="M136" s="634">
        <v>38.520000000000003</v>
      </c>
      <c r="N136" s="79">
        <f t="shared" si="6"/>
        <v>-561.48</v>
      </c>
      <c r="O136" s="287">
        <f t="shared" si="7"/>
        <v>-93.58</v>
      </c>
      <c r="P136" s="20"/>
    </row>
    <row r="137" spans="1:16" s="298" customFormat="1" ht="15.75" customHeight="1">
      <c r="A137" s="116">
        <v>131</v>
      </c>
      <c r="B137" s="236" t="s">
        <v>2458</v>
      </c>
      <c r="C137" s="199" t="s">
        <v>2433</v>
      </c>
      <c r="D137" s="234" t="s">
        <v>2434</v>
      </c>
      <c r="E137" s="234" t="s">
        <v>2426</v>
      </c>
      <c r="F137" s="228">
        <v>2</v>
      </c>
      <c r="G137" s="228">
        <f t="shared" si="8"/>
        <v>81</v>
      </c>
      <c r="H137" s="228">
        <v>162</v>
      </c>
      <c r="I137" s="228" t="s">
        <v>1706</v>
      </c>
      <c r="J137" s="228">
        <v>17</v>
      </c>
      <c r="K137" s="239">
        <v>2</v>
      </c>
      <c r="L137" s="634">
        <v>18.190000000000001</v>
      </c>
      <c r="M137" s="634">
        <v>36.380000000000003</v>
      </c>
      <c r="N137" s="79">
        <f t="shared" si="6"/>
        <v>-125.62</v>
      </c>
      <c r="O137" s="287">
        <f t="shared" si="7"/>
        <v>-77.540000000000006</v>
      </c>
      <c r="P137" s="20"/>
    </row>
    <row r="138" spans="1:16" s="298" customFormat="1" ht="15.75" customHeight="1">
      <c r="A138" s="116">
        <v>132</v>
      </c>
      <c r="B138" s="236" t="s">
        <v>2459</v>
      </c>
      <c r="C138" s="199" t="s">
        <v>2433</v>
      </c>
      <c r="D138" s="234" t="s">
        <v>2434</v>
      </c>
      <c r="E138" s="234" t="s">
        <v>2426</v>
      </c>
      <c r="F138" s="228">
        <v>1</v>
      </c>
      <c r="G138" s="228">
        <f t="shared" si="8"/>
        <v>2495</v>
      </c>
      <c r="H138" s="228">
        <v>2495</v>
      </c>
      <c r="I138" s="228" t="s">
        <v>1706</v>
      </c>
      <c r="J138" s="228">
        <v>22</v>
      </c>
      <c r="K138" s="239">
        <v>1</v>
      </c>
      <c r="L138" s="634">
        <v>47.08</v>
      </c>
      <c r="M138" s="634">
        <v>47.08</v>
      </c>
      <c r="N138" s="79">
        <f t="shared" si="6"/>
        <v>-2447.92</v>
      </c>
      <c r="O138" s="287">
        <f t="shared" si="7"/>
        <v>-98.11</v>
      </c>
      <c r="P138" s="20"/>
    </row>
    <row r="139" spans="1:16" s="298" customFormat="1" ht="15.75" customHeight="1">
      <c r="A139" s="116">
        <v>133</v>
      </c>
      <c r="B139" s="236" t="s">
        <v>2457</v>
      </c>
      <c r="C139" s="199" t="s">
        <v>2433</v>
      </c>
      <c r="D139" s="234" t="s">
        <v>2434</v>
      </c>
      <c r="E139" s="234" t="s">
        <v>2426</v>
      </c>
      <c r="F139" s="228">
        <v>1</v>
      </c>
      <c r="G139" s="228">
        <f t="shared" si="8"/>
        <v>414</v>
      </c>
      <c r="H139" s="228">
        <v>414</v>
      </c>
      <c r="I139" s="228" t="s">
        <v>1706</v>
      </c>
      <c r="J139" s="228">
        <v>28.25</v>
      </c>
      <c r="K139" s="239">
        <v>1</v>
      </c>
      <c r="L139" s="634">
        <v>60.46</v>
      </c>
      <c r="M139" s="634">
        <v>60.46</v>
      </c>
      <c r="N139" s="79">
        <f t="shared" si="6"/>
        <v>-353.54</v>
      </c>
      <c r="O139" s="287">
        <f t="shared" si="7"/>
        <v>-85.4</v>
      </c>
      <c r="P139" s="20"/>
    </row>
    <row r="140" spans="1:16" s="298" customFormat="1" ht="15.75" customHeight="1">
      <c r="A140" s="116">
        <v>134</v>
      </c>
      <c r="B140" s="236" t="s">
        <v>1693</v>
      </c>
      <c r="C140" s="199" t="s">
        <v>2433</v>
      </c>
      <c r="D140" s="234" t="s">
        <v>2434</v>
      </c>
      <c r="E140" s="234" t="s">
        <v>2426</v>
      </c>
      <c r="F140" s="228">
        <v>2</v>
      </c>
      <c r="G140" s="228">
        <f t="shared" si="8"/>
        <v>188</v>
      </c>
      <c r="H140" s="228">
        <v>376</v>
      </c>
      <c r="I140" s="228" t="s">
        <v>1706</v>
      </c>
      <c r="J140" s="228">
        <v>9.6</v>
      </c>
      <c r="K140" s="239">
        <v>2</v>
      </c>
      <c r="L140" s="634">
        <v>10.27</v>
      </c>
      <c r="M140" s="634">
        <v>20.54</v>
      </c>
      <c r="N140" s="79">
        <f t="shared" si="6"/>
        <v>-355.46</v>
      </c>
      <c r="O140" s="287">
        <f t="shared" si="7"/>
        <v>-94.54</v>
      </c>
      <c r="P140" s="20"/>
    </row>
    <row r="141" spans="1:16" s="298" customFormat="1" ht="15.75" customHeight="1">
      <c r="A141" s="116">
        <v>135</v>
      </c>
      <c r="B141" s="236" t="s">
        <v>2437</v>
      </c>
      <c r="C141" s="199" t="s">
        <v>2433</v>
      </c>
      <c r="D141" s="234" t="s">
        <v>2434</v>
      </c>
      <c r="E141" s="234" t="s">
        <v>2426</v>
      </c>
      <c r="F141" s="228">
        <v>3</v>
      </c>
      <c r="G141" s="228">
        <f t="shared" si="8"/>
        <v>2230</v>
      </c>
      <c r="H141" s="228">
        <v>6690</v>
      </c>
      <c r="I141" s="228" t="s">
        <v>1706</v>
      </c>
      <c r="J141" s="228">
        <v>102</v>
      </c>
      <c r="K141" s="239">
        <v>3</v>
      </c>
      <c r="L141" s="634">
        <v>72.760000000000005</v>
      </c>
      <c r="M141" s="634">
        <v>218.28</v>
      </c>
      <c r="N141" s="79">
        <f t="shared" si="6"/>
        <v>-6471.72</v>
      </c>
      <c r="O141" s="287">
        <f t="shared" si="7"/>
        <v>-96.74</v>
      </c>
      <c r="P141" s="20"/>
    </row>
    <row r="142" spans="1:16" s="298" customFormat="1" ht="15.75" customHeight="1">
      <c r="A142" s="116">
        <v>136</v>
      </c>
      <c r="B142" s="236" t="s">
        <v>2458</v>
      </c>
      <c r="C142" s="199" t="s">
        <v>2433</v>
      </c>
      <c r="D142" s="234" t="s">
        <v>2434</v>
      </c>
      <c r="E142" s="234" t="s">
        <v>2426</v>
      </c>
      <c r="F142" s="228">
        <v>4</v>
      </c>
      <c r="G142" s="228">
        <f t="shared" si="8"/>
        <v>102</v>
      </c>
      <c r="H142" s="228">
        <v>408</v>
      </c>
      <c r="I142" s="228" t="s">
        <v>1706</v>
      </c>
      <c r="J142" s="228">
        <v>64</v>
      </c>
      <c r="K142" s="239">
        <v>4</v>
      </c>
      <c r="L142" s="634">
        <v>34.24</v>
      </c>
      <c r="M142" s="634">
        <v>136.96</v>
      </c>
      <c r="N142" s="79">
        <f t="shared" si="6"/>
        <v>-271.04000000000002</v>
      </c>
      <c r="O142" s="287">
        <f t="shared" si="7"/>
        <v>-66.430000000000007</v>
      </c>
      <c r="P142" s="20"/>
    </row>
    <row r="143" spans="1:16" s="298" customFormat="1" ht="15.75" customHeight="1">
      <c r="A143" s="116">
        <v>137</v>
      </c>
      <c r="B143" s="236" t="s">
        <v>2460</v>
      </c>
      <c r="C143" s="199" t="s">
        <v>2433</v>
      </c>
      <c r="D143" s="234" t="s">
        <v>2434</v>
      </c>
      <c r="E143" s="234" t="s">
        <v>2426</v>
      </c>
      <c r="F143" s="228">
        <v>4</v>
      </c>
      <c r="G143" s="228">
        <f t="shared" si="8"/>
        <v>68</v>
      </c>
      <c r="H143" s="228">
        <v>272</v>
      </c>
      <c r="I143" s="228" t="s">
        <v>1706</v>
      </c>
      <c r="J143" s="228">
        <v>30</v>
      </c>
      <c r="K143" s="239">
        <v>4</v>
      </c>
      <c r="L143" s="634">
        <v>16.05</v>
      </c>
      <c r="M143" s="634">
        <v>64.2</v>
      </c>
      <c r="N143" s="79">
        <f t="shared" si="6"/>
        <v>-207.8</v>
      </c>
      <c r="O143" s="287">
        <f t="shared" si="7"/>
        <v>-76.400000000000006</v>
      </c>
      <c r="P143" s="20"/>
    </row>
    <row r="144" spans="1:16" s="298" customFormat="1" ht="15.75" customHeight="1">
      <c r="A144" s="116">
        <v>138</v>
      </c>
      <c r="B144" s="236" t="s">
        <v>2457</v>
      </c>
      <c r="C144" s="199" t="s">
        <v>2433</v>
      </c>
      <c r="D144" s="234" t="s">
        <v>2434</v>
      </c>
      <c r="E144" s="234" t="s">
        <v>2426</v>
      </c>
      <c r="F144" s="228">
        <v>3</v>
      </c>
      <c r="G144" s="228">
        <f t="shared" si="8"/>
        <v>589</v>
      </c>
      <c r="H144" s="228">
        <v>1767</v>
      </c>
      <c r="I144" s="228" t="s">
        <v>1706</v>
      </c>
      <c r="J144" s="228">
        <v>105</v>
      </c>
      <c r="K144" s="239">
        <v>3</v>
      </c>
      <c r="L144" s="634">
        <v>74.900000000000006</v>
      </c>
      <c r="M144" s="634">
        <v>224.7</v>
      </c>
      <c r="N144" s="79">
        <f t="shared" si="6"/>
        <v>-1542.3</v>
      </c>
      <c r="O144" s="287">
        <f t="shared" si="7"/>
        <v>-87.28</v>
      </c>
      <c r="P144" s="20"/>
    </row>
    <row r="145" spans="1:16" s="298" customFormat="1" ht="15.75" customHeight="1">
      <c r="A145" s="116">
        <v>139</v>
      </c>
      <c r="B145" s="236" t="s">
        <v>2437</v>
      </c>
      <c r="C145" s="199" t="s">
        <v>2433</v>
      </c>
      <c r="D145" s="234" t="s">
        <v>2434</v>
      </c>
      <c r="E145" s="234" t="s">
        <v>2426</v>
      </c>
      <c r="F145" s="228">
        <v>2</v>
      </c>
      <c r="G145" s="228">
        <f t="shared" si="8"/>
        <v>2188</v>
      </c>
      <c r="H145" s="228">
        <v>4376</v>
      </c>
      <c r="I145" s="228" t="s">
        <v>1706</v>
      </c>
      <c r="J145" s="228">
        <v>65</v>
      </c>
      <c r="K145" s="239">
        <v>2</v>
      </c>
      <c r="L145" s="634">
        <v>69.55</v>
      </c>
      <c r="M145" s="634">
        <v>139.1</v>
      </c>
      <c r="N145" s="79">
        <f t="shared" si="6"/>
        <v>-4236.8999999999996</v>
      </c>
      <c r="O145" s="287">
        <f t="shared" si="7"/>
        <v>-96.82</v>
      </c>
      <c r="P145" s="20"/>
    </row>
    <row r="146" spans="1:16" s="298" customFormat="1" ht="15.75" customHeight="1">
      <c r="A146" s="116">
        <v>140</v>
      </c>
      <c r="B146" s="236" t="s">
        <v>2461</v>
      </c>
      <c r="C146" s="199" t="s">
        <v>2433</v>
      </c>
      <c r="D146" s="234" t="s">
        <v>2434</v>
      </c>
      <c r="E146" s="234" t="s">
        <v>2426</v>
      </c>
      <c r="F146" s="228">
        <v>2</v>
      </c>
      <c r="G146" s="228">
        <f t="shared" si="8"/>
        <v>700</v>
      </c>
      <c r="H146" s="228">
        <v>1400</v>
      </c>
      <c r="I146" s="228" t="s">
        <v>1706</v>
      </c>
      <c r="J146" s="228">
        <v>90</v>
      </c>
      <c r="K146" s="239">
        <v>2</v>
      </c>
      <c r="L146" s="634">
        <v>96.3</v>
      </c>
      <c r="M146" s="634">
        <v>192.6</v>
      </c>
      <c r="N146" s="79">
        <f t="shared" si="6"/>
        <v>-1207.4000000000001</v>
      </c>
      <c r="O146" s="287">
        <f t="shared" si="7"/>
        <v>-86.24</v>
      </c>
      <c r="P146" s="20"/>
    </row>
    <row r="147" spans="1:16" s="298" customFormat="1" ht="15.75" customHeight="1">
      <c r="A147" s="116">
        <v>141</v>
      </c>
      <c r="B147" s="236" t="s">
        <v>2455</v>
      </c>
      <c r="C147" s="199" t="s">
        <v>2433</v>
      </c>
      <c r="D147" s="234" t="s">
        <v>2434</v>
      </c>
      <c r="E147" s="234" t="s">
        <v>2426</v>
      </c>
      <c r="F147" s="228">
        <v>1</v>
      </c>
      <c r="G147" s="228">
        <f t="shared" si="8"/>
        <v>300</v>
      </c>
      <c r="H147" s="228">
        <v>300</v>
      </c>
      <c r="I147" s="228" t="s">
        <v>1706</v>
      </c>
      <c r="J147" s="228">
        <v>7.5</v>
      </c>
      <c r="K147" s="239">
        <v>1</v>
      </c>
      <c r="L147" s="634">
        <v>16.05</v>
      </c>
      <c r="M147" s="634">
        <v>16.05</v>
      </c>
      <c r="N147" s="79">
        <f t="shared" ref="N147:N210" si="9">M147-H147</f>
        <v>-283.95</v>
      </c>
      <c r="O147" s="287">
        <f t="shared" ref="O147:O210" si="10">IF(OR(H147=0,H147=""),"",ROUND(N147/H147*100,2))</f>
        <v>-94.65</v>
      </c>
      <c r="P147" s="20"/>
    </row>
    <row r="148" spans="1:16" s="298" customFormat="1" ht="15.75" customHeight="1">
      <c r="A148" s="116">
        <v>142</v>
      </c>
      <c r="B148" s="236" t="s">
        <v>2458</v>
      </c>
      <c r="C148" s="199" t="s">
        <v>2433</v>
      </c>
      <c r="D148" s="234" t="s">
        <v>2434</v>
      </c>
      <c r="E148" s="234" t="s">
        <v>2426</v>
      </c>
      <c r="F148" s="228">
        <v>3</v>
      </c>
      <c r="G148" s="228">
        <f t="shared" si="8"/>
        <v>102</v>
      </c>
      <c r="H148" s="228">
        <v>306</v>
      </c>
      <c r="I148" s="228" t="s">
        <v>1706</v>
      </c>
      <c r="J148" s="228">
        <v>48</v>
      </c>
      <c r="K148" s="239">
        <v>3</v>
      </c>
      <c r="L148" s="634">
        <v>34.24</v>
      </c>
      <c r="M148" s="634">
        <v>102.72</v>
      </c>
      <c r="N148" s="79">
        <f t="shared" si="9"/>
        <v>-203.28</v>
      </c>
      <c r="O148" s="287">
        <f t="shared" si="10"/>
        <v>-66.430000000000007</v>
      </c>
      <c r="P148" s="20"/>
    </row>
    <row r="149" spans="1:16" s="298" customFormat="1" ht="15.75" customHeight="1">
      <c r="A149" s="116">
        <v>143</v>
      </c>
      <c r="B149" s="236" t="s">
        <v>2462</v>
      </c>
      <c r="C149" s="199" t="s">
        <v>2433</v>
      </c>
      <c r="D149" s="234" t="s">
        <v>2434</v>
      </c>
      <c r="E149" s="234" t="s">
        <v>2426</v>
      </c>
      <c r="F149" s="228">
        <v>1</v>
      </c>
      <c r="G149" s="228">
        <f t="shared" si="8"/>
        <v>829</v>
      </c>
      <c r="H149" s="228">
        <v>829</v>
      </c>
      <c r="I149" s="228" t="s">
        <v>1706</v>
      </c>
      <c r="J149" s="228">
        <v>18</v>
      </c>
      <c r="K149" s="239">
        <v>1</v>
      </c>
      <c r="L149" s="634">
        <v>38.520000000000003</v>
      </c>
      <c r="M149" s="634">
        <v>38.520000000000003</v>
      </c>
      <c r="N149" s="79">
        <f t="shared" si="9"/>
        <v>-790.48</v>
      </c>
      <c r="O149" s="287">
        <f t="shared" si="10"/>
        <v>-95.35</v>
      </c>
      <c r="P149" s="20"/>
    </row>
    <row r="150" spans="1:16" s="298" customFormat="1" ht="15.75" customHeight="1">
      <c r="A150" s="116">
        <v>144</v>
      </c>
      <c r="B150" s="236" t="s">
        <v>2457</v>
      </c>
      <c r="C150" s="199" t="s">
        <v>2433</v>
      </c>
      <c r="D150" s="234" t="s">
        <v>2434</v>
      </c>
      <c r="E150" s="234" t="s">
        <v>2426</v>
      </c>
      <c r="F150" s="228">
        <v>3</v>
      </c>
      <c r="G150" s="228">
        <f t="shared" si="8"/>
        <v>307</v>
      </c>
      <c r="H150" s="228">
        <v>921</v>
      </c>
      <c r="I150" s="228" t="s">
        <v>1706</v>
      </c>
      <c r="J150" s="228">
        <v>75</v>
      </c>
      <c r="K150" s="239">
        <v>3</v>
      </c>
      <c r="L150" s="634">
        <v>53.5</v>
      </c>
      <c r="M150" s="634">
        <v>160.5</v>
      </c>
      <c r="N150" s="79">
        <f t="shared" si="9"/>
        <v>-760.5</v>
      </c>
      <c r="O150" s="287">
        <f t="shared" si="10"/>
        <v>-82.57</v>
      </c>
      <c r="P150" s="20"/>
    </row>
    <row r="151" spans="1:16" s="298" customFormat="1" ht="15.75" customHeight="1">
      <c r="A151" s="116">
        <v>145</v>
      </c>
      <c r="B151" s="236" t="s">
        <v>1693</v>
      </c>
      <c r="C151" s="199" t="s">
        <v>2433</v>
      </c>
      <c r="D151" s="234" t="s">
        <v>2434</v>
      </c>
      <c r="E151" s="234" t="s">
        <v>2426</v>
      </c>
      <c r="F151" s="228">
        <v>1</v>
      </c>
      <c r="G151" s="228">
        <f t="shared" si="8"/>
        <v>307</v>
      </c>
      <c r="H151" s="228">
        <v>307</v>
      </c>
      <c r="I151" s="228" t="s">
        <v>1706</v>
      </c>
      <c r="J151" s="228">
        <v>5.5</v>
      </c>
      <c r="K151" s="239">
        <v>1</v>
      </c>
      <c r="L151" s="634">
        <v>11.77</v>
      </c>
      <c r="M151" s="634">
        <v>11.77</v>
      </c>
      <c r="N151" s="79">
        <f t="shared" si="9"/>
        <v>-295.23</v>
      </c>
      <c r="O151" s="287">
        <f t="shared" si="10"/>
        <v>-96.17</v>
      </c>
      <c r="P151" s="20"/>
    </row>
    <row r="152" spans="1:16" s="298" customFormat="1" ht="15.75" customHeight="1">
      <c r="A152" s="116">
        <v>146</v>
      </c>
      <c r="B152" s="236" t="s">
        <v>2437</v>
      </c>
      <c r="C152" s="199" t="s">
        <v>2433</v>
      </c>
      <c r="D152" s="234" t="s">
        <v>2434</v>
      </c>
      <c r="E152" s="234" t="s">
        <v>2426</v>
      </c>
      <c r="F152" s="228">
        <v>1</v>
      </c>
      <c r="G152" s="228">
        <f t="shared" si="8"/>
        <v>1212</v>
      </c>
      <c r="H152" s="228">
        <v>1212</v>
      </c>
      <c r="I152" s="228" t="s">
        <v>1706</v>
      </c>
      <c r="J152" s="228">
        <v>24.5</v>
      </c>
      <c r="K152" s="239">
        <v>1</v>
      </c>
      <c r="L152" s="634">
        <v>52.43</v>
      </c>
      <c r="M152" s="634">
        <v>52.43</v>
      </c>
      <c r="N152" s="79">
        <f t="shared" si="9"/>
        <v>-1159.57</v>
      </c>
      <c r="O152" s="287">
        <f t="shared" si="10"/>
        <v>-95.67</v>
      </c>
      <c r="P152" s="20"/>
    </row>
    <row r="153" spans="1:16" s="298" customFormat="1" ht="15.75" customHeight="1">
      <c r="A153" s="116">
        <v>147</v>
      </c>
      <c r="B153" s="236" t="s">
        <v>1693</v>
      </c>
      <c r="C153" s="199" t="s">
        <v>2433</v>
      </c>
      <c r="D153" s="234" t="s">
        <v>2434</v>
      </c>
      <c r="E153" s="234" t="s">
        <v>2426</v>
      </c>
      <c r="F153" s="228">
        <v>2</v>
      </c>
      <c r="G153" s="228">
        <f t="shared" si="8"/>
        <v>640</v>
      </c>
      <c r="H153" s="228">
        <v>1280</v>
      </c>
      <c r="I153" s="228" t="s">
        <v>1706</v>
      </c>
      <c r="J153" s="228">
        <v>14</v>
      </c>
      <c r="K153" s="239">
        <v>2</v>
      </c>
      <c r="L153" s="634">
        <v>14.98</v>
      </c>
      <c r="M153" s="634">
        <v>29.96</v>
      </c>
      <c r="N153" s="79">
        <f t="shared" si="9"/>
        <v>-1250.04</v>
      </c>
      <c r="O153" s="287">
        <f t="shared" si="10"/>
        <v>-97.66</v>
      </c>
      <c r="P153" s="20"/>
    </row>
    <row r="154" spans="1:16" s="298" customFormat="1" ht="15.75" customHeight="1">
      <c r="A154" s="116">
        <v>148</v>
      </c>
      <c r="B154" s="236" t="s">
        <v>2457</v>
      </c>
      <c r="C154" s="199" t="s">
        <v>2433</v>
      </c>
      <c r="D154" s="234" t="s">
        <v>2434</v>
      </c>
      <c r="E154" s="234" t="s">
        <v>2426</v>
      </c>
      <c r="F154" s="228">
        <v>4</v>
      </c>
      <c r="G154" s="228">
        <f t="shared" si="8"/>
        <v>324</v>
      </c>
      <c r="H154" s="228">
        <v>1296</v>
      </c>
      <c r="I154" s="228" t="s">
        <v>1706</v>
      </c>
      <c r="J154" s="228">
        <v>105</v>
      </c>
      <c r="K154" s="239">
        <v>4</v>
      </c>
      <c r="L154" s="634">
        <v>56.18</v>
      </c>
      <c r="M154" s="634">
        <v>224.7</v>
      </c>
      <c r="N154" s="79">
        <f t="shared" si="9"/>
        <v>-1071.3</v>
      </c>
      <c r="O154" s="287">
        <f t="shared" si="10"/>
        <v>-82.66</v>
      </c>
      <c r="P154" s="20"/>
    </row>
    <row r="155" spans="1:16" s="298" customFormat="1" ht="15.75" customHeight="1">
      <c r="A155" s="116">
        <v>149</v>
      </c>
      <c r="B155" s="236" t="s">
        <v>1693</v>
      </c>
      <c r="C155" s="199" t="s">
        <v>2433</v>
      </c>
      <c r="D155" s="234" t="s">
        <v>2434</v>
      </c>
      <c r="E155" s="234" t="s">
        <v>2426</v>
      </c>
      <c r="F155" s="228">
        <v>4</v>
      </c>
      <c r="G155" s="228">
        <f t="shared" si="8"/>
        <v>239</v>
      </c>
      <c r="H155" s="228">
        <v>956</v>
      </c>
      <c r="I155" s="228" t="s">
        <v>1706</v>
      </c>
      <c r="J155" s="228">
        <v>20</v>
      </c>
      <c r="K155" s="239">
        <v>4</v>
      </c>
      <c r="L155" s="634">
        <v>10.7</v>
      </c>
      <c r="M155" s="634">
        <v>42.8</v>
      </c>
      <c r="N155" s="79">
        <f t="shared" si="9"/>
        <v>-913.2</v>
      </c>
      <c r="O155" s="287">
        <f t="shared" si="10"/>
        <v>-95.52</v>
      </c>
      <c r="P155" s="20"/>
    </row>
    <row r="156" spans="1:16" s="298" customFormat="1" ht="15.75" customHeight="1">
      <c r="A156" s="116">
        <v>150</v>
      </c>
      <c r="B156" s="236" t="s">
        <v>2437</v>
      </c>
      <c r="C156" s="199" t="s">
        <v>2433</v>
      </c>
      <c r="D156" s="234" t="s">
        <v>2434</v>
      </c>
      <c r="E156" s="234" t="s">
        <v>2426</v>
      </c>
      <c r="F156" s="228">
        <v>2</v>
      </c>
      <c r="G156" s="228">
        <f t="shared" si="8"/>
        <v>650</v>
      </c>
      <c r="H156" s="228">
        <v>1300</v>
      </c>
      <c r="I156" s="228" t="s">
        <v>1706</v>
      </c>
      <c r="J156" s="228">
        <v>41</v>
      </c>
      <c r="K156" s="239">
        <v>2</v>
      </c>
      <c r="L156" s="634">
        <v>43.87</v>
      </c>
      <c r="M156" s="634">
        <v>87.74</v>
      </c>
      <c r="N156" s="79">
        <f t="shared" si="9"/>
        <v>-1212.26</v>
      </c>
      <c r="O156" s="287">
        <f t="shared" si="10"/>
        <v>-93.25</v>
      </c>
      <c r="P156" s="20"/>
    </row>
    <row r="157" spans="1:16" s="298" customFormat="1" ht="15.75" customHeight="1">
      <c r="A157" s="116">
        <v>151</v>
      </c>
      <c r="B157" s="236" t="s">
        <v>2458</v>
      </c>
      <c r="C157" s="199" t="s">
        <v>2433</v>
      </c>
      <c r="D157" s="234" t="s">
        <v>2434</v>
      </c>
      <c r="E157" s="234" t="s">
        <v>2426</v>
      </c>
      <c r="F157" s="228">
        <v>2</v>
      </c>
      <c r="G157" s="228">
        <f t="shared" si="8"/>
        <v>70</v>
      </c>
      <c r="H157" s="228">
        <v>140</v>
      </c>
      <c r="I157" s="228" t="s">
        <v>1706</v>
      </c>
      <c r="J157" s="228">
        <v>16</v>
      </c>
      <c r="K157" s="239">
        <v>2</v>
      </c>
      <c r="L157" s="634">
        <v>17.12</v>
      </c>
      <c r="M157" s="634">
        <v>34.24</v>
      </c>
      <c r="N157" s="79">
        <f t="shared" si="9"/>
        <v>-105.76</v>
      </c>
      <c r="O157" s="287">
        <f t="shared" si="10"/>
        <v>-75.540000000000006</v>
      </c>
      <c r="P157" s="20"/>
    </row>
    <row r="158" spans="1:16" s="298" customFormat="1" ht="15.75" customHeight="1">
      <c r="A158" s="116">
        <v>152</v>
      </c>
      <c r="B158" s="236" t="s">
        <v>2463</v>
      </c>
      <c r="C158" s="199" t="s">
        <v>2433</v>
      </c>
      <c r="D158" s="234" t="s">
        <v>2434</v>
      </c>
      <c r="E158" s="234" t="s">
        <v>2426</v>
      </c>
      <c r="F158" s="228">
        <v>2</v>
      </c>
      <c r="G158" s="228">
        <f t="shared" si="8"/>
        <v>110</v>
      </c>
      <c r="H158" s="228">
        <v>220</v>
      </c>
      <c r="I158" s="228" t="s">
        <v>1706</v>
      </c>
      <c r="J158" s="228">
        <v>31</v>
      </c>
      <c r="K158" s="239">
        <v>2</v>
      </c>
      <c r="L158" s="634">
        <v>33.17</v>
      </c>
      <c r="M158" s="634">
        <v>66.34</v>
      </c>
      <c r="N158" s="79">
        <f t="shared" si="9"/>
        <v>-153.66</v>
      </c>
      <c r="O158" s="287">
        <f t="shared" si="10"/>
        <v>-69.849999999999994</v>
      </c>
      <c r="P158" s="20"/>
    </row>
    <row r="159" spans="1:16" s="298" customFormat="1" ht="15.75" customHeight="1">
      <c r="A159" s="116">
        <v>153</v>
      </c>
      <c r="B159" s="236" t="s">
        <v>2438</v>
      </c>
      <c r="C159" s="199" t="s">
        <v>2433</v>
      </c>
      <c r="D159" s="234" t="s">
        <v>2434</v>
      </c>
      <c r="E159" s="234" t="s">
        <v>2426</v>
      </c>
      <c r="F159" s="228">
        <v>1</v>
      </c>
      <c r="G159" s="228">
        <f t="shared" si="8"/>
        <v>1923</v>
      </c>
      <c r="H159" s="228">
        <v>1923</v>
      </c>
      <c r="I159" s="228" t="s">
        <v>1706</v>
      </c>
      <c r="J159" s="228">
        <v>15</v>
      </c>
      <c r="K159" s="239">
        <v>1</v>
      </c>
      <c r="L159" s="634">
        <v>32.1</v>
      </c>
      <c r="M159" s="634">
        <v>32.1</v>
      </c>
      <c r="N159" s="79">
        <f t="shared" si="9"/>
        <v>-1890.9</v>
      </c>
      <c r="O159" s="287">
        <f t="shared" si="10"/>
        <v>-98.33</v>
      </c>
      <c r="P159" s="20"/>
    </row>
    <row r="160" spans="1:16" s="298" customFormat="1" ht="15.75" customHeight="1">
      <c r="A160" s="116">
        <v>154</v>
      </c>
      <c r="B160" s="236" t="s">
        <v>2457</v>
      </c>
      <c r="C160" s="199" t="s">
        <v>2433</v>
      </c>
      <c r="D160" s="234" t="s">
        <v>2434</v>
      </c>
      <c r="E160" s="234" t="s">
        <v>2426</v>
      </c>
      <c r="F160" s="228">
        <v>4</v>
      </c>
      <c r="G160" s="228">
        <f t="shared" si="8"/>
        <v>352</v>
      </c>
      <c r="H160" s="228">
        <v>1408</v>
      </c>
      <c r="I160" s="228" t="s">
        <v>1706</v>
      </c>
      <c r="J160" s="228">
        <v>107.5</v>
      </c>
      <c r="K160" s="239">
        <v>4</v>
      </c>
      <c r="L160" s="634">
        <v>57.51</v>
      </c>
      <c r="M160" s="634">
        <v>230.05</v>
      </c>
      <c r="N160" s="79">
        <f t="shared" si="9"/>
        <v>-1177.95</v>
      </c>
      <c r="O160" s="287">
        <f t="shared" si="10"/>
        <v>-83.66</v>
      </c>
      <c r="P160" s="20"/>
    </row>
    <row r="161" spans="1:16" s="298" customFormat="1" ht="15.75" customHeight="1">
      <c r="A161" s="116">
        <v>155</v>
      </c>
      <c r="B161" s="236" t="s">
        <v>1693</v>
      </c>
      <c r="C161" s="199" t="s">
        <v>2433</v>
      </c>
      <c r="D161" s="234" t="s">
        <v>2434</v>
      </c>
      <c r="E161" s="234" t="s">
        <v>2426</v>
      </c>
      <c r="F161" s="228">
        <v>5</v>
      </c>
      <c r="G161" s="228">
        <f t="shared" si="8"/>
        <v>68</v>
      </c>
      <c r="H161" s="228">
        <v>340</v>
      </c>
      <c r="I161" s="228" t="s">
        <v>1706</v>
      </c>
      <c r="J161" s="228">
        <v>15</v>
      </c>
      <c r="K161" s="239">
        <v>5</v>
      </c>
      <c r="L161" s="634">
        <v>6.42</v>
      </c>
      <c r="M161" s="634">
        <v>32.1</v>
      </c>
      <c r="N161" s="79">
        <f t="shared" si="9"/>
        <v>-307.89999999999998</v>
      </c>
      <c r="O161" s="287">
        <f t="shared" si="10"/>
        <v>-90.56</v>
      </c>
      <c r="P161" s="20"/>
    </row>
    <row r="162" spans="1:16" s="298" customFormat="1" ht="15.75" customHeight="1">
      <c r="A162" s="116">
        <v>156</v>
      </c>
      <c r="B162" s="236" t="s">
        <v>2437</v>
      </c>
      <c r="C162" s="199" t="s">
        <v>2433</v>
      </c>
      <c r="D162" s="234" t="s">
        <v>2434</v>
      </c>
      <c r="E162" s="234" t="s">
        <v>2426</v>
      </c>
      <c r="F162" s="228">
        <v>7</v>
      </c>
      <c r="G162" s="228">
        <f t="shared" si="8"/>
        <v>418</v>
      </c>
      <c r="H162" s="228">
        <v>2926</v>
      </c>
      <c r="I162" s="228" t="s">
        <v>1706</v>
      </c>
      <c r="J162" s="228">
        <v>215</v>
      </c>
      <c r="K162" s="239">
        <v>7</v>
      </c>
      <c r="L162" s="634">
        <v>65.73</v>
      </c>
      <c r="M162" s="634">
        <v>460.1</v>
      </c>
      <c r="N162" s="79">
        <f t="shared" si="9"/>
        <v>-2465.9</v>
      </c>
      <c r="O162" s="287">
        <f t="shared" si="10"/>
        <v>-84.28</v>
      </c>
      <c r="P162" s="20"/>
    </row>
    <row r="163" spans="1:16" s="298" customFormat="1" ht="15.75" customHeight="1">
      <c r="A163" s="116">
        <v>157</v>
      </c>
      <c r="B163" s="236" t="s">
        <v>2455</v>
      </c>
      <c r="C163" s="199" t="s">
        <v>2433</v>
      </c>
      <c r="D163" s="234" t="s">
        <v>2434</v>
      </c>
      <c r="E163" s="234" t="s">
        <v>2426</v>
      </c>
      <c r="F163" s="228">
        <v>1</v>
      </c>
      <c r="G163" s="228">
        <f t="shared" si="8"/>
        <v>282</v>
      </c>
      <c r="H163" s="228">
        <v>282</v>
      </c>
      <c r="I163" s="228" t="s">
        <v>1706</v>
      </c>
      <c r="J163" s="228">
        <v>7</v>
      </c>
      <c r="K163" s="239">
        <v>1</v>
      </c>
      <c r="L163" s="634">
        <v>14.98</v>
      </c>
      <c r="M163" s="634">
        <v>14.98</v>
      </c>
      <c r="N163" s="79">
        <f t="shared" si="9"/>
        <v>-267.02</v>
      </c>
      <c r="O163" s="287">
        <f t="shared" si="10"/>
        <v>-94.69</v>
      </c>
      <c r="P163" s="20"/>
    </row>
    <row r="164" spans="1:16" s="298" customFormat="1" ht="15.75" customHeight="1">
      <c r="A164" s="116">
        <v>158</v>
      </c>
      <c r="B164" s="236" t="s">
        <v>2462</v>
      </c>
      <c r="C164" s="199" t="s">
        <v>2433</v>
      </c>
      <c r="D164" s="234" t="s">
        <v>2434</v>
      </c>
      <c r="E164" s="234" t="s">
        <v>2426</v>
      </c>
      <c r="F164" s="228">
        <v>2</v>
      </c>
      <c r="G164" s="228">
        <f t="shared" si="8"/>
        <v>897</v>
      </c>
      <c r="H164" s="228">
        <v>1794</v>
      </c>
      <c r="I164" s="228" t="s">
        <v>1706</v>
      </c>
      <c r="J164" s="228">
        <v>37</v>
      </c>
      <c r="K164" s="239">
        <v>2</v>
      </c>
      <c r="L164" s="634">
        <v>39.590000000000003</v>
      </c>
      <c r="M164" s="634">
        <v>79.180000000000007</v>
      </c>
      <c r="N164" s="79">
        <f t="shared" si="9"/>
        <v>-1714.82</v>
      </c>
      <c r="O164" s="287">
        <f t="shared" si="10"/>
        <v>-95.59</v>
      </c>
      <c r="P164" s="20"/>
    </row>
    <row r="165" spans="1:16" s="298" customFormat="1" ht="15.75" customHeight="1">
      <c r="A165" s="116">
        <v>159</v>
      </c>
      <c r="B165" s="236" t="s">
        <v>2437</v>
      </c>
      <c r="C165" s="199" t="s">
        <v>2433</v>
      </c>
      <c r="D165" s="234" t="s">
        <v>2434</v>
      </c>
      <c r="E165" s="234" t="s">
        <v>2426</v>
      </c>
      <c r="F165" s="228">
        <v>1</v>
      </c>
      <c r="G165" s="228">
        <f t="shared" si="8"/>
        <v>400</v>
      </c>
      <c r="H165" s="228">
        <v>400</v>
      </c>
      <c r="I165" s="228" t="s">
        <v>1706</v>
      </c>
      <c r="J165" s="228">
        <v>30</v>
      </c>
      <c r="K165" s="239">
        <v>1</v>
      </c>
      <c r="L165" s="634">
        <v>64.2</v>
      </c>
      <c r="M165" s="634">
        <v>64.2</v>
      </c>
      <c r="N165" s="79">
        <f t="shared" si="9"/>
        <v>-335.8</v>
      </c>
      <c r="O165" s="287">
        <f t="shared" si="10"/>
        <v>-83.95</v>
      </c>
      <c r="P165" s="20"/>
    </row>
    <row r="166" spans="1:16" s="298" customFormat="1" ht="15.75" customHeight="1">
      <c r="A166" s="116">
        <v>160</v>
      </c>
      <c r="B166" s="236" t="s">
        <v>1693</v>
      </c>
      <c r="C166" s="199" t="s">
        <v>2433</v>
      </c>
      <c r="D166" s="234" t="s">
        <v>2434</v>
      </c>
      <c r="E166" s="234" t="s">
        <v>2426</v>
      </c>
      <c r="F166" s="228">
        <v>4</v>
      </c>
      <c r="G166" s="228">
        <f t="shared" si="8"/>
        <v>160</v>
      </c>
      <c r="H166" s="228">
        <v>640</v>
      </c>
      <c r="I166" s="228" t="s">
        <v>1706</v>
      </c>
      <c r="J166" s="228">
        <v>17.600000000000001</v>
      </c>
      <c r="K166" s="239">
        <v>4</v>
      </c>
      <c r="L166" s="634">
        <v>9.42</v>
      </c>
      <c r="M166" s="634">
        <v>37.659999999999997</v>
      </c>
      <c r="N166" s="79">
        <f t="shared" si="9"/>
        <v>-602.34</v>
      </c>
      <c r="O166" s="287">
        <f t="shared" si="10"/>
        <v>-94.12</v>
      </c>
      <c r="P166" s="20"/>
    </row>
    <row r="167" spans="1:16" s="298" customFormat="1" ht="15.75" customHeight="1">
      <c r="A167" s="116">
        <v>161</v>
      </c>
      <c r="B167" s="236" t="s">
        <v>2455</v>
      </c>
      <c r="C167" s="199" t="s">
        <v>2433</v>
      </c>
      <c r="D167" s="234" t="s">
        <v>2434</v>
      </c>
      <c r="E167" s="234" t="s">
        <v>2426</v>
      </c>
      <c r="F167" s="228">
        <v>1</v>
      </c>
      <c r="G167" s="228">
        <f t="shared" si="8"/>
        <v>181</v>
      </c>
      <c r="H167" s="228">
        <v>181</v>
      </c>
      <c r="I167" s="228" t="s">
        <v>1706</v>
      </c>
      <c r="J167" s="228">
        <v>5</v>
      </c>
      <c r="K167" s="239">
        <v>1</v>
      </c>
      <c r="L167" s="634">
        <v>10.7</v>
      </c>
      <c r="M167" s="634">
        <v>10.7</v>
      </c>
      <c r="N167" s="79">
        <f t="shared" si="9"/>
        <v>-170.3</v>
      </c>
      <c r="O167" s="287">
        <f t="shared" si="10"/>
        <v>-94.09</v>
      </c>
      <c r="P167" s="20"/>
    </row>
    <row r="168" spans="1:16" s="298" customFormat="1" ht="15.75" customHeight="1">
      <c r="A168" s="116">
        <v>162</v>
      </c>
      <c r="B168" s="236" t="s">
        <v>2437</v>
      </c>
      <c r="C168" s="199" t="s">
        <v>2433</v>
      </c>
      <c r="D168" s="234" t="s">
        <v>2434</v>
      </c>
      <c r="E168" s="234" t="s">
        <v>2426</v>
      </c>
      <c r="F168" s="228">
        <v>2</v>
      </c>
      <c r="G168" s="228">
        <f t="shared" si="8"/>
        <v>829</v>
      </c>
      <c r="H168" s="228">
        <v>1658</v>
      </c>
      <c r="I168" s="228" t="s">
        <v>1706</v>
      </c>
      <c r="J168" s="228">
        <v>43.5</v>
      </c>
      <c r="K168" s="239">
        <v>2</v>
      </c>
      <c r="L168" s="634">
        <v>46.55</v>
      </c>
      <c r="M168" s="634">
        <v>93.09</v>
      </c>
      <c r="N168" s="79">
        <f t="shared" si="9"/>
        <v>-1564.91</v>
      </c>
      <c r="O168" s="287">
        <f t="shared" si="10"/>
        <v>-94.39</v>
      </c>
      <c r="P168" s="20"/>
    </row>
    <row r="169" spans="1:16" s="298" customFormat="1" ht="15.75" customHeight="1">
      <c r="A169" s="116">
        <v>163</v>
      </c>
      <c r="B169" s="236" t="s">
        <v>2457</v>
      </c>
      <c r="C169" s="199" t="s">
        <v>2433</v>
      </c>
      <c r="D169" s="234" t="s">
        <v>2434</v>
      </c>
      <c r="E169" s="234" t="s">
        <v>2426</v>
      </c>
      <c r="F169" s="228">
        <v>1</v>
      </c>
      <c r="G169" s="228">
        <f t="shared" si="8"/>
        <v>264</v>
      </c>
      <c r="H169" s="228">
        <v>264</v>
      </c>
      <c r="I169" s="228" t="s">
        <v>1706</v>
      </c>
      <c r="J169" s="228">
        <v>23.5</v>
      </c>
      <c r="K169" s="239">
        <v>1</v>
      </c>
      <c r="L169" s="634">
        <v>50.29</v>
      </c>
      <c r="M169" s="634">
        <v>50.29</v>
      </c>
      <c r="N169" s="79">
        <f t="shared" si="9"/>
        <v>-213.71</v>
      </c>
      <c r="O169" s="287">
        <f t="shared" si="10"/>
        <v>-80.95</v>
      </c>
      <c r="P169" s="20"/>
    </row>
    <row r="170" spans="1:16" s="298" customFormat="1" ht="15.75" customHeight="1">
      <c r="A170" s="116">
        <v>164</v>
      </c>
      <c r="B170" s="236" t="s">
        <v>1693</v>
      </c>
      <c r="C170" s="199" t="s">
        <v>2433</v>
      </c>
      <c r="D170" s="234" t="s">
        <v>2434</v>
      </c>
      <c r="E170" s="234" t="s">
        <v>2426</v>
      </c>
      <c r="F170" s="228">
        <v>1</v>
      </c>
      <c r="G170" s="228">
        <f t="shared" si="8"/>
        <v>170</v>
      </c>
      <c r="H170" s="228">
        <v>170</v>
      </c>
      <c r="I170" s="228" t="s">
        <v>1706</v>
      </c>
      <c r="J170" s="228">
        <v>4.5</v>
      </c>
      <c r="K170" s="239">
        <v>1</v>
      </c>
      <c r="L170" s="634">
        <v>9.6300000000000008</v>
      </c>
      <c r="M170" s="634">
        <v>9.6300000000000008</v>
      </c>
      <c r="N170" s="79">
        <f t="shared" si="9"/>
        <v>-160.37</v>
      </c>
      <c r="O170" s="287">
        <f t="shared" si="10"/>
        <v>-94.34</v>
      </c>
      <c r="P170" s="20"/>
    </row>
    <row r="171" spans="1:16" s="298" customFormat="1" ht="15.75" customHeight="1">
      <c r="A171" s="116">
        <v>165</v>
      </c>
      <c r="B171" s="236" t="s">
        <v>2437</v>
      </c>
      <c r="C171" s="199" t="s">
        <v>2433</v>
      </c>
      <c r="D171" s="234" t="s">
        <v>2434</v>
      </c>
      <c r="E171" s="234" t="s">
        <v>2426</v>
      </c>
      <c r="F171" s="228">
        <v>3</v>
      </c>
      <c r="G171" s="228">
        <f t="shared" si="8"/>
        <v>854</v>
      </c>
      <c r="H171" s="228">
        <v>2562</v>
      </c>
      <c r="I171" s="228" t="s">
        <v>1706</v>
      </c>
      <c r="J171" s="228">
        <v>66.5</v>
      </c>
      <c r="K171" s="239">
        <v>3</v>
      </c>
      <c r="L171" s="634">
        <v>47.44</v>
      </c>
      <c r="M171" s="634">
        <v>142.31</v>
      </c>
      <c r="N171" s="79">
        <f t="shared" si="9"/>
        <v>-2419.69</v>
      </c>
      <c r="O171" s="287">
        <f t="shared" si="10"/>
        <v>-94.45</v>
      </c>
      <c r="P171" s="20"/>
    </row>
    <row r="172" spans="1:16" s="298" customFormat="1" ht="15.75" customHeight="1">
      <c r="A172" s="116">
        <v>166</v>
      </c>
      <c r="B172" s="236" t="s">
        <v>2438</v>
      </c>
      <c r="C172" s="199" t="s">
        <v>2433</v>
      </c>
      <c r="D172" s="234" t="s">
        <v>2434</v>
      </c>
      <c r="E172" s="234" t="s">
        <v>2426</v>
      </c>
      <c r="F172" s="228">
        <v>1</v>
      </c>
      <c r="G172" s="228">
        <f t="shared" si="8"/>
        <v>2282</v>
      </c>
      <c r="H172" s="228">
        <v>2282</v>
      </c>
      <c r="I172" s="228" t="s">
        <v>1706</v>
      </c>
      <c r="J172" s="228">
        <v>17.5</v>
      </c>
      <c r="K172" s="239">
        <v>1</v>
      </c>
      <c r="L172" s="634">
        <v>37.450000000000003</v>
      </c>
      <c r="M172" s="634">
        <v>37.450000000000003</v>
      </c>
      <c r="N172" s="79">
        <f t="shared" si="9"/>
        <v>-2244.5500000000002</v>
      </c>
      <c r="O172" s="287">
        <f t="shared" si="10"/>
        <v>-98.36</v>
      </c>
      <c r="P172" s="20"/>
    </row>
    <row r="173" spans="1:16" s="298" customFormat="1" ht="15.75" customHeight="1">
      <c r="A173" s="116">
        <v>167</v>
      </c>
      <c r="B173" s="236" t="s">
        <v>2437</v>
      </c>
      <c r="C173" s="199" t="s">
        <v>2433</v>
      </c>
      <c r="D173" s="234" t="s">
        <v>2434</v>
      </c>
      <c r="E173" s="234" t="s">
        <v>2426</v>
      </c>
      <c r="F173" s="228">
        <v>2</v>
      </c>
      <c r="G173" s="228">
        <f t="shared" si="8"/>
        <v>726</v>
      </c>
      <c r="H173" s="228">
        <v>1452</v>
      </c>
      <c r="I173" s="228" t="s">
        <v>1706</v>
      </c>
      <c r="J173" s="228">
        <v>42</v>
      </c>
      <c r="K173" s="239">
        <v>2</v>
      </c>
      <c r="L173" s="634">
        <v>44.94</v>
      </c>
      <c r="M173" s="634">
        <v>89.88</v>
      </c>
      <c r="N173" s="79">
        <f t="shared" si="9"/>
        <v>-1362.12</v>
      </c>
      <c r="O173" s="287">
        <f t="shared" si="10"/>
        <v>-93.81</v>
      </c>
      <c r="P173" s="20"/>
    </row>
    <row r="174" spans="1:16" s="298" customFormat="1" ht="15.75" customHeight="1">
      <c r="A174" s="116">
        <v>168</v>
      </c>
      <c r="B174" s="236" t="s">
        <v>2437</v>
      </c>
      <c r="C174" s="199" t="s">
        <v>2433</v>
      </c>
      <c r="D174" s="234" t="s">
        <v>2434</v>
      </c>
      <c r="E174" s="234" t="s">
        <v>2426</v>
      </c>
      <c r="F174" s="228">
        <v>2</v>
      </c>
      <c r="G174" s="228">
        <f t="shared" si="8"/>
        <v>270</v>
      </c>
      <c r="H174" s="228">
        <v>540</v>
      </c>
      <c r="I174" s="228" t="s">
        <v>1706</v>
      </c>
      <c r="J174" s="228">
        <v>50</v>
      </c>
      <c r="K174" s="239">
        <v>2</v>
      </c>
      <c r="L174" s="634">
        <v>53.5</v>
      </c>
      <c r="M174" s="634">
        <v>107</v>
      </c>
      <c r="N174" s="79">
        <f t="shared" si="9"/>
        <v>-433</v>
      </c>
      <c r="O174" s="287">
        <f t="shared" si="10"/>
        <v>-80.19</v>
      </c>
      <c r="P174" s="20"/>
    </row>
    <row r="175" spans="1:16" s="298" customFormat="1" ht="15.75" customHeight="1">
      <c r="A175" s="116">
        <v>169</v>
      </c>
      <c r="B175" s="236" t="s">
        <v>2438</v>
      </c>
      <c r="C175" s="199" t="s">
        <v>2433</v>
      </c>
      <c r="D175" s="234" t="s">
        <v>2434</v>
      </c>
      <c r="E175" s="234" t="s">
        <v>2426</v>
      </c>
      <c r="F175" s="228">
        <v>1</v>
      </c>
      <c r="G175" s="228">
        <f t="shared" si="8"/>
        <v>880</v>
      </c>
      <c r="H175" s="228">
        <v>880</v>
      </c>
      <c r="I175" s="228" t="s">
        <v>1706</v>
      </c>
      <c r="J175" s="228">
        <v>12.5</v>
      </c>
      <c r="K175" s="239">
        <v>1</v>
      </c>
      <c r="L175" s="634">
        <v>26.75</v>
      </c>
      <c r="M175" s="634">
        <v>26.75</v>
      </c>
      <c r="N175" s="79">
        <f t="shared" si="9"/>
        <v>-853.25</v>
      </c>
      <c r="O175" s="287">
        <f t="shared" si="10"/>
        <v>-96.96</v>
      </c>
      <c r="P175" s="20"/>
    </row>
    <row r="176" spans="1:16" s="298" customFormat="1" ht="15.75" customHeight="1">
      <c r="A176" s="116">
        <v>170</v>
      </c>
      <c r="B176" s="236" t="s">
        <v>2437</v>
      </c>
      <c r="C176" s="199" t="s">
        <v>2433</v>
      </c>
      <c r="D176" s="234" t="s">
        <v>2434</v>
      </c>
      <c r="E176" s="234" t="s">
        <v>2426</v>
      </c>
      <c r="F176" s="228">
        <v>3</v>
      </c>
      <c r="G176" s="228">
        <f t="shared" si="8"/>
        <v>803</v>
      </c>
      <c r="H176" s="228">
        <v>2409</v>
      </c>
      <c r="I176" s="228" t="s">
        <v>1706</v>
      </c>
      <c r="J176" s="228">
        <v>64.5</v>
      </c>
      <c r="K176" s="239">
        <v>3</v>
      </c>
      <c r="L176" s="634">
        <v>46.01</v>
      </c>
      <c r="M176" s="634">
        <v>138.03</v>
      </c>
      <c r="N176" s="79">
        <f t="shared" si="9"/>
        <v>-2270.9699999999998</v>
      </c>
      <c r="O176" s="287">
        <f t="shared" si="10"/>
        <v>-94.27</v>
      </c>
      <c r="P176" s="20"/>
    </row>
    <row r="177" spans="1:16" s="298" customFormat="1" ht="15.75" customHeight="1">
      <c r="A177" s="116">
        <v>171</v>
      </c>
      <c r="B177" s="236" t="s">
        <v>2457</v>
      </c>
      <c r="C177" s="199" t="s">
        <v>2433</v>
      </c>
      <c r="D177" s="234" t="s">
        <v>2434</v>
      </c>
      <c r="E177" s="234" t="s">
        <v>2426</v>
      </c>
      <c r="F177" s="228">
        <v>1</v>
      </c>
      <c r="G177" s="228">
        <f t="shared" si="8"/>
        <v>264</v>
      </c>
      <c r="H177" s="228">
        <v>264</v>
      </c>
      <c r="I177" s="228" t="s">
        <v>1706</v>
      </c>
      <c r="J177" s="228">
        <v>23.5</v>
      </c>
      <c r="K177" s="239">
        <v>1</v>
      </c>
      <c r="L177" s="634">
        <v>50.29</v>
      </c>
      <c r="M177" s="634">
        <v>50.29</v>
      </c>
      <c r="N177" s="79">
        <f t="shared" si="9"/>
        <v>-213.71</v>
      </c>
      <c r="O177" s="287">
        <f t="shared" si="10"/>
        <v>-80.95</v>
      </c>
      <c r="P177" s="20"/>
    </row>
    <row r="178" spans="1:16" s="298" customFormat="1" ht="15.75" customHeight="1">
      <c r="A178" s="116">
        <v>172</v>
      </c>
      <c r="B178" s="236" t="s">
        <v>2437</v>
      </c>
      <c r="C178" s="199" t="s">
        <v>2433</v>
      </c>
      <c r="D178" s="234" t="s">
        <v>2434</v>
      </c>
      <c r="E178" s="234" t="s">
        <v>2426</v>
      </c>
      <c r="F178" s="228">
        <v>2</v>
      </c>
      <c r="G178" s="228">
        <f t="shared" si="8"/>
        <v>2205</v>
      </c>
      <c r="H178" s="228">
        <v>4410</v>
      </c>
      <c r="I178" s="228" t="s">
        <v>1706</v>
      </c>
      <c r="J178" s="228">
        <v>67</v>
      </c>
      <c r="K178" s="239">
        <v>2</v>
      </c>
      <c r="L178" s="634">
        <v>71.69</v>
      </c>
      <c r="M178" s="634">
        <v>143.38</v>
      </c>
      <c r="N178" s="79">
        <f t="shared" si="9"/>
        <v>-4266.62</v>
      </c>
      <c r="O178" s="287">
        <f t="shared" si="10"/>
        <v>-96.75</v>
      </c>
      <c r="P178" s="20"/>
    </row>
    <row r="179" spans="1:16" s="298" customFormat="1" ht="15.75" customHeight="1">
      <c r="A179" s="116">
        <v>173</v>
      </c>
      <c r="B179" s="236" t="s">
        <v>2457</v>
      </c>
      <c r="C179" s="199" t="s">
        <v>2433</v>
      </c>
      <c r="D179" s="234" t="s">
        <v>2434</v>
      </c>
      <c r="E179" s="234" t="s">
        <v>2426</v>
      </c>
      <c r="F179" s="228">
        <v>5</v>
      </c>
      <c r="G179" s="228">
        <f t="shared" si="8"/>
        <v>444</v>
      </c>
      <c r="H179" s="228">
        <v>2220</v>
      </c>
      <c r="I179" s="228" t="s">
        <v>1706</v>
      </c>
      <c r="J179" s="228">
        <v>145</v>
      </c>
      <c r="K179" s="239">
        <v>5</v>
      </c>
      <c r="L179" s="634">
        <v>62.06</v>
      </c>
      <c r="M179" s="634">
        <v>310.3</v>
      </c>
      <c r="N179" s="79">
        <f t="shared" si="9"/>
        <v>-1909.7</v>
      </c>
      <c r="O179" s="287">
        <f t="shared" si="10"/>
        <v>-86.02</v>
      </c>
      <c r="P179" s="20"/>
    </row>
    <row r="180" spans="1:16" s="298" customFormat="1" ht="15.75" customHeight="1">
      <c r="A180" s="116">
        <v>174</v>
      </c>
      <c r="B180" s="236" t="s">
        <v>1693</v>
      </c>
      <c r="C180" s="199" t="s">
        <v>2433</v>
      </c>
      <c r="D180" s="234" t="s">
        <v>2434</v>
      </c>
      <c r="E180" s="234" t="s">
        <v>2426</v>
      </c>
      <c r="F180" s="228">
        <v>6</v>
      </c>
      <c r="G180" s="228">
        <f t="shared" si="8"/>
        <v>572</v>
      </c>
      <c r="H180" s="228">
        <v>3432</v>
      </c>
      <c r="I180" s="228" t="s">
        <v>1706</v>
      </c>
      <c r="J180" s="228">
        <v>40</v>
      </c>
      <c r="K180" s="239">
        <v>6</v>
      </c>
      <c r="L180" s="634">
        <v>14.27</v>
      </c>
      <c r="M180" s="634">
        <v>85.6</v>
      </c>
      <c r="N180" s="79">
        <f t="shared" si="9"/>
        <v>-3346.4</v>
      </c>
      <c r="O180" s="287">
        <f t="shared" si="10"/>
        <v>-97.51</v>
      </c>
      <c r="P180" s="20"/>
    </row>
    <row r="181" spans="1:16" s="298" customFormat="1" ht="15.75" customHeight="1">
      <c r="A181" s="116">
        <v>175</v>
      </c>
      <c r="B181" s="236" t="s">
        <v>2464</v>
      </c>
      <c r="C181" s="199" t="s">
        <v>2433</v>
      </c>
      <c r="D181" s="234" t="s">
        <v>2434</v>
      </c>
      <c r="E181" s="234" t="s">
        <v>2426</v>
      </c>
      <c r="F181" s="228">
        <v>3</v>
      </c>
      <c r="G181" s="228">
        <f t="shared" si="8"/>
        <v>76</v>
      </c>
      <c r="H181" s="228">
        <v>228</v>
      </c>
      <c r="I181" s="228" t="s">
        <v>1706</v>
      </c>
      <c r="J181" s="228">
        <v>57</v>
      </c>
      <c r="K181" s="239">
        <v>3</v>
      </c>
      <c r="L181" s="634">
        <v>40.659999999999997</v>
      </c>
      <c r="M181" s="634">
        <v>121.98</v>
      </c>
      <c r="N181" s="79">
        <f t="shared" si="9"/>
        <v>-106.02</v>
      </c>
      <c r="O181" s="287">
        <f t="shared" si="10"/>
        <v>-46.5</v>
      </c>
      <c r="P181" s="20"/>
    </row>
    <row r="182" spans="1:16" s="298" customFormat="1" ht="15.75" customHeight="1">
      <c r="A182" s="116">
        <v>176</v>
      </c>
      <c r="B182" s="236" t="s">
        <v>2461</v>
      </c>
      <c r="C182" s="199" t="s">
        <v>2433</v>
      </c>
      <c r="D182" s="234" t="s">
        <v>2434</v>
      </c>
      <c r="E182" s="234" t="s">
        <v>2426</v>
      </c>
      <c r="F182" s="228">
        <v>1</v>
      </c>
      <c r="G182" s="228">
        <f t="shared" si="8"/>
        <v>150</v>
      </c>
      <c r="H182" s="228">
        <v>150</v>
      </c>
      <c r="I182" s="228" t="s">
        <v>1706</v>
      </c>
      <c r="J182" s="228">
        <v>12</v>
      </c>
      <c r="K182" s="239">
        <v>1</v>
      </c>
      <c r="L182" s="634">
        <v>25.68</v>
      </c>
      <c r="M182" s="634">
        <v>25.68</v>
      </c>
      <c r="N182" s="79">
        <f t="shared" si="9"/>
        <v>-124.32</v>
      </c>
      <c r="O182" s="287">
        <f t="shared" si="10"/>
        <v>-82.88</v>
      </c>
      <c r="P182" s="20"/>
    </row>
    <row r="183" spans="1:16" s="298" customFormat="1" ht="15.75" customHeight="1">
      <c r="A183" s="116">
        <v>177</v>
      </c>
      <c r="B183" s="236" t="s">
        <v>2463</v>
      </c>
      <c r="C183" s="199" t="s">
        <v>2433</v>
      </c>
      <c r="D183" s="234" t="s">
        <v>2434</v>
      </c>
      <c r="E183" s="234" t="s">
        <v>2426</v>
      </c>
      <c r="F183" s="228">
        <v>2</v>
      </c>
      <c r="G183" s="228">
        <f t="shared" si="8"/>
        <v>196</v>
      </c>
      <c r="H183" s="228">
        <v>392</v>
      </c>
      <c r="I183" s="228" t="s">
        <v>1706</v>
      </c>
      <c r="J183" s="228">
        <v>40</v>
      </c>
      <c r="K183" s="239">
        <v>2</v>
      </c>
      <c r="L183" s="634">
        <v>42.8</v>
      </c>
      <c r="M183" s="634">
        <v>85.6</v>
      </c>
      <c r="N183" s="79">
        <f t="shared" si="9"/>
        <v>-306.39999999999998</v>
      </c>
      <c r="O183" s="287">
        <f t="shared" si="10"/>
        <v>-78.16</v>
      </c>
      <c r="P183" s="20"/>
    </row>
    <row r="184" spans="1:16" s="298" customFormat="1" ht="15.75" customHeight="1">
      <c r="A184" s="116">
        <v>178</v>
      </c>
      <c r="B184" s="236" t="s">
        <v>2462</v>
      </c>
      <c r="C184" s="199" t="s">
        <v>2433</v>
      </c>
      <c r="D184" s="234" t="s">
        <v>2434</v>
      </c>
      <c r="E184" s="234" t="s">
        <v>2426</v>
      </c>
      <c r="F184" s="228">
        <v>1</v>
      </c>
      <c r="G184" s="228">
        <f t="shared" si="8"/>
        <v>598</v>
      </c>
      <c r="H184" s="228">
        <v>598</v>
      </c>
      <c r="I184" s="228" t="s">
        <v>1706</v>
      </c>
      <c r="J184" s="228">
        <v>14</v>
      </c>
      <c r="K184" s="239">
        <v>1</v>
      </c>
      <c r="L184" s="634">
        <v>29.96</v>
      </c>
      <c r="M184" s="634">
        <v>29.96</v>
      </c>
      <c r="N184" s="79">
        <f t="shared" si="9"/>
        <v>-568.04</v>
      </c>
      <c r="O184" s="287">
        <f t="shared" si="10"/>
        <v>-94.99</v>
      </c>
      <c r="P184" s="20"/>
    </row>
    <row r="185" spans="1:16" s="298" customFormat="1" ht="15.75" customHeight="1">
      <c r="A185" s="116">
        <v>179</v>
      </c>
      <c r="B185" s="236" t="s">
        <v>2455</v>
      </c>
      <c r="C185" s="199" t="s">
        <v>2433</v>
      </c>
      <c r="D185" s="234" t="s">
        <v>2434</v>
      </c>
      <c r="E185" s="234" t="s">
        <v>2426</v>
      </c>
      <c r="F185" s="228">
        <v>1</v>
      </c>
      <c r="G185" s="228">
        <f t="shared" si="8"/>
        <v>500</v>
      </c>
      <c r="H185" s="228">
        <v>500</v>
      </c>
      <c r="I185" s="228" t="s">
        <v>1706</v>
      </c>
      <c r="J185" s="228">
        <v>9</v>
      </c>
      <c r="K185" s="239">
        <v>1</v>
      </c>
      <c r="L185" s="634">
        <v>19.260000000000002</v>
      </c>
      <c r="M185" s="634">
        <v>19.260000000000002</v>
      </c>
      <c r="N185" s="79">
        <f t="shared" si="9"/>
        <v>-480.74</v>
      </c>
      <c r="O185" s="287">
        <f t="shared" si="10"/>
        <v>-96.15</v>
      </c>
      <c r="P185" s="20"/>
    </row>
    <row r="186" spans="1:16" s="298" customFormat="1" ht="15.75" customHeight="1">
      <c r="A186" s="116">
        <v>180</v>
      </c>
      <c r="B186" s="236" t="s">
        <v>2437</v>
      </c>
      <c r="C186" s="199" t="s">
        <v>2433</v>
      </c>
      <c r="D186" s="234" t="s">
        <v>2434</v>
      </c>
      <c r="E186" s="234" t="s">
        <v>2426</v>
      </c>
      <c r="F186" s="228">
        <v>2</v>
      </c>
      <c r="G186" s="228">
        <f t="shared" si="8"/>
        <v>2902</v>
      </c>
      <c r="H186" s="228">
        <v>5804</v>
      </c>
      <c r="I186" s="228" t="s">
        <v>1706</v>
      </c>
      <c r="J186" s="228">
        <v>71</v>
      </c>
      <c r="K186" s="239">
        <v>2</v>
      </c>
      <c r="L186" s="634">
        <v>75.97</v>
      </c>
      <c r="M186" s="634">
        <v>151.94</v>
      </c>
      <c r="N186" s="79">
        <f t="shared" si="9"/>
        <v>-5652.06</v>
      </c>
      <c r="O186" s="287">
        <f t="shared" si="10"/>
        <v>-97.38</v>
      </c>
      <c r="P186" s="20"/>
    </row>
    <row r="187" spans="1:16" s="298" customFormat="1" ht="15.75" customHeight="1">
      <c r="A187" s="116">
        <v>181</v>
      </c>
      <c r="B187" s="236" t="s">
        <v>1693</v>
      </c>
      <c r="C187" s="199" t="s">
        <v>2433</v>
      </c>
      <c r="D187" s="234" t="s">
        <v>2434</v>
      </c>
      <c r="E187" s="234" t="s">
        <v>2426</v>
      </c>
      <c r="F187" s="228">
        <v>2</v>
      </c>
      <c r="G187" s="228">
        <f t="shared" si="8"/>
        <v>564</v>
      </c>
      <c r="H187" s="228">
        <v>1128</v>
      </c>
      <c r="I187" s="228" t="s">
        <v>1706</v>
      </c>
      <c r="J187" s="228">
        <v>13</v>
      </c>
      <c r="K187" s="239">
        <v>2</v>
      </c>
      <c r="L187" s="634">
        <v>13.91</v>
      </c>
      <c r="M187" s="634">
        <v>27.82</v>
      </c>
      <c r="N187" s="79">
        <f t="shared" si="9"/>
        <v>-1100.18</v>
      </c>
      <c r="O187" s="287">
        <f t="shared" si="10"/>
        <v>-97.53</v>
      </c>
      <c r="P187" s="20"/>
    </row>
    <row r="188" spans="1:16" s="298" customFormat="1" ht="15.75" customHeight="1">
      <c r="A188" s="116">
        <v>182</v>
      </c>
      <c r="B188" s="236" t="s">
        <v>2457</v>
      </c>
      <c r="C188" s="199" t="s">
        <v>2433</v>
      </c>
      <c r="D188" s="234" t="s">
        <v>2434</v>
      </c>
      <c r="E188" s="234" t="s">
        <v>2426</v>
      </c>
      <c r="F188" s="228">
        <v>3</v>
      </c>
      <c r="G188" s="228">
        <f t="shared" si="8"/>
        <v>538</v>
      </c>
      <c r="H188" s="228">
        <v>1614</v>
      </c>
      <c r="I188" s="228" t="s">
        <v>1706</v>
      </c>
      <c r="J188" s="228">
        <v>97.5</v>
      </c>
      <c r="K188" s="239">
        <v>3</v>
      </c>
      <c r="L188" s="634">
        <v>69.55</v>
      </c>
      <c r="M188" s="634">
        <v>208.65</v>
      </c>
      <c r="N188" s="79">
        <f t="shared" si="9"/>
        <v>-1405.35</v>
      </c>
      <c r="O188" s="287">
        <f t="shared" si="10"/>
        <v>-87.07</v>
      </c>
      <c r="P188" s="20"/>
    </row>
    <row r="189" spans="1:16" s="298" customFormat="1" ht="15.75" customHeight="1">
      <c r="A189" s="116">
        <v>183</v>
      </c>
      <c r="B189" s="236" t="s">
        <v>2457</v>
      </c>
      <c r="C189" s="199" t="s">
        <v>2433</v>
      </c>
      <c r="D189" s="234" t="s">
        <v>2434</v>
      </c>
      <c r="E189" s="234" t="s">
        <v>2426</v>
      </c>
      <c r="F189" s="228">
        <v>1</v>
      </c>
      <c r="G189" s="228">
        <f t="shared" si="8"/>
        <v>130</v>
      </c>
      <c r="H189" s="228">
        <v>130</v>
      </c>
      <c r="I189" s="228" t="s">
        <v>1706</v>
      </c>
      <c r="J189" s="228">
        <v>14.5</v>
      </c>
      <c r="K189" s="239">
        <v>1</v>
      </c>
      <c r="L189" s="634">
        <v>31.03</v>
      </c>
      <c r="M189" s="634">
        <v>31.03</v>
      </c>
      <c r="N189" s="79">
        <f t="shared" si="9"/>
        <v>-98.97</v>
      </c>
      <c r="O189" s="287">
        <f t="shared" si="10"/>
        <v>-76.13</v>
      </c>
      <c r="P189" s="20"/>
    </row>
    <row r="190" spans="1:16" s="298" customFormat="1" ht="15.75" customHeight="1">
      <c r="A190" s="116">
        <v>184</v>
      </c>
      <c r="B190" s="236" t="s">
        <v>1693</v>
      </c>
      <c r="C190" s="199" t="s">
        <v>2433</v>
      </c>
      <c r="D190" s="234" t="s">
        <v>2434</v>
      </c>
      <c r="E190" s="234" t="s">
        <v>2426</v>
      </c>
      <c r="F190" s="228">
        <v>8</v>
      </c>
      <c r="G190" s="228">
        <f t="shared" si="8"/>
        <v>40</v>
      </c>
      <c r="H190" s="228">
        <v>320</v>
      </c>
      <c r="I190" s="228" t="s">
        <v>1706</v>
      </c>
      <c r="J190" s="228">
        <v>22</v>
      </c>
      <c r="K190" s="239">
        <v>8</v>
      </c>
      <c r="L190" s="634">
        <v>5.89</v>
      </c>
      <c r="M190" s="634">
        <v>47.08</v>
      </c>
      <c r="N190" s="79">
        <f t="shared" si="9"/>
        <v>-272.92</v>
      </c>
      <c r="O190" s="287">
        <f t="shared" si="10"/>
        <v>-85.29</v>
      </c>
      <c r="P190" s="20"/>
    </row>
    <row r="191" spans="1:16" s="298" customFormat="1" ht="15.75" customHeight="1">
      <c r="A191" s="116">
        <v>185</v>
      </c>
      <c r="B191" s="236" t="s">
        <v>2437</v>
      </c>
      <c r="C191" s="199" t="s">
        <v>2433</v>
      </c>
      <c r="D191" s="234" t="s">
        <v>2434</v>
      </c>
      <c r="E191" s="234" t="s">
        <v>2426</v>
      </c>
      <c r="F191" s="228">
        <v>30</v>
      </c>
      <c r="G191" s="228">
        <f t="shared" si="8"/>
        <v>30</v>
      </c>
      <c r="H191" s="228">
        <v>900</v>
      </c>
      <c r="I191" s="228" t="s">
        <v>1706</v>
      </c>
      <c r="J191" s="228">
        <v>300</v>
      </c>
      <c r="K191" s="239">
        <v>30</v>
      </c>
      <c r="L191" s="634">
        <v>21.4</v>
      </c>
      <c r="M191" s="634">
        <v>642</v>
      </c>
      <c r="N191" s="79">
        <f t="shared" si="9"/>
        <v>-258</v>
      </c>
      <c r="O191" s="287">
        <f t="shared" si="10"/>
        <v>-28.67</v>
      </c>
      <c r="P191" s="20"/>
    </row>
    <row r="192" spans="1:16" s="298" customFormat="1" ht="15.75" customHeight="1">
      <c r="A192" s="116">
        <v>186</v>
      </c>
      <c r="B192" s="236" t="s">
        <v>2457</v>
      </c>
      <c r="C192" s="199" t="s">
        <v>2433</v>
      </c>
      <c r="D192" s="234" t="s">
        <v>2434</v>
      </c>
      <c r="E192" s="234" t="s">
        <v>2426</v>
      </c>
      <c r="F192" s="228">
        <v>2</v>
      </c>
      <c r="G192" s="228">
        <f t="shared" si="8"/>
        <v>239</v>
      </c>
      <c r="H192" s="228">
        <v>478</v>
      </c>
      <c r="I192" s="228" t="s">
        <v>1706</v>
      </c>
      <c r="J192" s="228">
        <v>45</v>
      </c>
      <c r="K192" s="239">
        <v>2</v>
      </c>
      <c r="L192" s="634">
        <v>48.15</v>
      </c>
      <c r="M192" s="634">
        <v>96.3</v>
      </c>
      <c r="N192" s="79">
        <f t="shared" si="9"/>
        <v>-381.7</v>
      </c>
      <c r="O192" s="287">
        <f t="shared" si="10"/>
        <v>-79.849999999999994</v>
      </c>
      <c r="P192" s="20"/>
    </row>
    <row r="193" spans="1:16" s="298" customFormat="1" ht="15.75" customHeight="1">
      <c r="A193" s="116">
        <v>187</v>
      </c>
      <c r="B193" s="236" t="s">
        <v>2465</v>
      </c>
      <c r="C193" s="199" t="s">
        <v>2433</v>
      </c>
      <c r="D193" s="234" t="s">
        <v>2434</v>
      </c>
      <c r="E193" s="234" t="s">
        <v>2426</v>
      </c>
      <c r="F193" s="228">
        <v>1</v>
      </c>
      <c r="G193" s="228">
        <f t="shared" si="8"/>
        <v>205</v>
      </c>
      <c r="H193" s="228">
        <v>205</v>
      </c>
      <c r="I193" s="228" t="s">
        <v>1706</v>
      </c>
      <c r="J193" s="228">
        <v>7</v>
      </c>
      <c r="K193" s="239">
        <v>1</v>
      </c>
      <c r="L193" s="634">
        <v>14.98</v>
      </c>
      <c r="M193" s="634">
        <v>14.98</v>
      </c>
      <c r="N193" s="79">
        <f t="shared" si="9"/>
        <v>-190.02</v>
      </c>
      <c r="O193" s="287">
        <f t="shared" si="10"/>
        <v>-92.69</v>
      </c>
      <c r="P193" s="20"/>
    </row>
    <row r="194" spans="1:16" s="298" customFormat="1" ht="15.75" customHeight="1">
      <c r="A194" s="116">
        <v>188</v>
      </c>
      <c r="B194" s="236" t="s">
        <v>2456</v>
      </c>
      <c r="C194" s="199" t="s">
        <v>2433</v>
      </c>
      <c r="D194" s="234" t="s">
        <v>2434</v>
      </c>
      <c r="E194" s="234" t="s">
        <v>2426</v>
      </c>
      <c r="F194" s="228">
        <v>1</v>
      </c>
      <c r="G194" s="228">
        <f t="shared" si="8"/>
        <v>273</v>
      </c>
      <c r="H194" s="228">
        <v>273</v>
      </c>
      <c r="I194" s="228" t="s">
        <v>1706</v>
      </c>
      <c r="J194" s="228">
        <v>15</v>
      </c>
      <c r="K194" s="239">
        <v>1</v>
      </c>
      <c r="L194" s="634">
        <v>32.1</v>
      </c>
      <c r="M194" s="634">
        <v>32.1</v>
      </c>
      <c r="N194" s="79">
        <f t="shared" si="9"/>
        <v>-240.9</v>
      </c>
      <c r="O194" s="287">
        <f t="shared" si="10"/>
        <v>-88.24</v>
      </c>
      <c r="P194" s="20"/>
    </row>
    <row r="195" spans="1:16" s="298" customFormat="1" ht="15.75" customHeight="1">
      <c r="A195" s="116">
        <v>189</v>
      </c>
      <c r="B195" s="236" t="s">
        <v>2438</v>
      </c>
      <c r="C195" s="199" t="s">
        <v>2433</v>
      </c>
      <c r="D195" s="234" t="s">
        <v>2434</v>
      </c>
      <c r="E195" s="234" t="s">
        <v>2426</v>
      </c>
      <c r="F195" s="228">
        <v>1</v>
      </c>
      <c r="G195" s="228">
        <f t="shared" si="8"/>
        <v>555</v>
      </c>
      <c r="H195" s="228">
        <v>555</v>
      </c>
      <c r="I195" s="228" t="s">
        <v>1706</v>
      </c>
      <c r="J195" s="228">
        <v>7</v>
      </c>
      <c r="K195" s="239">
        <v>1</v>
      </c>
      <c r="L195" s="634">
        <v>14.98</v>
      </c>
      <c r="M195" s="634">
        <v>14.98</v>
      </c>
      <c r="N195" s="79">
        <f t="shared" si="9"/>
        <v>-540.02</v>
      </c>
      <c r="O195" s="287">
        <f t="shared" si="10"/>
        <v>-97.3</v>
      </c>
      <c r="P195" s="20"/>
    </row>
    <row r="196" spans="1:16" s="298" customFormat="1" ht="15.75" customHeight="1">
      <c r="A196" s="116">
        <v>190</v>
      </c>
      <c r="B196" s="236" t="s">
        <v>2457</v>
      </c>
      <c r="C196" s="199" t="s">
        <v>2433</v>
      </c>
      <c r="D196" s="234" t="s">
        <v>2434</v>
      </c>
      <c r="E196" s="234" t="s">
        <v>2426</v>
      </c>
      <c r="F196" s="228">
        <v>2</v>
      </c>
      <c r="G196" s="228">
        <f t="shared" si="8"/>
        <v>410</v>
      </c>
      <c r="H196" s="228">
        <v>820</v>
      </c>
      <c r="I196" s="228" t="s">
        <v>1706</v>
      </c>
      <c r="J196" s="228">
        <v>56.5</v>
      </c>
      <c r="K196" s="239">
        <v>2</v>
      </c>
      <c r="L196" s="634">
        <v>60.46</v>
      </c>
      <c r="M196" s="634">
        <v>120.91</v>
      </c>
      <c r="N196" s="79">
        <f t="shared" si="9"/>
        <v>-699.09</v>
      </c>
      <c r="O196" s="287">
        <f t="shared" si="10"/>
        <v>-85.25</v>
      </c>
      <c r="P196" s="20"/>
    </row>
    <row r="197" spans="1:16" s="298" customFormat="1" ht="15.75" customHeight="1">
      <c r="A197" s="116">
        <v>191</v>
      </c>
      <c r="B197" s="236" t="s">
        <v>2466</v>
      </c>
      <c r="C197" s="199" t="s">
        <v>2433</v>
      </c>
      <c r="D197" s="234" t="s">
        <v>2434</v>
      </c>
      <c r="E197" s="234" t="s">
        <v>2426</v>
      </c>
      <c r="F197" s="228">
        <v>3</v>
      </c>
      <c r="G197" s="228">
        <f t="shared" ref="G197:G260" si="11">H197/F197</f>
        <v>220</v>
      </c>
      <c r="H197" s="228">
        <v>660</v>
      </c>
      <c r="I197" s="228" t="s">
        <v>1706</v>
      </c>
      <c r="J197" s="228">
        <v>54</v>
      </c>
      <c r="K197" s="239">
        <v>3</v>
      </c>
      <c r="L197" s="634">
        <v>38.520000000000003</v>
      </c>
      <c r="M197" s="634">
        <v>115.56</v>
      </c>
      <c r="N197" s="79">
        <f t="shared" si="9"/>
        <v>-544.44000000000005</v>
      </c>
      <c r="O197" s="287">
        <f t="shared" si="10"/>
        <v>-82.49</v>
      </c>
      <c r="P197" s="20"/>
    </row>
    <row r="198" spans="1:16" s="298" customFormat="1" ht="15.75" customHeight="1">
      <c r="A198" s="116">
        <v>192</v>
      </c>
      <c r="B198" s="236" t="s">
        <v>2457</v>
      </c>
      <c r="C198" s="199" t="s">
        <v>2433</v>
      </c>
      <c r="D198" s="234" t="s">
        <v>2434</v>
      </c>
      <c r="E198" s="234" t="s">
        <v>2426</v>
      </c>
      <c r="F198" s="228">
        <v>1</v>
      </c>
      <c r="G198" s="228">
        <f t="shared" si="11"/>
        <v>360</v>
      </c>
      <c r="H198" s="228">
        <v>360</v>
      </c>
      <c r="I198" s="228" t="s">
        <v>1706</v>
      </c>
      <c r="J198" s="228">
        <v>27</v>
      </c>
      <c r="K198" s="239">
        <v>1</v>
      </c>
      <c r="L198" s="634">
        <v>57.78</v>
      </c>
      <c r="M198" s="634">
        <v>57.78</v>
      </c>
      <c r="N198" s="79">
        <f t="shared" si="9"/>
        <v>-302.22000000000003</v>
      </c>
      <c r="O198" s="287">
        <f t="shared" si="10"/>
        <v>-83.95</v>
      </c>
      <c r="P198" s="20"/>
    </row>
    <row r="199" spans="1:16" s="298" customFormat="1" ht="15.75" customHeight="1">
      <c r="A199" s="116">
        <v>193</v>
      </c>
      <c r="B199" s="236" t="s">
        <v>2437</v>
      </c>
      <c r="C199" s="199" t="s">
        <v>2433</v>
      </c>
      <c r="D199" s="234" t="s">
        <v>2434</v>
      </c>
      <c r="E199" s="234" t="s">
        <v>2426</v>
      </c>
      <c r="F199" s="228">
        <v>2</v>
      </c>
      <c r="G199" s="228">
        <f t="shared" si="11"/>
        <v>735</v>
      </c>
      <c r="H199" s="228">
        <v>1470</v>
      </c>
      <c r="I199" s="228" t="s">
        <v>1706</v>
      </c>
      <c r="J199" s="228">
        <v>42.5</v>
      </c>
      <c r="K199" s="239">
        <v>2</v>
      </c>
      <c r="L199" s="634">
        <v>45.48</v>
      </c>
      <c r="M199" s="634">
        <v>90.95</v>
      </c>
      <c r="N199" s="79">
        <f t="shared" si="9"/>
        <v>-1379.05</v>
      </c>
      <c r="O199" s="287">
        <f t="shared" si="10"/>
        <v>-93.81</v>
      </c>
      <c r="P199" s="20"/>
    </row>
    <row r="200" spans="1:16" s="298" customFormat="1" ht="15.75" customHeight="1">
      <c r="A200" s="116">
        <v>194</v>
      </c>
      <c r="B200" s="236" t="s">
        <v>2467</v>
      </c>
      <c r="C200" s="199" t="s">
        <v>2433</v>
      </c>
      <c r="D200" s="234" t="s">
        <v>2434</v>
      </c>
      <c r="E200" s="234" t="s">
        <v>2426</v>
      </c>
      <c r="F200" s="228">
        <v>2</v>
      </c>
      <c r="G200" s="228">
        <f t="shared" si="11"/>
        <v>102</v>
      </c>
      <c r="H200" s="228">
        <v>204</v>
      </c>
      <c r="I200" s="228" t="s">
        <v>1706</v>
      </c>
      <c r="J200" s="228">
        <v>19</v>
      </c>
      <c r="K200" s="239">
        <v>2</v>
      </c>
      <c r="L200" s="634">
        <v>20.329999999999998</v>
      </c>
      <c r="M200" s="634">
        <v>40.659999999999997</v>
      </c>
      <c r="N200" s="79">
        <f t="shared" si="9"/>
        <v>-163.34</v>
      </c>
      <c r="O200" s="287">
        <f t="shared" si="10"/>
        <v>-80.069999999999993</v>
      </c>
      <c r="P200" s="20"/>
    </row>
    <row r="201" spans="1:16" s="298" customFormat="1" ht="15.75" customHeight="1">
      <c r="A201" s="116">
        <v>195</v>
      </c>
      <c r="B201" s="236" t="s">
        <v>1693</v>
      </c>
      <c r="C201" s="199" t="s">
        <v>2433</v>
      </c>
      <c r="D201" s="234" t="s">
        <v>2434</v>
      </c>
      <c r="E201" s="234" t="s">
        <v>2426</v>
      </c>
      <c r="F201" s="228">
        <v>3</v>
      </c>
      <c r="G201" s="228">
        <f t="shared" si="11"/>
        <v>128</v>
      </c>
      <c r="H201" s="228">
        <v>384</v>
      </c>
      <c r="I201" s="228" t="s">
        <v>1706</v>
      </c>
      <c r="J201" s="228">
        <v>12</v>
      </c>
      <c r="K201" s="239">
        <v>3</v>
      </c>
      <c r="L201" s="634">
        <v>8.56</v>
      </c>
      <c r="M201" s="634">
        <v>25.68</v>
      </c>
      <c r="N201" s="79">
        <f t="shared" si="9"/>
        <v>-358.32</v>
      </c>
      <c r="O201" s="287">
        <f t="shared" si="10"/>
        <v>-93.31</v>
      </c>
      <c r="P201" s="20"/>
    </row>
    <row r="202" spans="1:16" s="298" customFormat="1" ht="15.75" customHeight="1">
      <c r="A202" s="116">
        <v>196</v>
      </c>
      <c r="B202" s="236" t="s">
        <v>2457</v>
      </c>
      <c r="C202" s="199" t="s">
        <v>2433</v>
      </c>
      <c r="D202" s="234" t="s">
        <v>2434</v>
      </c>
      <c r="E202" s="234" t="s">
        <v>2426</v>
      </c>
      <c r="F202" s="228">
        <v>1</v>
      </c>
      <c r="G202" s="228">
        <f t="shared" si="11"/>
        <v>400</v>
      </c>
      <c r="H202" s="228">
        <v>400</v>
      </c>
      <c r="I202" s="228" t="s">
        <v>1706</v>
      </c>
      <c r="J202" s="228">
        <v>28</v>
      </c>
      <c r="K202" s="239">
        <v>1</v>
      </c>
      <c r="L202" s="634">
        <v>59.92</v>
      </c>
      <c r="M202" s="634">
        <v>59.92</v>
      </c>
      <c r="N202" s="79">
        <f t="shared" si="9"/>
        <v>-340.08</v>
      </c>
      <c r="O202" s="287">
        <f t="shared" si="10"/>
        <v>-85.02</v>
      </c>
      <c r="P202" s="20"/>
    </row>
    <row r="203" spans="1:16" s="298" customFormat="1" ht="15.75" customHeight="1">
      <c r="A203" s="116">
        <v>197</v>
      </c>
      <c r="B203" s="236" t="s">
        <v>2437</v>
      </c>
      <c r="C203" s="199" t="s">
        <v>2433</v>
      </c>
      <c r="D203" s="234" t="s">
        <v>2434</v>
      </c>
      <c r="E203" s="234" t="s">
        <v>2426</v>
      </c>
      <c r="F203" s="228">
        <v>1</v>
      </c>
      <c r="G203" s="228">
        <f t="shared" si="11"/>
        <v>800</v>
      </c>
      <c r="H203" s="228">
        <v>800</v>
      </c>
      <c r="I203" s="228" t="s">
        <v>1706</v>
      </c>
      <c r="J203" s="228">
        <v>21.5</v>
      </c>
      <c r="K203" s="239">
        <v>1</v>
      </c>
      <c r="L203" s="634">
        <v>46.01</v>
      </c>
      <c r="M203" s="634">
        <v>46.01</v>
      </c>
      <c r="N203" s="79">
        <f t="shared" si="9"/>
        <v>-753.99</v>
      </c>
      <c r="O203" s="287">
        <f t="shared" si="10"/>
        <v>-94.25</v>
      </c>
      <c r="P203" s="20"/>
    </row>
    <row r="204" spans="1:16" s="298" customFormat="1" ht="15.75" customHeight="1">
      <c r="A204" s="116">
        <v>198</v>
      </c>
      <c r="B204" s="236" t="s">
        <v>2437</v>
      </c>
      <c r="C204" s="199" t="s">
        <v>2433</v>
      </c>
      <c r="D204" s="234" t="s">
        <v>2434</v>
      </c>
      <c r="E204" s="234" t="s">
        <v>2426</v>
      </c>
      <c r="F204" s="228">
        <v>1</v>
      </c>
      <c r="G204" s="228">
        <f t="shared" si="11"/>
        <v>160</v>
      </c>
      <c r="H204" s="228">
        <v>160</v>
      </c>
      <c r="I204" s="228" t="s">
        <v>1706</v>
      </c>
      <c r="J204" s="228">
        <v>21</v>
      </c>
      <c r="K204" s="239">
        <v>1</v>
      </c>
      <c r="L204" s="634">
        <v>44.94</v>
      </c>
      <c r="M204" s="634">
        <v>44.94</v>
      </c>
      <c r="N204" s="79">
        <f t="shared" si="9"/>
        <v>-115.06</v>
      </c>
      <c r="O204" s="287">
        <f t="shared" si="10"/>
        <v>-71.91</v>
      </c>
      <c r="P204" s="20"/>
    </row>
    <row r="205" spans="1:16" s="298" customFormat="1" ht="15.75" customHeight="1">
      <c r="A205" s="116">
        <v>199</v>
      </c>
      <c r="B205" s="236" t="s">
        <v>2437</v>
      </c>
      <c r="C205" s="199" t="s">
        <v>2433</v>
      </c>
      <c r="D205" s="234" t="s">
        <v>2434</v>
      </c>
      <c r="E205" s="234" t="s">
        <v>2426</v>
      </c>
      <c r="F205" s="228">
        <v>1</v>
      </c>
      <c r="G205" s="228">
        <f t="shared" si="11"/>
        <v>160</v>
      </c>
      <c r="H205" s="228">
        <v>160</v>
      </c>
      <c r="I205" s="228" t="s">
        <v>1706</v>
      </c>
      <c r="J205" s="228">
        <v>21</v>
      </c>
      <c r="K205" s="239">
        <v>1</v>
      </c>
      <c r="L205" s="634">
        <v>44.94</v>
      </c>
      <c r="M205" s="634">
        <v>44.94</v>
      </c>
      <c r="N205" s="79">
        <f t="shared" si="9"/>
        <v>-115.06</v>
      </c>
      <c r="O205" s="287">
        <f t="shared" si="10"/>
        <v>-71.91</v>
      </c>
      <c r="P205" s="20"/>
    </row>
    <row r="206" spans="1:16" s="298" customFormat="1" ht="15.75" customHeight="1">
      <c r="A206" s="116">
        <v>200</v>
      </c>
      <c r="B206" s="236" t="s">
        <v>2457</v>
      </c>
      <c r="C206" s="199" t="s">
        <v>2433</v>
      </c>
      <c r="D206" s="234" t="s">
        <v>2434</v>
      </c>
      <c r="E206" s="234" t="s">
        <v>2426</v>
      </c>
      <c r="F206" s="228">
        <v>1</v>
      </c>
      <c r="G206" s="228">
        <f t="shared" si="11"/>
        <v>520</v>
      </c>
      <c r="H206" s="228">
        <v>520</v>
      </c>
      <c r="I206" s="228" t="s">
        <v>1706</v>
      </c>
      <c r="J206" s="228">
        <v>32</v>
      </c>
      <c r="K206" s="239">
        <v>1</v>
      </c>
      <c r="L206" s="634">
        <v>68.48</v>
      </c>
      <c r="M206" s="634">
        <v>68.48</v>
      </c>
      <c r="N206" s="79">
        <f t="shared" si="9"/>
        <v>-451.52</v>
      </c>
      <c r="O206" s="287">
        <f t="shared" si="10"/>
        <v>-86.83</v>
      </c>
      <c r="P206" s="20"/>
    </row>
    <row r="207" spans="1:16" s="298" customFormat="1" ht="15.75" customHeight="1">
      <c r="A207" s="116">
        <v>201</v>
      </c>
      <c r="B207" s="236" t="s">
        <v>2468</v>
      </c>
      <c r="C207" s="199" t="s">
        <v>2433</v>
      </c>
      <c r="D207" s="234" t="s">
        <v>2434</v>
      </c>
      <c r="E207" s="234" t="s">
        <v>2426</v>
      </c>
      <c r="F207" s="228">
        <v>1</v>
      </c>
      <c r="G207" s="228">
        <f t="shared" si="11"/>
        <v>310</v>
      </c>
      <c r="H207" s="228">
        <v>310</v>
      </c>
      <c r="I207" s="228" t="s">
        <v>1706</v>
      </c>
      <c r="J207" s="228">
        <v>12</v>
      </c>
      <c r="K207" s="239">
        <v>1</v>
      </c>
      <c r="L207" s="634">
        <v>25.68</v>
      </c>
      <c r="M207" s="634">
        <v>25.68</v>
      </c>
      <c r="N207" s="79">
        <f t="shared" si="9"/>
        <v>-284.32</v>
      </c>
      <c r="O207" s="287">
        <f t="shared" si="10"/>
        <v>-91.72</v>
      </c>
      <c r="P207" s="20"/>
    </row>
    <row r="208" spans="1:16" s="298" customFormat="1" ht="15.75" customHeight="1">
      <c r="A208" s="116">
        <v>202</v>
      </c>
      <c r="B208" s="236" t="s">
        <v>2466</v>
      </c>
      <c r="C208" s="199" t="s">
        <v>2433</v>
      </c>
      <c r="D208" s="234" t="s">
        <v>2434</v>
      </c>
      <c r="E208" s="234" t="s">
        <v>2426</v>
      </c>
      <c r="F208" s="228">
        <v>1</v>
      </c>
      <c r="G208" s="228">
        <f t="shared" si="11"/>
        <v>310</v>
      </c>
      <c r="H208" s="228">
        <v>310</v>
      </c>
      <c r="I208" s="228" t="s">
        <v>1706</v>
      </c>
      <c r="J208" s="228">
        <v>23</v>
      </c>
      <c r="K208" s="239">
        <v>1</v>
      </c>
      <c r="L208" s="634">
        <v>49.22</v>
      </c>
      <c r="M208" s="634">
        <v>49.22</v>
      </c>
      <c r="N208" s="79">
        <f t="shared" si="9"/>
        <v>-260.77999999999997</v>
      </c>
      <c r="O208" s="287">
        <f t="shared" si="10"/>
        <v>-84.12</v>
      </c>
      <c r="P208" s="20"/>
    </row>
    <row r="209" spans="1:16" s="298" customFormat="1" ht="15.75" customHeight="1">
      <c r="A209" s="116">
        <v>203</v>
      </c>
      <c r="B209" s="236" t="s">
        <v>2457</v>
      </c>
      <c r="C209" s="199" t="s">
        <v>2433</v>
      </c>
      <c r="D209" s="234" t="s">
        <v>2434</v>
      </c>
      <c r="E209" s="234" t="s">
        <v>2426</v>
      </c>
      <c r="F209" s="228">
        <v>1</v>
      </c>
      <c r="G209" s="228">
        <f t="shared" si="11"/>
        <v>560</v>
      </c>
      <c r="H209" s="228">
        <v>560</v>
      </c>
      <c r="I209" s="228" t="s">
        <v>1706</v>
      </c>
      <c r="J209" s="228">
        <v>34</v>
      </c>
      <c r="K209" s="239">
        <v>1</v>
      </c>
      <c r="L209" s="634">
        <v>72.760000000000005</v>
      </c>
      <c r="M209" s="634">
        <v>72.760000000000005</v>
      </c>
      <c r="N209" s="79">
        <f t="shared" si="9"/>
        <v>-487.24</v>
      </c>
      <c r="O209" s="287">
        <f t="shared" si="10"/>
        <v>-87.01</v>
      </c>
      <c r="P209" s="20"/>
    </row>
    <row r="210" spans="1:16" s="298" customFormat="1" ht="15.75" customHeight="1">
      <c r="A210" s="116">
        <v>204</v>
      </c>
      <c r="B210" s="236" t="s">
        <v>2437</v>
      </c>
      <c r="C210" s="199" t="s">
        <v>2433</v>
      </c>
      <c r="D210" s="234" t="s">
        <v>2434</v>
      </c>
      <c r="E210" s="234" t="s">
        <v>2426</v>
      </c>
      <c r="F210" s="228">
        <v>1</v>
      </c>
      <c r="G210" s="228">
        <f t="shared" si="11"/>
        <v>640</v>
      </c>
      <c r="H210" s="228">
        <v>640</v>
      </c>
      <c r="I210" s="228" t="s">
        <v>1706</v>
      </c>
      <c r="J210" s="228">
        <v>20</v>
      </c>
      <c r="K210" s="239">
        <v>1</v>
      </c>
      <c r="L210" s="634">
        <v>42.8</v>
      </c>
      <c r="M210" s="634">
        <v>42.8</v>
      </c>
      <c r="N210" s="79">
        <f t="shared" si="9"/>
        <v>-597.20000000000005</v>
      </c>
      <c r="O210" s="287">
        <f t="shared" si="10"/>
        <v>-93.31</v>
      </c>
      <c r="P210" s="20"/>
    </row>
    <row r="211" spans="1:16" s="298" customFormat="1" ht="15.75" customHeight="1">
      <c r="A211" s="116">
        <v>205</v>
      </c>
      <c r="B211" s="236" t="s">
        <v>1693</v>
      </c>
      <c r="C211" s="199" t="s">
        <v>2433</v>
      </c>
      <c r="D211" s="234" t="s">
        <v>2434</v>
      </c>
      <c r="E211" s="234" t="s">
        <v>2426</v>
      </c>
      <c r="F211" s="228">
        <v>2</v>
      </c>
      <c r="G211" s="228">
        <f t="shared" si="11"/>
        <v>239</v>
      </c>
      <c r="H211" s="228">
        <v>478</v>
      </c>
      <c r="I211" s="228" t="s">
        <v>1706</v>
      </c>
      <c r="J211" s="228">
        <v>10</v>
      </c>
      <c r="K211" s="239">
        <v>2</v>
      </c>
      <c r="L211" s="634">
        <v>10.7</v>
      </c>
      <c r="M211" s="634">
        <v>21.4</v>
      </c>
      <c r="N211" s="79">
        <f t="shared" ref="N211:N274" si="12">M211-H211</f>
        <v>-456.6</v>
      </c>
      <c r="O211" s="287">
        <f t="shared" ref="O211:O274" si="13">IF(OR(H211=0,H211=""),"",ROUND(N211/H211*100,2))</f>
        <v>-95.52</v>
      </c>
      <c r="P211" s="20"/>
    </row>
    <row r="212" spans="1:16" s="298" customFormat="1" ht="15.75" customHeight="1">
      <c r="A212" s="116">
        <v>206</v>
      </c>
      <c r="B212" s="236" t="s">
        <v>2437</v>
      </c>
      <c r="C212" s="199" t="s">
        <v>2433</v>
      </c>
      <c r="D212" s="234" t="s">
        <v>2434</v>
      </c>
      <c r="E212" s="234" t="s">
        <v>2426</v>
      </c>
      <c r="F212" s="228">
        <v>1</v>
      </c>
      <c r="G212" s="228">
        <f t="shared" si="11"/>
        <v>1290</v>
      </c>
      <c r="H212" s="228">
        <v>1290</v>
      </c>
      <c r="I212" s="228" t="s">
        <v>1706</v>
      </c>
      <c r="J212" s="228">
        <v>25</v>
      </c>
      <c r="K212" s="239">
        <v>1</v>
      </c>
      <c r="L212" s="634">
        <v>53.5</v>
      </c>
      <c r="M212" s="634">
        <v>53.5</v>
      </c>
      <c r="N212" s="79">
        <f t="shared" si="12"/>
        <v>-1236.5</v>
      </c>
      <c r="O212" s="287">
        <f t="shared" si="13"/>
        <v>-95.85</v>
      </c>
      <c r="P212" s="20"/>
    </row>
    <row r="213" spans="1:16" s="298" customFormat="1" ht="15.75" customHeight="1">
      <c r="A213" s="116">
        <v>207</v>
      </c>
      <c r="B213" s="236" t="s">
        <v>2457</v>
      </c>
      <c r="C213" s="199" t="s">
        <v>2433</v>
      </c>
      <c r="D213" s="234" t="s">
        <v>2434</v>
      </c>
      <c r="E213" s="234" t="s">
        <v>2426</v>
      </c>
      <c r="F213" s="228">
        <v>2</v>
      </c>
      <c r="G213" s="228">
        <f t="shared" si="11"/>
        <v>615</v>
      </c>
      <c r="H213" s="228">
        <v>1230</v>
      </c>
      <c r="I213" s="228" t="s">
        <v>1706</v>
      </c>
      <c r="J213" s="228">
        <v>72</v>
      </c>
      <c r="K213" s="239">
        <v>2</v>
      </c>
      <c r="L213" s="634">
        <v>77.040000000000006</v>
      </c>
      <c r="M213" s="634">
        <v>154.08000000000001</v>
      </c>
      <c r="N213" s="79">
        <f t="shared" si="12"/>
        <v>-1075.92</v>
      </c>
      <c r="O213" s="287">
        <f t="shared" si="13"/>
        <v>-87.47</v>
      </c>
      <c r="P213" s="20"/>
    </row>
    <row r="214" spans="1:16" s="298" customFormat="1" ht="15.75" customHeight="1">
      <c r="A214" s="116">
        <v>208</v>
      </c>
      <c r="B214" s="236" t="s">
        <v>2437</v>
      </c>
      <c r="C214" s="199" t="s">
        <v>2433</v>
      </c>
      <c r="D214" s="234" t="s">
        <v>2434</v>
      </c>
      <c r="E214" s="234" t="s">
        <v>2426</v>
      </c>
      <c r="F214" s="228">
        <v>2</v>
      </c>
      <c r="G214" s="228">
        <f t="shared" si="11"/>
        <v>871</v>
      </c>
      <c r="H214" s="228">
        <v>1742</v>
      </c>
      <c r="I214" s="228" t="s">
        <v>1706</v>
      </c>
      <c r="J214" s="228">
        <v>45</v>
      </c>
      <c r="K214" s="239">
        <v>2</v>
      </c>
      <c r="L214" s="634">
        <v>48.15</v>
      </c>
      <c r="M214" s="634">
        <v>96.3</v>
      </c>
      <c r="N214" s="79">
        <f t="shared" si="12"/>
        <v>-1645.7</v>
      </c>
      <c r="O214" s="287">
        <f t="shared" si="13"/>
        <v>-94.47</v>
      </c>
      <c r="P214" s="20"/>
    </row>
    <row r="215" spans="1:16" s="298" customFormat="1" ht="15.75" customHeight="1">
      <c r="A215" s="116">
        <v>209</v>
      </c>
      <c r="B215" s="236" t="s">
        <v>2469</v>
      </c>
      <c r="C215" s="199" t="s">
        <v>2433</v>
      </c>
      <c r="D215" s="234" t="s">
        <v>2434</v>
      </c>
      <c r="E215" s="234" t="s">
        <v>2426</v>
      </c>
      <c r="F215" s="228">
        <v>2</v>
      </c>
      <c r="G215" s="228">
        <f t="shared" si="11"/>
        <v>47</v>
      </c>
      <c r="H215" s="228">
        <v>94</v>
      </c>
      <c r="I215" s="228" t="s">
        <v>1706</v>
      </c>
      <c r="J215" s="228">
        <v>14</v>
      </c>
      <c r="K215" s="239">
        <v>2</v>
      </c>
      <c r="L215" s="634">
        <v>14.98</v>
      </c>
      <c r="M215" s="634">
        <v>29.96</v>
      </c>
      <c r="N215" s="79">
        <f t="shared" si="12"/>
        <v>-64.040000000000006</v>
      </c>
      <c r="O215" s="287">
        <f t="shared" si="13"/>
        <v>-68.13</v>
      </c>
      <c r="P215" s="20"/>
    </row>
    <row r="216" spans="1:16" s="298" customFormat="1" ht="15.75" customHeight="1">
      <c r="A216" s="116">
        <v>210</v>
      </c>
      <c r="B216" s="236" t="s">
        <v>2437</v>
      </c>
      <c r="C216" s="199" t="s">
        <v>2433</v>
      </c>
      <c r="D216" s="234" t="s">
        <v>2434</v>
      </c>
      <c r="E216" s="234" t="s">
        <v>2426</v>
      </c>
      <c r="F216" s="228">
        <v>2</v>
      </c>
      <c r="G216" s="228">
        <f t="shared" si="11"/>
        <v>120</v>
      </c>
      <c r="H216" s="228">
        <v>240</v>
      </c>
      <c r="I216" s="228" t="s">
        <v>1706</v>
      </c>
      <c r="J216" s="228">
        <v>39</v>
      </c>
      <c r="K216" s="239">
        <v>2</v>
      </c>
      <c r="L216" s="634">
        <v>41.73</v>
      </c>
      <c r="M216" s="634">
        <v>83.46</v>
      </c>
      <c r="N216" s="79">
        <f t="shared" si="12"/>
        <v>-156.54</v>
      </c>
      <c r="O216" s="287">
        <f t="shared" si="13"/>
        <v>-65.23</v>
      </c>
      <c r="P216" s="20"/>
    </row>
    <row r="217" spans="1:16" s="298" customFormat="1" ht="15.75" customHeight="1">
      <c r="A217" s="116">
        <v>211</v>
      </c>
      <c r="B217" s="236" t="s">
        <v>2435</v>
      </c>
      <c r="C217" s="199" t="s">
        <v>2433</v>
      </c>
      <c r="D217" s="234" t="s">
        <v>2434</v>
      </c>
      <c r="E217" s="234" t="s">
        <v>2426</v>
      </c>
      <c r="F217" s="228">
        <v>1</v>
      </c>
      <c r="G217" s="228">
        <f t="shared" si="11"/>
        <v>70</v>
      </c>
      <c r="H217" s="228">
        <v>70</v>
      </c>
      <c r="I217" s="228" t="s">
        <v>1706</v>
      </c>
      <c r="J217" s="228">
        <v>20</v>
      </c>
      <c r="K217" s="239">
        <v>1</v>
      </c>
      <c r="L217" s="634">
        <v>42.8</v>
      </c>
      <c r="M217" s="634">
        <v>42.8</v>
      </c>
      <c r="N217" s="79">
        <f t="shared" si="12"/>
        <v>-27.2</v>
      </c>
      <c r="O217" s="287">
        <f t="shared" si="13"/>
        <v>-38.86</v>
      </c>
      <c r="P217" s="20"/>
    </row>
    <row r="218" spans="1:16" s="298" customFormat="1" ht="15.75" customHeight="1">
      <c r="A218" s="116">
        <v>212</v>
      </c>
      <c r="B218" s="236" t="s">
        <v>2457</v>
      </c>
      <c r="C218" s="199" t="s">
        <v>2433</v>
      </c>
      <c r="D218" s="234" t="s">
        <v>2434</v>
      </c>
      <c r="E218" s="234" t="s">
        <v>2426</v>
      </c>
      <c r="F218" s="228">
        <v>2</v>
      </c>
      <c r="G218" s="228">
        <f t="shared" si="11"/>
        <v>205</v>
      </c>
      <c r="H218" s="228">
        <v>410</v>
      </c>
      <c r="I218" s="228" t="s">
        <v>1706</v>
      </c>
      <c r="J218" s="228">
        <v>40</v>
      </c>
      <c r="K218" s="239">
        <v>2</v>
      </c>
      <c r="L218" s="634">
        <v>42.8</v>
      </c>
      <c r="M218" s="634">
        <v>85.6</v>
      </c>
      <c r="N218" s="79">
        <f t="shared" si="12"/>
        <v>-324.39999999999998</v>
      </c>
      <c r="O218" s="287">
        <f t="shared" si="13"/>
        <v>-79.12</v>
      </c>
      <c r="P218" s="20"/>
    </row>
    <row r="219" spans="1:16" s="298" customFormat="1" ht="15.75" customHeight="1">
      <c r="A219" s="116">
        <v>213</v>
      </c>
      <c r="B219" s="236" t="s">
        <v>2461</v>
      </c>
      <c r="C219" s="199" t="s">
        <v>2433</v>
      </c>
      <c r="D219" s="234" t="s">
        <v>2434</v>
      </c>
      <c r="E219" s="234" t="s">
        <v>2426</v>
      </c>
      <c r="F219" s="228">
        <v>1</v>
      </c>
      <c r="G219" s="228">
        <f t="shared" si="11"/>
        <v>50</v>
      </c>
      <c r="H219" s="228">
        <v>50</v>
      </c>
      <c r="I219" s="228" t="s">
        <v>1706</v>
      </c>
      <c r="J219" s="228">
        <v>7</v>
      </c>
      <c r="K219" s="239">
        <v>1</v>
      </c>
      <c r="L219" s="634">
        <v>14.98</v>
      </c>
      <c r="M219" s="634">
        <v>14.98</v>
      </c>
      <c r="N219" s="79">
        <f t="shared" si="12"/>
        <v>-35.020000000000003</v>
      </c>
      <c r="O219" s="287">
        <f t="shared" si="13"/>
        <v>-70.040000000000006</v>
      </c>
      <c r="P219" s="20"/>
    </row>
    <row r="220" spans="1:16" s="298" customFormat="1" ht="15.75" customHeight="1">
      <c r="A220" s="116">
        <v>214</v>
      </c>
      <c r="B220" s="236" t="s">
        <v>2469</v>
      </c>
      <c r="C220" s="199" t="s">
        <v>2433</v>
      </c>
      <c r="D220" s="234" t="s">
        <v>2434</v>
      </c>
      <c r="E220" s="234" t="s">
        <v>2426</v>
      </c>
      <c r="F220" s="228">
        <v>3</v>
      </c>
      <c r="G220" s="228">
        <f t="shared" si="11"/>
        <v>50</v>
      </c>
      <c r="H220" s="228">
        <v>150</v>
      </c>
      <c r="I220" s="228" t="s">
        <v>1706</v>
      </c>
      <c r="J220" s="228">
        <v>22</v>
      </c>
      <c r="K220" s="239">
        <v>3</v>
      </c>
      <c r="L220" s="634">
        <v>15.69</v>
      </c>
      <c r="M220" s="634">
        <v>47.08</v>
      </c>
      <c r="N220" s="79">
        <f t="shared" si="12"/>
        <v>-102.92</v>
      </c>
      <c r="O220" s="287">
        <f t="shared" si="13"/>
        <v>-68.61</v>
      </c>
      <c r="P220" s="20"/>
    </row>
    <row r="221" spans="1:16" s="298" customFormat="1" ht="15.75" customHeight="1">
      <c r="A221" s="116">
        <v>215</v>
      </c>
      <c r="B221" s="236" t="s">
        <v>2463</v>
      </c>
      <c r="C221" s="199" t="s">
        <v>2433</v>
      </c>
      <c r="D221" s="234" t="s">
        <v>2434</v>
      </c>
      <c r="E221" s="234" t="s">
        <v>2426</v>
      </c>
      <c r="F221" s="228">
        <v>2</v>
      </c>
      <c r="G221" s="228">
        <f t="shared" si="11"/>
        <v>55</v>
      </c>
      <c r="H221" s="228">
        <v>110</v>
      </c>
      <c r="I221" s="228" t="s">
        <v>1706</v>
      </c>
      <c r="J221" s="228">
        <v>29</v>
      </c>
      <c r="K221" s="239">
        <v>2</v>
      </c>
      <c r="L221" s="634">
        <v>31.03</v>
      </c>
      <c r="M221" s="634">
        <v>62.06</v>
      </c>
      <c r="N221" s="79">
        <f t="shared" si="12"/>
        <v>-47.94</v>
      </c>
      <c r="O221" s="287">
        <f t="shared" si="13"/>
        <v>-43.58</v>
      </c>
      <c r="P221" s="20"/>
    </row>
    <row r="222" spans="1:16" s="298" customFormat="1" ht="15.75" customHeight="1">
      <c r="A222" s="116">
        <v>216</v>
      </c>
      <c r="B222" s="236" t="s">
        <v>2438</v>
      </c>
      <c r="C222" s="199" t="s">
        <v>2433</v>
      </c>
      <c r="D222" s="234" t="s">
        <v>2434</v>
      </c>
      <c r="E222" s="234" t="s">
        <v>2426</v>
      </c>
      <c r="F222" s="228">
        <v>1</v>
      </c>
      <c r="G222" s="228">
        <f t="shared" si="11"/>
        <v>410</v>
      </c>
      <c r="H222" s="228">
        <v>410</v>
      </c>
      <c r="I222" s="228" t="s">
        <v>1706</v>
      </c>
      <c r="J222" s="228">
        <v>6</v>
      </c>
      <c r="K222" s="239">
        <v>1</v>
      </c>
      <c r="L222" s="634">
        <v>12.84</v>
      </c>
      <c r="M222" s="634">
        <v>12.84</v>
      </c>
      <c r="N222" s="79">
        <f t="shared" si="12"/>
        <v>-397.16</v>
      </c>
      <c r="O222" s="287">
        <f t="shared" si="13"/>
        <v>-96.87</v>
      </c>
      <c r="P222" s="20"/>
    </row>
    <row r="223" spans="1:16" s="298" customFormat="1" ht="15.75" customHeight="1">
      <c r="A223" s="116">
        <v>217</v>
      </c>
      <c r="B223" s="236" t="s">
        <v>2437</v>
      </c>
      <c r="C223" s="199" t="s">
        <v>2433</v>
      </c>
      <c r="D223" s="234" t="s">
        <v>2434</v>
      </c>
      <c r="E223" s="234" t="s">
        <v>2426</v>
      </c>
      <c r="F223" s="228">
        <v>1</v>
      </c>
      <c r="G223" s="228">
        <f t="shared" si="11"/>
        <v>1000</v>
      </c>
      <c r="H223" s="228">
        <v>1000</v>
      </c>
      <c r="I223" s="228" t="s">
        <v>1706</v>
      </c>
      <c r="J223" s="228">
        <v>24</v>
      </c>
      <c r="K223" s="239">
        <v>1</v>
      </c>
      <c r="L223" s="634">
        <v>51.36</v>
      </c>
      <c r="M223" s="634">
        <v>51.36</v>
      </c>
      <c r="N223" s="79">
        <f t="shared" si="12"/>
        <v>-948.64</v>
      </c>
      <c r="O223" s="287">
        <f t="shared" si="13"/>
        <v>-94.86</v>
      </c>
      <c r="P223" s="20"/>
    </row>
    <row r="224" spans="1:16" s="298" customFormat="1" ht="15.75" customHeight="1">
      <c r="A224" s="116">
        <v>218</v>
      </c>
      <c r="B224" s="236" t="s">
        <v>2457</v>
      </c>
      <c r="C224" s="199" t="s">
        <v>2433</v>
      </c>
      <c r="D224" s="234" t="s">
        <v>2434</v>
      </c>
      <c r="E224" s="234" t="s">
        <v>2426</v>
      </c>
      <c r="F224" s="228">
        <v>1</v>
      </c>
      <c r="G224" s="228">
        <f t="shared" si="11"/>
        <v>730</v>
      </c>
      <c r="H224" s="228">
        <v>730</v>
      </c>
      <c r="I224" s="228" t="s">
        <v>1706</v>
      </c>
      <c r="J224" s="228">
        <v>38.5</v>
      </c>
      <c r="K224" s="239">
        <v>1</v>
      </c>
      <c r="L224" s="634">
        <v>82.39</v>
      </c>
      <c r="M224" s="634">
        <v>82.39</v>
      </c>
      <c r="N224" s="79">
        <f t="shared" si="12"/>
        <v>-647.61</v>
      </c>
      <c r="O224" s="287">
        <f t="shared" si="13"/>
        <v>-88.71</v>
      </c>
      <c r="P224" s="20"/>
    </row>
    <row r="225" spans="1:16" s="298" customFormat="1" ht="15.75" customHeight="1">
      <c r="A225" s="116">
        <v>219</v>
      </c>
      <c r="B225" s="236" t="s">
        <v>2469</v>
      </c>
      <c r="C225" s="199" t="s">
        <v>2433</v>
      </c>
      <c r="D225" s="234" t="s">
        <v>2434</v>
      </c>
      <c r="E225" s="234" t="s">
        <v>2426</v>
      </c>
      <c r="F225" s="228">
        <v>1</v>
      </c>
      <c r="G225" s="228">
        <f t="shared" si="11"/>
        <v>47</v>
      </c>
      <c r="H225" s="228">
        <v>47</v>
      </c>
      <c r="I225" s="228" t="s">
        <v>1706</v>
      </c>
      <c r="J225" s="228">
        <v>7</v>
      </c>
      <c r="K225" s="239">
        <v>1</v>
      </c>
      <c r="L225" s="634">
        <v>14.98</v>
      </c>
      <c r="M225" s="634">
        <v>14.98</v>
      </c>
      <c r="N225" s="79">
        <f t="shared" si="12"/>
        <v>-32.020000000000003</v>
      </c>
      <c r="O225" s="287">
        <f t="shared" si="13"/>
        <v>-68.13</v>
      </c>
      <c r="P225" s="20"/>
    </row>
    <row r="226" spans="1:16" s="298" customFormat="1" ht="15.75" customHeight="1">
      <c r="A226" s="116">
        <v>220</v>
      </c>
      <c r="B226" s="236" t="s">
        <v>2437</v>
      </c>
      <c r="C226" s="199" t="s">
        <v>2433</v>
      </c>
      <c r="D226" s="234" t="s">
        <v>2434</v>
      </c>
      <c r="E226" s="234" t="s">
        <v>2426</v>
      </c>
      <c r="F226" s="228">
        <v>1</v>
      </c>
      <c r="G226" s="228">
        <f t="shared" si="11"/>
        <v>1250</v>
      </c>
      <c r="H226" s="228">
        <v>1250</v>
      </c>
      <c r="I226" s="228" t="s">
        <v>1706</v>
      </c>
      <c r="J226" s="228">
        <v>25</v>
      </c>
      <c r="K226" s="239">
        <v>1</v>
      </c>
      <c r="L226" s="634">
        <v>53.5</v>
      </c>
      <c r="M226" s="634">
        <v>53.5</v>
      </c>
      <c r="N226" s="79">
        <f t="shared" si="12"/>
        <v>-1196.5</v>
      </c>
      <c r="O226" s="287">
        <f t="shared" si="13"/>
        <v>-95.72</v>
      </c>
      <c r="P226" s="20"/>
    </row>
    <row r="227" spans="1:16" s="298" customFormat="1" ht="15.75" customHeight="1">
      <c r="A227" s="116">
        <v>221</v>
      </c>
      <c r="B227" s="236" t="s">
        <v>2437</v>
      </c>
      <c r="C227" s="199" t="s">
        <v>2433</v>
      </c>
      <c r="D227" s="234" t="s">
        <v>2434</v>
      </c>
      <c r="E227" s="234" t="s">
        <v>2426</v>
      </c>
      <c r="F227" s="228">
        <v>2</v>
      </c>
      <c r="G227" s="228">
        <f t="shared" si="11"/>
        <v>450</v>
      </c>
      <c r="H227" s="228">
        <v>900</v>
      </c>
      <c r="I227" s="228" t="s">
        <v>1706</v>
      </c>
      <c r="J227" s="228">
        <v>65</v>
      </c>
      <c r="K227" s="239">
        <v>2</v>
      </c>
      <c r="L227" s="634">
        <v>69.55</v>
      </c>
      <c r="M227" s="634">
        <v>139.1</v>
      </c>
      <c r="N227" s="79">
        <f t="shared" si="12"/>
        <v>-760.9</v>
      </c>
      <c r="O227" s="287">
        <f t="shared" si="13"/>
        <v>-84.54</v>
      </c>
      <c r="P227" s="20"/>
    </row>
    <row r="228" spans="1:16" s="298" customFormat="1" ht="15.75" customHeight="1">
      <c r="A228" s="116">
        <v>222</v>
      </c>
      <c r="B228" s="236" t="s">
        <v>2457</v>
      </c>
      <c r="C228" s="199" t="s">
        <v>2433</v>
      </c>
      <c r="D228" s="234" t="s">
        <v>2434</v>
      </c>
      <c r="E228" s="234" t="s">
        <v>2426</v>
      </c>
      <c r="F228" s="228">
        <v>2</v>
      </c>
      <c r="G228" s="228">
        <f t="shared" si="11"/>
        <v>390</v>
      </c>
      <c r="H228" s="228">
        <v>780</v>
      </c>
      <c r="I228" s="228" t="s">
        <v>1706</v>
      </c>
      <c r="J228" s="228">
        <v>55</v>
      </c>
      <c r="K228" s="239">
        <v>2</v>
      </c>
      <c r="L228" s="634">
        <v>58.85</v>
      </c>
      <c r="M228" s="634">
        <v>117.7</v>
      </c>
      <c r="N228" s="79">
        <f t="shared" si="12"/>
        <v>-662.3</v>
      </c>
      <c r="O228" s="287">
        <f t="shared" si="13"/>
        <v>-84.91</v>
      </c>
      <c r="P228" s="20"/>
    </row>
    <row r="229" spans="1:16" s="298" customFormat="1" ht="15.75" customHeight="1">
      <c r="A229" s="116">
        <v>223</v>
      </c>
      <c r="B229" s="236" t="s">
        <v>2469</v>
      </c>
      <c r="C229" s="199" t="s">
        <v>2433</v>
      </c>
      <c r="D229" s="234" t="s">
        <v>2434</v>
      </c>
      <c r="E229" s="234" t="s">
        <v>2426</v>
      </c>
      <c r="F229" s="228">
        <v>2</v>
      </c>
      <c r="G229" s="228">
        <f t="shared" si="11"/>
        <v>70</v>
      </c>
      <c r="H229" s="228">
        <v>140</v>
      </c>
      <c r="I229" s="228" t="s">
        <v>1706</v>
      </c>
      <c r="J229" s="228">
        <v>19</v>
      </c>
      <c r="K229" s="239">
        <v>2</v>
      </c>
      <c r="L229" s="634">
        <v>20.329999999999998</v>
      </c>
      <c r="M229" s="634">
        <v>40.659999999999997</v>
      </c>
      <c r="N229" s="79">
        <f t="shared" si="12"/>
        <v>-99.34</v>
      </c>
      <c r="O229" s="287">
        <f t="shared" si="13"/>
        <v>-70.959999999999994</v>
      </c>
      <c r="P229" s="20"/>
    </row>
    <row r="230" spans="1:16" s="298" customFormat="1" ht="15.75" customHeight="1">
      <c r="A230" s="116">
        <v>224</v>
      </c>
      <c r="B230" s="236" t="s">
        <v>2461</v>
      </c>
      <c r="C230" s="199" t="s">
        <v>2433</v>
      </c>
      <c r="D230" s="234" t="s">
        <v>2434</v>
      </c>
      <c r="E230" s="234" t="s">
        <v>2426</v>
      </c>
      <c r="F230" s="228">
        <v>1</v>
      </c>
      <c r="G230" s="228">
        <f t="shared" si="11"/>
        <v>35</v>
      </c>
      <c r="H230" s="228">
        <v>35</v>
      </c>
      <c r="I230" s="228" t="s">
        <v>1706</v>
      </c>
      <c r="J230" s="228">
        <v>5</v>
      </c>
      <c r="K230" s="239">
        <v>1</v>
      </c>
      <c r="L230" s="634">
        <v>10.7</v>
      </c>
      <c r="M230" s="634">
        <v>10.7</v>
      </c>
      <c r="N230" s="79">
        <f t="shared" si="12"/>
        <v>-24.3</v>
      </c>
      <c r="O230" s="287">
        <f t="shared" si="13"/>
        <v>-69.430000000000007</v>
      </c>
      <c r="P230" s="20"/>
    </row>
    <row r="231" spans="1:16" s="298" customFormat="1" ht="15.75" customHeight="1">
      <c r="A231" s="116">
        <v>225</v>
      </c>
      <c r="B231" s="236" t="s">
        <v>2463</v>
      </c>
      <c r="C231" s="199" t="s">
        <v>2433</v>
      </c>
      <c r="D231" s="234" t="s">
        <v>2434</v>
      </c>
      <c r="E231" s="234" t="s">
        <v>2426</v>
      </c>
      <c r="F231" s="228">
        <v>2</v>
      </c>
      <c r="G231" s="228">
        <f t="shared" si="11"/>
        <v>100</v>
      </c>
      <c r="H231" s="228">
        <v>200</v>
      </c>
      <c r="I231" s="228" t="s">
        <v>1706</v>
      </c>
      <c r="J231" s="228">
        <v>30</v>
      </c>
      <c r="K231" s="239">
        <v>2</v>
      </c>
      <c r="L231" s="634">
        <v>32.1</v>
      </c>
      <c r="M231" s="634">
        <v>64.2</v>
      </c>
      <c r="N231" s="79">
        <f t="shared" si="12"/>
        <v>-135.80000000000001</v>
      </c>
      <c r="O231" s="287">
        <f t="shared" si="13"/>
        <v>-67.900000000000006</v>
      </c>
      <c r="P231" s="20"/>
    </row>
    <row r="232" spans="1:16" s="298" customFormat="1" ht="15.75" customHeight="1">
      <c r="A232" s="116">
        <v>226</v>
      </c>
      <c r="B232" s="236" t="s">
        <v>2438</v>
      </c>
      <c r="C232" s="199" t="s">
        <v>2433</v>
      </c>
      <c r="D232" s="234" t="s">
        <v>2434</v>
      </c>
      <c r="E232" s="234" t="s">
        <v>2426</v>
      </c>
      <c r="F232" s="228">
        <v>1</v>
      </c>
      <c r="G232" s="228">
        <f t="shared" si="11"/>
        <v>790</v>
      </c>
      <c r="H232" s="228">
        <v>790</v>
      </c>
      <c r="I232" s="228" t="s">
        <v>1706</v>
      </c>
      <c r="J232" s="228">
        <v>11.5</v>
      </c>
      <c r="K232" s="239">
        <v>1</v>
      </c>
      <c r="L232" s="634">
        <v>24.61</v>
      </c>
      <c r="M232" s="634">
        <v>24.61</v>
      </c>
      <c r="N232" s="79">
        <f t="shared" si="12"/>
        <v>-765.39</v>
      </c>
      <c r="O232" s="287">
        <f t="shared" si="13"/>
        <v>-96.88</v>
      </c>
      <c r="P232" s="20"/>
    </row>
    <row r="233" spans="1:16" s="298" customFormat="1" ht="15.75" customHeight="1">
      <c r="A233" s="116">
        <v>227</v>
      </c>
      <c r="B233" s="236" t="s">
        <v>2462</v>
      </c>
      <c r="C233" s="199" t="s">
        <v>2433</v>
      </c>
      <c r="D233" s="234" t="s">
        <v>2434</v>
      </c>
      <c r="E233" s="234" t="s">
        <v>2426</v>
      </c>
      <c r="F233" s="228">
        <v>1</v>
      </c>
      <c r="G233" s="228">
        <f t="shared" si="11"/>
        <v>300</v>
      </c>
      <c r="H233" s="228">
        <v>300</v>
      </c>
      <c r="I233" s="228" t="s">
        <v>1706</v>
      </c>
      <c r="J233" s="228">
        <v>11</v>
      </c>
      <c r="K233" s="239">
        <v>1</v>
      </c>
      <c r="L233" s="634">
        <v>23.54</v>
      </c>
      <c r="M233" s="634">
        <v>23.54</v>
      </c>
      <c r="N233" s="79">
        <f t="shared" si="12"/>
        <v>-276.45999999999998</v>
      </c>
      <c r="O233" s="287">
        <f t="shared" si="13"/>
        <v>-92.15</v>
      </c>
      <c r="P233" s="20"/>
    </row>
    <row r="234" spans="1:16" s="298" customFormat="1" ht="15.75" customHeight="1">
      <c r="A234" s="116">
        <v>228</v>
      </c>
      <c r="B234" s="236" t="s">
        <v>2457</v>
      </c>
      <c r="C234" s="199" t="s">
        <v>2433</v>
      </c>
      <c r="D234" s="234" t="s">
        <v>2434</v>
      </c>
      <c r="E234" s="234" t="s">
        <v>2426</v>
      </c>
      <c r="F234" s="228">
        <v>1</v>
      </c>
      <c r="G234" s="228">
        <f t="shared" si="11"/>
        <v>870</v>
      </c>
      <c r="H234" s="228">
        <v>870</v>
      </c>
      <c r="I234" s="228" t="s">
        <v>1706</v>
      </c>
      <c r="J234" s="228">
        <v>39</v>
      </c>
      <c r="K234" s="239">
        <v>1</v>
      </c>
      <c r="L234" s="634">
        <v>83.46</v>
      </c>
      <c r="M234" s="634">
        <v>83.46</v>
      </c>
      <c r="N234" s="79">
        <f t="shared" si="12"/>
        <v>-786.54</v>
      </c>
      <c r="O234" s="287">
        <f t="shared" si="13"/>
        <v>-90.41</v>
      </c>
      <c r="P234" s="20"/>
    </row>
    <row r="235" spans="1:16" s="298" customFormat="1" ht="15.75" customHeight="1">
      <c r="A235" s="116">
        <v>229</v>
      </c>
      <c r="B235" s="236" t="s">
        <v>2469</v>
      </c>
      <c r="C235" s="199" t="s">
        <v>2433</v>
      </c>
      <c r="D235" s="234" t="s">
        <v>2434</v>
      </c>
      <c r="E235" s="234" t="s">
        <v>2426</v>
      </c>
      <c r="F235" s="228">
        <v>3</v>
      </c>
      <c r="G235" s="228">
        <f t="shared" si="11"/>
        <v>47</v>
      </c>
      <c r="H235" s="228">
        <v>141</v>
      </c>
      <c r="I235" s="228" t="s">
        <v>1706</v>
      </c>
      <c r="J235" s="228">
        <v>21</v>
      </c>
      <c r="K235" s="239">
        <v>3</v>
      </c>
      <c r="L235" s="634">
        <v>14.98</v>
      </c>
      <c r="M235" s="634">
        <v>44.94</v>
      </c>
      <c r="N235" s="79">
        <f t="shared" si="12"/>
        <v>-96.06</v>
      </c>
      <c r="O235" s="287">
        <f t="shared" si="13"/>
        <v>-68.13</v>
      </c>
      <c r="P235" s="20"/>
    </row>
    <row r="236" spans="1:16" s="298" customFormat="1" ht="15.75" customHeight="1">
      <c r="A236" s="116">
        <v>230</v>
      </c>
      <c r="B236" s="236" t="s">
        <v>2438</v>
      </c>
      <c r="C236" s="199" t="s">
        <v>2433</v>
      </c>
      <c r="D236" s="234" t="s">
        <v>2434</v>
      </c>
      <c r="E236" s="234" t="s">
        <v>2426</v>
      </c>
      <c r="F236" s="228">
        <v>1</v>
      </c>
      <c r="G236" s="228">
        <f t="shared" si="11"/>
        <v>3931</v>
      </c>
      <c r="H236" s="228">
        <v>3931</v>
      </c>
      <c r="I236" s="228" t="s">
        <v>1706</v>
      </c>
      <c r="J236" s="228">
        <v>20</v>
      </c>
      <c r="K236" s="239">
        <v>1</v>
      </c>
      <c r="L236" s="634">
        <v>42.8</v>
      </c>
      <c r="M236" s="634">
        <v>42.8</v>
      </c>
      <c r="N236" s="79">
        <f t="shared" si="12"/>
        <v>-3888.2</v>
      </c>
      <c r="O236" s="287">
        <f t="shared" si="13"/>
        <v>-98.91</v>
      </c>
      <c r="P236" s="20"/>
    </row>
    <row r="237" spans="1:16" s="298" customFormat="1" ht="15.75" customHeight="1">
      <c r="A237" s="116">
        <v>231</v>
      </c>
      <c r="B237" s="236" t="s">
        <v>2470</v>
      </c>
      <c r="C237" s="199" t="s">
        <v>2433</v>
      </c>
      <c r="D237" s="234" t="s">
        <v>2434</v>
      </c>
      <c r="E237" s="234" t="s">
        <v>2426</v>
      </c>
      <c r="F237" s="228">
        <v>2</v>
      </c>
      <c r="G237" s="228">
        <f t="shared" si="11"/>
        <v>239</v>
      </c>
      <c r="H237" s="228">
        <v>478</v>
      </c>
      <c r="I237" s="228" t="s">
        <v>1706</v>
      </c>
      <c r="J237" s="228">
        <v>18</v>
      </c>
      <c r="K237" s="239">
        <v>2</v>
      </c>
      <c r="L237" s="634">
        <v>19.260000000000002</v>
      </c>
      <c r="M237" s="634">
        <v>38.520000000000003</v>
      </c>
      <c r="N237" s="79">
        <f t="shared" si="12"/>
        <v>-439.48</v>
      </c>
      <c r="O237" s="287">
        <f t="shared" si="13"/>
        <v>-91.94</v>
      </c>
      <c r="P237" s="20"/>
    </row>
    <row r="238" spans="1:16" s="298" customFormat="1" ht="15.75" customHeight="1">
      <c r="A238" s="116">
        <v>232</v>
      </c>
      <c r="B238" s="236" t="s">
        <v>2471</v>
      </c>
      <c r="C238" s="199" t="s">
        <v>2433</v>
      </c>
      <c r="D238" s="234" t="s">
        <v>2434</v>
      </c>
      <c r="E238" s="234" t="s">
        <v>2426</v>
      </c>
      <c r="F238" s="228">
        <v>1</v>
      </c>
      <c r="G238" s="228">
        <f t="shared" si="11"/>
        <v>495</v>
      </c>
      <c r="H238" s="228">
        <v>495</v>
      </c>
      <c r="I238" s="228" t="s">
        <v>1706</v>
      </c>
      <c r="J238" s="228">
        <v>34</v>
      </c>
      <c r="K238" s="239">
        <v>1</v>
      </c>
      <c r="L238" s="634">
        <v>72.760000000000005</v>
      </c>
      <c r="M238" s="634">
        <v>72.760000000000005</v>
      </c>
      <c r="N238" s="79">
        <f t="shared" si="12"/>
        <v>-422.24</v>
      </c>
      <c r="O238" s="287">
        <f t="shared" si="13"/>
        <v>-85.3</v>
      </c>
      <c r="P238" s="20"/>
    </row>
    <row r="239" spans="1:16" s="298" customFormat="1" ht="15.75" customHeight="1">
      <c r="A239" s="116">
        <v>233</v>
      </c>
      <c r="B239" s="236" t="s">
        <v>2472</v>
      </c>
      <c r="C239" s="199" t="s">
        <v>2433</v>
      </c>
      <c r="D239" s="234" t="s">
        <v>2434</v>
      </c>
      <c r="E239" s="234" t="s">
        <v>2426</v>
      </c>
      <c r="F239" s="228">
        <v>6</v>
      </c>
      <c r="G239" s="228">
        <f t="shared" si="11"/>
        <v>55</v>
      </c>
      <c r="H239" s="228">
        <v>330</v>
      </c>
      <c r="I239" s="228" t="s">
        <v>1706</v>
      </c>
      <c r="J239" s="228">
        <v>48</v>
      </c>
      <c r="K239" s="239">
        <v>6</v>
      </c>
      <c r="L239" s="634">
        <v>17.12</v>
      </c>
      <c r="M239" s="634">
        <v>102.72</v>
      </c>
      <c r="N239" s="79">
        <f t="shared" si="12"/>
        <v>-227.28</v>
      </c>
      <c r="O239" s="287">
        <f t="shared" si="13"/>
        <v>-68.87</v>
      </c>
      <c r="P239" s="20"/>
    </row>
    <row r="240" spans="1:16" s="298" customFormat="1" ht="15.75" customHeight="1">
      <c r="A240" s="116">
        <v>234</v>
      </c>
      <c r="B240" s="236" t="s">
        <v>2437</v>
      </c>
      <c r="C240" s="199" t="s">
        <v>2433</v>
      </c>
      <c r="D240" s="234" t="s">
        <v>2434</v>
      </c>
      <c r="E240" s="234" t="s">
        <v>2426</v>
      </c>
      <c r="F240" s="228">
        <v>1</v>
      </c>
      <c r="G240" s="228">
        <f t="shared" si="11"/>
        <v>250</v>
      </c>
      <c r="H240" s="228">
        <v>250</v>
      </c>
      <c r="I240" s="228" t="s">
        <v>1706</v>
      </c>
      <c r="J240" s="228">
        <v>24</v>
      </c>
      <c r="K240" s="239">
        <v>1</v>
      </c>
      <c r="L240" s="634">
        <v>51.36</v>
      </c>
      <c r="M240" s="634">
        <v>51.36</v>
      </c>
      <c r="N240" s="79">
        <f t="shared" si="12"/>
        <v>-198.64</v>
      </c>
      <c r="O240" s="287">
        <f t="shared" si="13"/>
        <v>-79.459999999999994</v>
      </c>
      <c r="P240" s="20"/>
    </row>
    <row r="241" spans="1:16" s="298" customFormat="1" ht="15.75" customHeight="1">
      <c r="A241" s="116">
        <v>235</v>
      </c>
      <c r="B241" s="236" t="s">
        <v>2437</v>
      </c>
      <c r="C241" s="199" t="s">
        <v>2433</v>
      </c>
      <c r="D241" s="234" t="s">
        <v>2434</v>
      </c>
      <c r="E241" s="234" t="s">
        <v>2426</v>
      </c>
      <c r="F241" s="228">
        <v>1</v>
      </c>
      <c r="G241" s="228">
        <f t="shared" si="11"/>
        <v>870</v>
      </c>
      <c r="H241" s="228">
        <v>870</v>
      </c>
      <c r="I241" s="228" t="s">
        <v>1706</v>
      </c>
      <c r="J241" s="228">
        <v>22.5</v>
      </c>
      <c r="K241" s="239">
        <v>1</v>
      </c>
      <c r="L241" s="634">
        <v>48.15</v>
      </c>
      <c r="M241" s="634">
        <v>48.15</v>
      </c>
      <c r="N241" s="79">
        <f t="shared" si="12"/>
        <v>-821.85</v>
      </c>
      <c r="O241" s="287">
        <f t="shared" si="13"/>
        <v>-94.47</v>
      </c>
      <c r="P241" s="20"/>
    </row>
    <row r="242" spans="1:16" s="298" customFormat="1" ht="15.75" customHeight="1">
      <c r="A242" s="116">
        <v>236</v>
      </c>
      <c r="B242" s="236" t="s">
        <v>2457</v>
      </c>
      <c r="C242" s="199" t="s">
        <v>2433</v>
      </c>
      <c r="D242" s="234" t="s">
        <v>2434</v>
      </c>
      <c r="E242" s="234" t="s">
        <v>2426</v>
      </c>
      <c r="F242" s="228">
        <v>1</v>
      </c>
      <c r="G242" s="228">
        <f t="shared" si="11"/>
        <v>390</v>
      </c>
      <c r="H242" s="228">
        <v>390</v>
      </c>
      <c r="I242" s="228" t="s">
        <v>1706</v>
      </c>
      <c r="J242" s="228">
        <v>27.5</v>
      </c>
      <c r="K242" s="239">
        <v>1</v>
      </c>
      <c r="L242" s="634">
        <v>58.85</v>
      </c>
      <c r="M242" s="634">
        <v>58.85</v>
      </c>
      <c r="N242" s="79">
        <f t="shared" si="12"/>
        <v>-331.15</v>
      </c>
      <c r="O242" s="287">
        <f t="shared" si="13"/>
        <v>-84.91</v>
      </c>
      <c r="P242" s="20"/>
    </row>
    <row r="243" spans="1:16" s="298" customFormat="1" ht="15.75" customHeight="1">
      <c r="A243" s="116">
        <v>237</v>
      </c>
      <c r="B243" s="236" t="s">
        <v>2437</v>
      </c>
      <c r="C243" s="199" t="s">
        <v>2433</v>
      </c>
      <c r="D243" s="234" t="s">
        <v>2434</v>
      </c>
      <c r="E243" s="234" t="s">
        <v>2426</v>
      </c>
      <c r="F243" s="228">
        <v>1</v>
      </c>
      <c r="G243" s="228">
        <f t="shared" si="11"/>
        <v>450</v>
      </c>
      <c r="H243" s="228">
        <v>450</v>
      </c>
      <c r="I243" s="228" t="s">
        <v>1706</v>
      </c>
      <c r="J243" s="228">
        <v>32.5</v>
      </c>
      <c r="K243" s="239">
        <v>1</v>
      </c>
      <c r="L243" s="634">
        <v>69.55</v>
      </c>
      <c r="M243" s="634">
        <v>69.55</v>
      </c>
      <c r="N243" s="79">
        <f t="shared" si="12"/>
        <v>-380.45</v>
      </c>
      <c r="O243" s="287">
        <f t="shared" si="13"/>
        <v>-84.54</v>
      </c>
      <c r="P243" s="20"/>
    </row>
    <row r="244" spans="1:16" s="298" customFormat="1" ht="15.75" customHeight="1">
      <c r="A244" s="116">
        <v>238</v>
      </c>
      <c r="B244" s="236" t="s">
        <v>2461</v>
      </c>
      <c r="C244" s="199" t="s">
        <v>2433</v>
      </c>
      <c r="D244" s="234" t="s">
        <v>2434</v>
      </c>
      <c r="E244" s="234" t="s">
        <v>2426</v>
      </c>
      <c r="F244" s="228">
        <v>1</v>
      </c>
      <c r="G244" s="228">
        <f t="shared" si="11"/>
        <v>35</v>
      </c>
      <c r="H244" s="228">
        <v>35</v>
      </c>
      <c r="I244" s="228" t="s">
        <v>1706</v>
      </c>
      <c r="J244" s="228">
        <v>5</v>
      </c>
      <c r="K244" s="239">
        <v>1</v>
      </c>
      <c r="L244" s="634">
        <v>10.7</v>
      </c>
      <c r="M244" s="634">
        <v>10.7</v>
      </c>
      <c r="N244" s="79">
        <f t="shared" si="12"/>
        <v>-24.3</v>
      </c>
      <c r="O244" s="287">
        <f t="shared" si="13"/>
        <v>-69.430000000000007</v>
      </c>
      <c r="P244" s="20"/>
    </row>
    <row r="245" spans="1:16" s="298" customFormat="1" ht="15.75" customHeight="1">
      <c r="A245" s="116">
        <v>239</v>
      </c>
      <c r="B245" s="236" t="s">
        <v>2463</v>
      </c>
      <c r="C245" s="199" t="s">
        <v>2433</v>
      </c>
      <c r="D245" s="234" t="s">
        <v>2434</v>
      </c>
      <c r="E245" s="234" t="s">
        <v>2426</v>
      </c>
      <c r="F245" s="228">
        <v>2</v>
      </c>
      <c r="G245" s="228">
        <f t="shared" si="11"/>
        <v>110</v>
      </c>
      <c r="H245" s="228">
        <v>220</v>
      </c>
      <c r="I245" s="228" t="s">
        <v>1706</v>
      </c>
      <c r="J245" s="228">
        <v>31</v>
      </c>
      <c r="K245" s="239">
        <v>2</v>
      </c>
      <c r="L245" s="634">
        <v>33.17</v>
      </c>
      <c r="M245" s="634">
        <v>66.34</v>
      </c>
      <c r="N245" s="79">
        <f t="shared" si="12"/>
        <v>-153.66</v>
      </c>
      <c r="O245" s="287">
        <f t="shared" si="13"/>
        <v>-69.849999999999994</v>
      </c>
      <c r="P245" s="20"/>
    </row>
    <row r="246" spans="1:16" s="298" customFormat="1" ht="15.75" customHeight="1">
      <c r="A246" s="116">
        <v>240</v>
      </c>
      <c r="B246" s="236" t="s">
        <v>2438</v>
      </c>
      <c r="C246" s="199" t="s">
        <v>2433</v>
      </c>
      <c r="D246" s="234" t="s">
        <v>2434</v>
      </c>
      <c r="E246" s="234" t="s">
        <v>2426</v>
      </c>
      <c r="F246" s="228">
        <v>1</v>
      </c>
      <c r="G246" s="228">
        <f t="shared" si="11"/>
        <v>790</v>
      </c>
      <c r="H246" s="228">
        <v>790</v>
      </c>
      <c r="I246" s="228" t="s">
        <v>1706</v>
      </c>
      <c r="J246" s="228">
        <v>11.5</v>
      </c>
      <c r="K246" s="239">
        <v>1</v>
      </c>
      <c r="L246" s="634">
        <v>24.61</v>
      </c>
      <c r="M246" s="634">
        <v>24.61</v>
      </c>
      <c r="N246" s="79">
        <f t="shared" si="12"/>
        <v>-765.39</v>
      </c>
      <c r="O246" s="287">
        <f t="shared" si="13"/>
        <v>-96.88</v>
      </c>
      <c r="P246" s="20"/>
    </row>
    <row r="247" spans="1:16" s="298" customFormat="1" ht="15.75" customHeight="1">
      <c r="A247" s="116">
        <v>241</v>
      </c>
      <c r="B247" s="236" t="s">
        <v>2437</v>
      </c>
      <c r="C247" s="199" t="s">
        <v>2433</v>
      </c>
      <c r="D247" s="234" t="s">
        <v>2434</v>
      </c>
      <c r="E247" s="234" t="s">
        <v>2426</v>
      </c>
      <c r="F247" s="228">
        <v>1</v>
      </c>
      <c r="G247" s="228">
        <f t="shared" si="11"/>
        <v>850</v>
      </c>
      <c r="H247" s="228">
        <v>850</v>
      </c>
      <c r="I247" s="228" t="s">
        <v>1706</v>
      </c>
      <c r="J247" s="228">
        <v>22.25</v>
      </c>
      <c r="K247" s="239">
        <v>1</v>
      </c>
      <c r="L247" s="634">
        <v>47.62</v>
      </c>
      <c r="M247" s="634">
        <v>47.62</v>
      </c>
      <c r="N247" s="79">
        <f t="shared" si="12"/>
        <v>-802.38</v>
      </c>
      <c r="O247" s="287">
        <f t="shared" si="13"/>
        <v>-94.4</v>
      </c>
      <c r="P247" s="20"/>
    </row>
    <row r="248" spans="1:16" s="298" customFormat="1" ht="15.75" customHeight="1">
      <c r="A248" s="116">
        <v>242</v>
      </c>
      <c r="B248" s="236" t="s">
        <v>2435</v>
      </c>
      <c r="C248" s="199" t="s">
        <v>2433</v>
      </c>
      <c r="D248" s="234" t="s">
        <v>2434</v>
      </c>
      <c r="E248" s="234" t="s">
        <v>2426</v>
      </c>
      <c r="F248" s="228">
        <v>2</v>
      </c>
      <c r="G248" s="228">
        <f t="shared" si="11"/>
        <v>240</v>
      </c>
      <c r="H248" s="228">
        <v>480</v>
      </c>
      <c r="I248" s="228" t="s">
        <v>1706</v>
      </c>
      <c r="J248" s="228">
        <v>78</v>
      </c>
      <c r="K248" s="239">
        <v>2</v>
      </c>
      <c r="L248" s="634">
        <v>83.46</v>
      </c>
      <c r="M248" s="634">
        <v>166.92</v>
      </c>
      <c r="N248" s="79">
        <f t="shared" si="12"/>
        <v>-313.08</v>
      </c>
      <c r="O248" s="287">
        <f t="shared" si="13"/>
        <v>-65.23</v>
      </c>
      <c r="P248" s="20"/>
    </row>
    <row r="249" spans="1:16" s="298" customFormat="1" ht="15.75" customHeight="1">
      <c r="A249" s="116">
        <v>243</v>
      </c>
      <c r="B249" s="236" t="s">
        <v>2457</v>
      </c>
      <c r="C249" s="199" t="s">
        <v>2433</v>
      </c>
      <c r="D249" s="234" t="s">
        <v>2434</v>
      </c>
      <c r="E249" s="234" t="s">
        <v>2426</v>
      </c>
      <c r="F249" s="228">
        <v>1</v>
      </c>
      <c r="G249" s="228">
        <f t="shared" si="11"/>
        <v>400</v>
      </c>
      <c r="H249" s="228">
        <v>400</v>
      </c>
      <c r="I249" s="228" t="s">
        <v>1706</v>
      </c>
      <c r="J249" s="228">
        <v>28</v>
      </c>
      <c r="K249" s="239">
        <v>1</v>
      </c>
      <c r="L249" s="634">
        <v>59.92</v>
      </c>
      <c r="M249" s="634">
        <v>59.92</v>
      </c>
      <c r="N249" s="79">
        <f t="shared" si="12"/>
        <v>-340.08</v>
      </c>
      <c r="O249" s="287">
        <f t="shared" si="13"/>
        <v>-85.02</v>
      </c>
      <c r="P249" s="20"/>
    </row>
    <row r="250" spans="1:16" s="298" customFormat="1" ht="15.75" customHeight="1">
      <c r="A250" s="116">
        <v>244</v>
      </c>
      <c r="B250" s="236" t="s">
        <v>2437</v>
      </c>
      <c r="C250" s="199" t="s">
        <v>2433</v>
      </c>
      <c r="D250" s="234" t="s">
        <v>2434</v>
      </c>
      <c r="E250" s="234" t="s">
        <v>2426</v>
      </c>
      <c r="F250" s="228">
        <v>2</v>
      </c>
      <c r="G250" s="228">
        <f t="shared" si="11"/>
        <v>560</v>
      </c>
      <c r="H250" s="228">
        <v>1120</v>
      </c>
      <c r="I250" s="228" t="s">
        <v>1706</v>
      </c>
      <c r="J250" s="228">
        <v>38.5</v>
      </c>
      <c r="K250" s="239">
        <v>2</v>
      </c>
      <c r="L250" s="634">
        <v>41.2</v>
      </c>
      <c r="M250" s="634">
        <v>82.39</v>
      </c>
      <c r="N250" s="79">
        <f t="shared" si="12"/>
        <v>-1037.6099999999999</v>
      </c>
      <c r="O250" s="287">
        <f t="shared" si="13"/>
        <v>-92.64</v>
      </c>
      <c r="P250" s="20"/>
    </row>
    <row r="251" spans="1:16" s="298" customFormat="1" ht="15.75" customHeight="1">
      <c r="A251" s="116">
        <v>245</v>
      </c>
      <c r="B251" s="236" t="s">
        <v>2435</v>
      </c>
      <c r="C251" s="199" t="s">
        <v>2433</v>
      </c>
      <c r="D251" s="234" t="s">
        <v>2434</v>
      </c>
      <c r="E251" s="234" t="s">
        <v>2426</v>
      </c>
      <c r="F251" s="228">
        <v>2</v>
      </c>
      <c r="G251" s="228">
        <f t="shared" si="11"/>
        <v>150</v>
      </c>
      <c r="H251" s="228">
        <v>300</v>
      </c>
      <c r="I251" s="228" t="s">
        <v>1706</v>
      </c>
      <c r="J251" s="228">
        <v>70</v>
      </c>
      <c r="K251" s="239">
        <v>2</v>
      </c>
      <c r="L251" s="634">
        <v>74.900000000000006</v>
      </c>
      <c r="M251" s="634">
        <v>149.80000000000001</v>
      </c>
      <c r="N251" s="79">
        <f t="shared" si="12"/>
        <v>-150.19999999999999</v>
      </c>
      <c r="O251" s="287">
        <f t="shared" si="13"/>
        <v>-50.07</v>
      </c>
      <c r="P251" s="20"/>
    </row>
    <row r="252" spans="1:16" s="298" customFormat="1" ht="15.75" customHeight="1">
      <c r="A252" s="116">
        <v>246</v>
      </c>
      <c r="B252" s="236" t="s">
        <v>2457</v>
      </c>
      <c r="C252" s="199" t="s">
        <v>2433</v>
      </c>
      <c r="D252" s="234" t="s">
        <v>2434</v>
      </c>
      <c r="E252" s="234" t="s">
        <v>2426</v>
      </c>
      <c r="F252" s="228">
        <v>2</v>
      </c>
      <c r="G252" s="228">
        <f t="shared" si="11"/>
        <v>390</v>
      </c>
      <c r="H252" s="228">
        <v>780</v>
      </c>
      <c r="I252" s="228" t="s">
        <v>1706</v>
      </c>
      <c r="J252" s="228">
        <v>55</v>
      </c>
      <c r="K252" s="239">
        <v>2</v>
      </c>
      <c r="L252" s="634">
        <v>58.85</v>
      </c>
      <c r="M252" s="634">
        <v>117.7</v>
      </c>
      <c r="N252" s="79">
        <f t="shared" si="12"/>
        <v>-662.3</v>
      </c>
      <c r="O252" s="287">
        <f t="shared" si="13"/>
        <v>-84.91</v>
      </c>
      <c r="P252" s="20"/>
    </row>
    <row r="253" spans="1:16" s="298" customFormat="1" ht="15.75" customHeight="1">
      <c r="A253" s="116">
        <v>247</v>
      </c>
      <c r="B253" s="236" t="s">
        <v>2469</v>
      </c>
      <c r="C253" s="199" t="s">
        <v>2433</v>
      </c>
      <c r="D253" s="234" t="s">
        <v>2434</v>
      </c>
      <c r="E253" s="234" t="s">
        <v>2426</v>
      </c>
      <c r="F253" s="228">
        <v>3</v>
      </c>
      <c r="G253" s="228">
        <f t="shared" si="11"/>
        <v>100</v>
      </c>
      <c r="H253" s="228">
        <v>300</v>
      </c>
      <c r="I253" s="228" t="s">
        <v>1706</v>
      </c>
      <c r="J253" s="228">
        <v>37</v>
      </c>
      <c r="K253" s="239">
        <v>3</v>
      </c>
      <c r="L253" s="634">
        <v>26.39</v>
      </c>
      <c r="M253" s="634">
        <v>79.180000000000007</v>
      </c>
      <c r="N253" s="79">
        <f t="shared" si="12"/>
        <v>-220.82</v>
      </c>
      <c r="O253" s="287">
        <f t="shared" si="13"/>
        <v>-73.61</v>
      </c>
      <c r="P253" s="20"/>
    </row>
    <row r="254" spans="1:16" s="298" customFormat="1" ht="15.75" customHeight="1">
      <c r="A254" s="116">
        <v>248</v>
      </c>
      <c r="B254" s="236" t="s">
        <v>2473</v>
      </c>
      <c r="C254" s="199" t="s">
        <v>1693</v>
      </c>
      <c r="D254" s="234" t="s">
        <v>2434</v>
      </c>
      <c r="E254" s="234" t="s">
        <v>2426</v>
      </c>
      <c r="F254" s="228">
        <v>2</v>
      </c>
      <c r="G254" s="228">
        <f t="shared" si="11"/>
        <v>376.07</v>
      </c>
      <c r="H254" s="228">
        <v>752.14</v>
      </c>
      <c r="I254" s="228" t="s">
        <v>1706</v>
      </c>
      <c r="J254" s="228">
        <v>40</v>
      </c>
      <c r="K254" s="239">
        <v>2</v>
      </c>
      <c r="L254" s="634">
        <v>42.8</v>
      </c>
      <c r="M254" s="634">
        <v>85.6</v>
      </c>
      <c r="N254" s="79">
        <f t="shared" si="12"/>
        <v>-666.54</v>
      </c>
      <c r="O254" s="287">
        <f t="shared" si="13"/>
        <v>-88.62</v>
      </c>
      <c r="P254" s="20"/>
    </row>
    <row r="255" spans="1:16" s="298" customFormat="1" ht="15.75" customHeight="1">
      <c r="A255" s="116">
        <v>249</v>
      </c>
      <c r="B255" s="236" t="s">
        <v>2425</v>
      </c>
      <c r="C255" s="199" t="s">
        <v>2433</v>
      </c>
      <c r="D255" s="234" t="s">
        <v>2434</v>
      </c>
      <c r="E255" s="234" t="s">
        <v>2426</v>
      </c>
      <c r="F255" s="228">
        <v>2</v>
      </c>
      <c r="G255" s="228">
        <f t="shared" si="11"/>
        <v>854.7</v>
      </c>
      <c r="H255" s="228">
        <v>1709.4</v>
      </c>
      <c r="I255" s="228" t="s">
        <v>1706</v>
      </c>
      <c r="J255" s="228">
        <v>120</v>
      </c>
      <c r="K255" s="239">
        <v>2</v>
      </c>
      <c r="L255" s="634">
        <v>128.4</v>
      </c>
      <c r="M255" s="634">
        <v>256.8</v>
      </c>
      <c r="N255" s="79">
        <f t="shared" si="12"/>
        <v>-1452.6</v>
      </c>
      <c r="O255" s="287">
        <f t="shared" si="13"/>
        <v>-84.98</v>
      </c>
      <c r="P255" s="20"/>
    </row>
    <row r="256" spans="1:16" s="298" customFormat="1" ht="15.75" customHeight="1">
      <c r="A256" s="116">
        <v>250</v>
      </c>
      <c r="B256" s="236" t="s">
        <v>2474</v>
      </c>
      <c r="C256" s="199" t="s">
        <v>2433</v>
      </c>
      <c r="D256" s="234" t="s">
        <v>2434</v>
      </c>
      <c r="E256" s="234" t="s">
        <v>2426</v>
      </c>
      <c r="F256" s="228">
        <v>1</v>
      </c>
      <c r="G256" s="228">
        <f t="shared" si="11"/>
        <v>4273.5</v>
      </c>
      <c r="H256" s="228">
        <v>4273.5</v>
      </c>
      <c r="I256" s="228" t="s">
        <v>1706</v>
      </c>
      <c r="J256" s="228">
        <v>29</v>
      </c>
      <c r="K256" s="239">
        <v>1</v>
      </c>
      <c r="L256" s="634">
        <v>62.06</v>
      </c>
      <c r="M256" s="634">
        <v>62.06</v>
      </c>
      <c r="N256" s="79">
        <f t="shared" si="12"/>
        <v>-4211.4399999999996</v>
      </c>
      <c r="O256" s="287">
        <f t="shared" si="13"/>
        <v>-98.55</v>
      </c>
      <c r="P256" s="20"/>
    </row>
    <row r="257" spans="1:16" s="298" customFormat="1" ht="15.75" customHeight="1">
      <c r="A257" s="116">
        <v>251</v>
      </c>
      <c r="B257" s="236" t="s">
        <v>2437</v>
      </c>
      <c r="C257" s="199" t="s">
        <v>2433</v>
      </c>
      <c r="D257" s="234" t="s">
        <v>2434</v>
      </c>
      <c r="E257" s="234" t="s">
        <v>2426</v>
      </c>
      <c r="F257" s="228">
        <v>1</v>
      </c>
      <c r="G257" s="228">
        <f t="shared" si="11"/>
        <v>205.13</v>
      </c>
      <c r="H257" s="228">
        <v>205.13</v>
      </c>
      <c r="I257" s="228" t="s">
        <v>1706</v>
      </c>
      <c r="J257" s="228">
        <v>24</v>
      </c>
      <c r="K257" s="239">
        <v>1</v>
      </c>
      <c r="L257" s="634">
        <v>51.36</v>
      </c>
      <c r="M257" s="634">
        <v>51.36</v>
      </c>
      <c r="N257" s="79">
        <f t="shared" si="12"/>
        <v>-153.77000000000001</v>
      </c>
      <c r="O257" s="287">
        <f t="shared" si="13"/>
        <v>-74.959999999999994</v>
      </c>
      <c r="P257" s="20"/>
    </row>
    <row r="258" spans="1:16" s="298" customFormat="1" ht="15.75" customHeight="1">
      <c r="A258" s="116">
        <v>252</v>
      </c>
      <c r="B258" s="236" t="s">
        <v>2475</v>
      </c>
      <c r="C258" s="199" t="s">
        <v>2433</v>
      </c>
      <c r="D258" s="234" t="s">
        <v>2434</v>
      </c>
      <c r="E258" s="234" t="s">
        <v>2426</v>
      </c>
      <c r="F258" s="228">
        <v>1</v>
      </c>
      <c r="G258" s="228">
        <f t="shared" si="11"/>
        <v>12.82</v>
      </c>
      <c r="H258" s="228">
        <v>12.82</v>
      </c>
      <c r="I258" s="228" t="s">
        <v>1706</v>
      </c>
      <c r="J258" s="228">
        <v>4</v>
      </c>
      <c r="K258" s="239">
        <v>1</v>
      </c>
      <c r="L258" s="634">
        <v>8.56</v>
      </c>
      <c r="M258" s="634">
        <v>8.56</v>
      </c>
      <c r="N258" s="79">
        <f t="shared" si="12"/>
        <v>-4.26</v>
      </c>
      <c r="O258" s="287">
        <f t="shared" si="13"/>
        <v>-33.229999999999997</v>
      </c>
      <c r="P258" s="20"/>
    </row>
    <row r="259" spans="1:16" s="298" customFormat="1" ht="15.75" customHeight="1">
      <c r="A259" s="116">
        <v>253</v>
      </c>
      <c r="B259" s="236" t="s">
        <v>2425</v>
      </c>
      <c r="C259" s="199" t="s">
        <v>2433</v>
      </c>
      <c r="D259" s="234" t="s">
        <v>2434</v>
      </c>
      <c r="E259" s="234" t="s">
        <v>2426</v>
      </c>
      <c r="F259" s="228">
        <v>1</v>
      </c>
      <c r="G259" s="228">
        <f t="shared" si="11"/>
        <v>95.73</v>
      </c>
      <c r="H259" s="228">
        <v>95.73</v>
      </c>
      <c r="I259" s="228" t="s">
        <v>1706</v>
      </c>
      <c r="J259" s="228">
        <v>20</v>
      </c>
      <c r="K259" s="239">
        <v>1</v>
      </c>
      <c r="L259" s="634">
        <v>42.8</v>
      </c>
      <c r="M259" s="634">
        <v>42.8</v>
      </c>
      <c r="N259" s="79">
        <f t="shared" si="12"/>
        <v>-52.93</v>
      </c>
      <c r="O259" s="287">
        <f t="shared" si="13"/>
        <v>-55.29</v>
      </c>
      <c r="P259" s="20"/>
    </row>
    <row r="260" spans="1:16" s="298" customFormat="1" ht="15.75" customHeight="1">
      <c r="A260" s="116">
        <v>254</v>
      </c>
      <c r="B260" s="236" t="s">
        <v>2435</v>
      </c>
      <c r="C260" s="199" t="s">
        <v>2433</v>
      </c>
      <c r="D260" s="234" t="s">
        <v>2434</v>
      </c>
      <c r="E260" s="234" t="s">
        <v>2426</v>
      </c>
      <c r="F260" s="228">
        <v>1</v>
      </c>
      <c r="G260" s="228">
        <f t="shared" si="11"/>
        <v>75.209999999999994</v>
      </c>
      <c r="H260" s="228">
        <v>75.209999999999994</v>
      </c>
      <c r="I260" s="228" t="s">
        <v>1706</v>
      </c>
      <c r="J260" s="228">
        <v>22</v>
      </c>
      <c r="K260" s="239">
        <v>1</v>
      </c>
      <c r="L260" s="634">
        <v>47.08</v>
      </c>
      <c r="M260" s="634">
        <v>47.08</v>
      </c>
      <c r="N260" s="79">
        <f t="shared" si="12"/>
        <v>-28.13</v>
      </c>
      <c r="O260" s="287">
        <f t="shared" si="13"/>
        <v>-37.4</v>
      </c>
      <c r="P260" s="20"/>
    </row>
    <row r="261" spans="1:16" s="298" customFormat="1" ht="15.75" customHeight="1">
      <c r="A261" s="116">
        <v>255</v>
      </c>
      <c r="B261" s="236" t="s">
        <v>2476</v>
      </c>
      <c r="C261" s="199" t="s">
        <v>2433</v>
      </c>
      <c r="D261" s="234" t="s">
        <v>2434</v>
      </c>
      <c r="E261" s="234" t="s">
        <v>2426</v>
      </c>
      <c r="F261" s="228">
        <v>2</v>
      </c>
      <c r="G261" s="228">
        <f t="shared" ref="G261:G324" si="14">H261/F261</f>
        <v>785</v>
      </c>
      <c r="H261" s="228">
        <v>1570</v>
      </c>
      <c r="I261" s="228" t="s">
        <v>1706</v>
      </c>
      <c r="J261" s="228">
        <v>37</v>
      </c>
      <c r="K261" s="239">
        <v>2</v>
      </c>
      <c r="L261" s="634">
        <v>39.590000000000003</v>
      </c>
      <c r="M261" s="634">
        <v>79.180000000000007</v>
      </c>
      <c r="N261" s="79">
        <f t="shared" si="12"/>
        <v>-1490.82</v>
      </c>
      <c r="O261" s="287">
        <f t="shared" si="13"/>
        <v>-94.96</v>
      </c>
      <c r="P261" s="20"/>
    </row>
    <row r="262" spans="1:16" s="298" customFormat="1" ht="15.75" customHeight="1">
      <c r="A262" s="116">
        <v>256</v>
      </c>
      <c r="B262" s="236" t="s">
        <v>2477</v>
      </c>
      <c r="C262" s="199" t="s">
        <v>2433</v>
      </c>
      <c r="D262" s="234" t="s">
        <v>2434</v>
      </c>
      <c r="E262" s="234" t="s">
        <v>2426</v>
      </c>
      <c r="F262" s="228">
        <v>2</v>
      </c>
      <c r="G262" s="228">
        <f t="shared" si="14"/>
        <v>384.62</v>
      </c>
      <c r="H262" s="228">
        <v>769.24</v>
      </c>
      <c r="I262" s="228" t="s">
        <v>1706</v>
      </c>
      <c r="J262" s="228">
        <v>34</v>
      </c>
      <c r="K262" s="239">
        <v>2</v>
      </c>
      <c r="L262" s="634">
        <v>36.380000000000003</v>
      </c>
      <c r="M262" s="634">
        <v>72.760000000000005</v>
      </c>
      <c r="N262" s="79">
        <f t="shared" si="12"/>
        <v>-696.48</v>
      </c>
      <c r="O262" s="287">
        <f t="shared" si="13"/>
        <v>-90.54</v>
      </c>
      <c r="P262" s="20"/>
    </row>
    <row r="263" spans="1:16" s="298" customFormat="1" ht="15.75" customHeight="1">
      <c r="A263" s="116">
        <v>257</v>
      </c>
      <c r="B263" s="236" t="s">
        <v>2478</v>
      </c>
      <c r="C263" s="199" t="s">
        <v>2433</v>
      </c>
      <c r="D263" s="234" t="s">
        <v>2434</v>
      </c>
      <c r="E263" s="234" t="s">
        <v>2426</v>
      </c>
      <c r="F263" s="228">
        <v>1</v>
      </c>
      <c r="G263" s="228">
        <f t="shared" si="14"/>
        <v>65</v>
      </c>
      <c r="H263" s="228">
        <v>65</v>
      </c>
      <c r="I263" s="228" t="s">
        <v>1706</v>
      </c>
      <c r="J263" s="228">
        <v>18</v>
      </c>
      <c r="K263" s="239">
        <v>1</v>
      </c>
      <c r="L263" s="634">
        <v>38.520000000000003</v>
      </c>
      <c r="M263" s="634">
        <v>38.520000000000003</v>
      </c>
      <c r="N263" s="79">
        <f t="shared" si="12"/>
        <v>-26.48</v>
      </c>
      <c r="O263" s="287">
        <f t="shared" si="13"/>
        <v>-40.74</v>
      </c>
      <c r="P263" s="20"/>
    </row>
    <row r="264" spans="1:16" s="298" customFormat="1" ht="15.75" customHeight="1">
      <c r="A264" s="116">
        <v>258</v>
      </c>
      <c r="B264" s="236" t="s">
        <v>2479</v>
      </c>
      <c r="C264" s="199" t="s">
        <v>2433</v>
      </c>
      <c r="D264" s="234" t="s">
        <v>2434</v>
      </c>
      <c r="E264" s="234" t="s">
        <v>2426</v>
      </c>
      <c r="F264" s="228">
        <v>2</v>
      </c>
      <c r="G264" s="228">
        <f t="shared" si="14"/>
        <v>3247.86</v>
      </c>
      <c r="H264" s="228">
        <v>6495.72</v>
      </c>
      <c r="I264" s="228" t="s">
        <v>1706</v>
      </c>
      <c r="J264" s="228">
        <v>26</v>
      </c>
      <c r="K264" s="239">
        <v>2</v>
      </c>
      <c r="L264" s="634">
        <v>27.82</v>
      </c>
      <c r="M264" s="634">
        <v>55.64</v>
      </c>
      <c r="N264" s="79">
        <f t="shared" si="12"/>
        <v>-6440.08</v>
      </c>
      <c r="O264" s="287">
        <f t="shared" si="13"/>
        <v>-99.14</v>
      </c>
      <c r="P264" s="20"/>
    </row>
    <row r="265" spans="1:16" s="298" customFormat="1" ht="15.75" customHeight="1">
      <c r="A265" s="116">
        <v>259</v>
      </c>
      <c r="B265" s="236" t="s">
        <v>2480</v>
      </c>
      <c r="C265" s="199" t="s">
        <v>2433</v>
      </c>
      <c r="D265" s="234" t="s">
        <v>2434</v>
      </c>
      <c r="E265" s="234" t="s">
        <v>2426</v>
      </c>
      <c r="F265" s="228">
        <v>1</v>
      </c>
      <c r="G265" s="228">
        <f t="shared" si="14"/>
        <v>838</v>
      </c>
      <c r="H265" s="228">
        <v>838</v>
      </c>
      <c r="I265" s="228" t="s">
        <v>1706</v>
      </c>
      <c r="J265" s="228">
        <v>24</v>
      </c>
      <c r="K265" s="239">
        <v>1</v>
      </c>
      <c r="L265" s="634">
        <v>51.36</v>
      </c>
      <c r="M265" s="634">
        <v>51.36</v>
      </c>
      <c r="N265" s="79">
        <f t="shared" si="12"/>
        <v>-786.64</v>
      </c>
      <c r="O265" s="287">
        <f t="shared" si="13"/>
        <v>-93.87</v>
      </c>
      <c r="P265" s="20"/>
    </row>
    <row r="266" spans="1:16" s="298" customFormat="1" ht="15.75" customHeight="1">
      <c r="A266" s="116">
        <v>260</v>
      </c>
      <c r="B266" s="236" t="s">
        <v>2481</v>
      </c>
      <c r="C266" s="199" t="s">
        <v>2433</v>
      </c>
      <c r="D266" s="234" t="s">
        <v>2434</v>
      </c>
      <c r="E266" s="234" t="s">
        <v>2426</v>
      </c>
      <c r="F266" s="228">
        <v>1</v>
      </c>
      <c r="G266" s="228">
        <f t="shared" si="14"/>
        <v>670.94</v>
      </c>
      <c r="H266" s="228">
        <v>670.94</v>
      </c>
      <c r="I266" s="228" t="s">
        <v>1706</v>
      </c>
      <c r="J266" s="228">
        <v>34</v>
      </c>
      <c r="K266" s="239">
        <v>1</v>
      </c>
      <c r="L266" s="634">
        <v>72.760000000000005</v>
      </c>
      <c r="M266" s="634">
        <v>72.760000000000005</v>
      </c>
      <c r="N266" s="79">
        <f t="shared" si="12"/>
        <v>-598.17999999999995</v>
      </c>
      <c r="O266" s="287">
        <f t="shared" si="13"/>
        <v>-89.16</v>
      </c>
      <c r="P266" s="20"/>
    </row>
    <row r="267" spans="1:16" s="298" customFormat="1" ht="15.75" customHeight="1">
      <c r="A267" s="116">
        <v>261</v>
      </c>
      <c r="B267" s="236" t="s">
        <v>2482</v>
      </c>
      <c r="C267" s="199" t="s">
        <v>2433</v>
      </c>
      <c r="D267" s="234" t="s">
        <v>2434</v>
      </c>
      <c r="E267" s="234" t="s">
        <v>2426</v>
      </c>
      <c r="F267" s="228">
        <v>1</v>
      </c>
      <c r="G267" s="228">
        <f t="shared" si="14"/>
        <v>495.73</v>
      </c>
      <c r="H267" s="228">
        <v>495.73</v>
      </c>
      <c r="I267" s="228" t="s">
        <v>1706</v>
      </c>
      <c r="J267" s="228">
        <v>29</v>
      </c>
      <c r="K267" s="239">
        <v>1</v>
      </c>
      <c r="L267" s="634">
        <v>62.06</v>
      </c>
      <c r="M267" s="634">
        <v>62.06</v>
      </c>
      <c r="N267" s="79">
        <f t="shared" si="12"/>
        <v>-433.67</v>
      </c>
      <c r="O267" s="287">
        <f t="shared" si="13"/>
        <v>-87.48</v>
      </c>
      <c r="P267" s="20"/>
    </row>
    <row r="268" spans="1:16" s="298" customFormat="1" ht="15.75" customHeight="1">
      <c r="A268" s="116">
        <v>262</v>
      </c>
      <c r="B268" s="236" t="s">
        <v>2483</v>
      </c>
      <c r="C268" s="199" t="s">
        <v>2433</v>
      </c>
      <c r="D268" s="234" t="s">
        <v>2434</v>
      </c>
      <c r="E268" s="234" t="s">
        <v>2426</v>
      </c>
      <c r="F268" s="228">
        <v>2</v>
      </c>
      <c r="G268" s="228">
        <f t="shared" si="14"/>
        <v>1111.1099999999999</v>
      </c>
      <c r="H268" s="228">
        <v>2222.2199999999998</v>
      </c>
      <c r="I268" s="228" t="s">
        <v>1706</v>
      </c>
      <c r="J268" s="228">
        <v>45</v>
      </c>
      <c r="K268" s="239">
        <v>2</v>
      </c>
      <c r="L268" s="634">
        <v>48.15</v>
      </c>
      <c r="M268" s="634">
        <v>96.3</v>
      </c>
      <c r="N268" s="79">
        <f t="shared" si="12"/>
        <v>-2125.92</v>
      </c>
      <c r="O268" s="287">
        <f t="shared" si="13"/>
        <v>-95.67</v>
      </c>
      <c r="P268" s="20"/>
    </row>
    <row r="269" spans="1:16" s="298" customFormat="1" ht="15.75" customHeight="1">
      <c r="A269" s="116">
        <v>263</v>
      </c>
      <c r="B269" s="236" t="s">
        <v>2476</v>
      </c>
      <c r="C269" s="199" t="s">
        <v>2433</v>
      </c>
      <c r="D269" s="234" t="s">
        <v>2434</v>
      </c>
      <c r="E269" s="234" t="s">
        <v>2426</v>
      </c>
      <c r="F269" s="228">
        <v>1</v>
      </c>
      <c r="G269" s="228">
        <f t="shared" si="14"/>
        <v>786.32</v>
      </c>
      <c r="H269" s="228">
        <v>786.32</v>
      </c>
      <c r="I269" s="228" t="s">
        <v>1706</v>
      </c>
      <c r="J269" s="228">
        <v>18</v>
      </c>
      <c r="K269" s="239">
        <v>1</v>
      </c>
      <c r="L269" s="634">
        <v>38.520000000000003</v>
      </c>
      <c r="M269" s="634">
        <v>38.520000000000003</v>
      </c>
      <c r="N269" s="79">
        <f t="shared" si="12"/>
        <v>-747.8</v>
      </c>
      <c r="O269" s="287">
        <f t="shared" si="13"/>
        <v>-95.1</v>
      </c>
      <c r="P269" s="20"/>
    </row>
    <row r="270" spans="1:16" s="298" customFormat="1" ht="15.75" customHeight="1">
      <c r="A270" s="116">
        <v>264</v>
      </c>
      <c r="B270" s="236" t="s">
        <v>2484</v>
      </c>
      <c r="C270" s="199" t="s">
        <v>2433</v>
      </c>
      <c r="D270" s="234" t="s">
        <v>2434</v>
      </c>
      <c r="E270" s="234" t="s">
        <v>2426</v>
      </c>
      <c r="F270" s="228">
        <v>1</v>
      </c>
      <c r="G270" s="228">
        <f t="shared" si="14"/>
        <v>1450</v>
      </c>
      <c r="H270" s="228">
        <v>1450</v>
      </c>
      <c r="I270" s="228" t="s">
        <v>1706</v>
      </c>
      <c r="J270" s="228">
        <v>80</v>
      </c>
      <c r="K270" s="239">
        <v>1</v>
      </c>
      <c r="L270" s="634">
        <v>171.2</v>
      </c>
      <c r="M270" s="634">
        <v>171.2</v>
      </c>
      <c r="N270" s="79">
        <f t="shared" si="12"/>
        <v>-1278.8</v>
      </c>
      <c r="O270" s="287">
        <f t="shared" si="13"/>
        <v>-88.19</v>
      </c>
      <c r="P270" s="20"/>
    </row>
    <row r="271" spans="1:16" s="298" customFormat="1" ht="15.75" customHeight="1">
      <c r="A271" s="116">
        <v>265</v>
      </c>
      <c r="B271" s="236" t="s">
        <v>2485</v>
      </c>
      <c r="C271" s="199" t="s">
        <v>2433</v>
      </c>
      <c r="D271" s="234" t="s">
        <v>2434</v>
      </c>
      <c r="E271" s="234" t="s">
        <v>2426</v>
      </c>
      <c r="F271" s="228">
        <v>2</v>
      </c>
      <c r="G271" s="228">
        <f t="shared" si="14"/>
        <v>2215.38</v>
      </c>
      <c r="H271" s="228">
        <v>4430.76</v>
      </c>
      <c r="I271" s="228" t="s">
        <v>1706</v>
      </c>
      <c r="J271" s="228">
        <v>37</v>
      </c>
      <c r="K271" s="239">
        <v>2</v>
      </c>
      <c r="L271" s="634">
        <v>39.590000000000003</v>
      </c>
      <c r="M271" s="634">
        <v>79.180000000000007</v>
      </c>
      <c r="N271" s="79">
        <f t="shared" si="12"/>
        <v>-4351.58</v>
      </c>
      <c r="O271" s="287">
        <f t="shared" si="13"/>
        <v>-98.21</v>
      </c>
      <c r="P271" s="20"/>
    </row>
    <row r="272" spans="1:16" s="298" customFormat="1" ht="15.75" customHeight="1">
      <c r="A272" s="116">
        <v>266</v>
      </c>
      <c r="B272" s="236" t="s">
        <v>2480</v>
      </c>
      <c r="C272" s="199" t="s">
        <v>2433</v>
      </c>
      <c r="D272" s="234" t="s">
        <v>2434</v>
      </c>
      <c r="E272" s="234" t="s">
        <v>2426</v>
      </c>
      <c r="F272" s="228">
        <v>1</v>
      </c>
      <c r="G272" s="228">
        <f t="shared" si="14"/>
        <v>838</v>
      </c>
      <c r="H272" s="228">
        <v>838</v>
      </c>
      <c r="I272" s="228" t="s">
        <v>1706</v>
      </c>
      <c r="J272" s="228">
        <v>24</v>
      </c>
      <c r="K272" s="239">
        <v>1</v>
      </c>
      <c r="L272" s="634">
        <v>51.36</v>
      </c>
      <c r="M272" s="634">
        <v>51.36</v>
      </c>
      <c r="N272" s="79">
        <f t="shared" si="12"/>
        <v>-786.64</v>
      </c>
      <c r="O272" s="287">
        <f t="shared" si="13"/>
        <v>-93.87</v>
      </c>
      <c r="P272" s="20"/>
    </row>
    <row r="273" spans="1:16" s="298" customFormat="1" ht="15.75" customHeight="1">
      <c r="A273" s="116">
        <v>267</v>
      </c>
      <c r="B273" s="236" t="s">
        <v>2486</v>
      </c>
      <c r="C273" s="199" t="s">
        <v>2433</v>
      </c>
      <c r="D273" s="234" t="s">
        <v>2434</v>
      </c>
      <c r="E273" s="234" t="s">
        <v>2426</v>
      </c>
      <c r="F273" s="228">
        <v>1</v>
      </c>
      <c r="G273" s="228">
        <f t="shared" si="14"/>
        <v>1794.87</v>
      </c>
      <c r="H273" s="228">
        <v>1794.87</v>
      </c>
      <c r="I273" s="228" t="s">
        <v>1706</v>
      </c>
      <c r="J273" s="228">
        <v>18</v>
      </c>
      <c r="K273" s="239">
        <v>1</v>
      </c>
      <c r="L273" s="634">
        <v>38.520000000000003</v>
      </c>
      <c r="M273" s="634">
        <v>38.520000000000003</v>
      </c>
      <c r="N273" s="79">
        <f t="shared" si="12"/>
        <v>-1756.35</v>
      </c>
      <c r="O273" s="287">
        <f t="shared" si="13"/>
        <v>-97.85</v>
      </c>
      <c r="P273" s="20"/>
    </row>
    <row r="274" spans="1:16" s="298" customFormat="1" ht="15.75" customHeight="1">
      <c r="A274" s="116">
        <v>268</v>
      </c>
      <c r="B274" s="236" t="s">
        <v>2487</v>
      </c>
      <c r="C274" s="199" t="s">
        <v>2433</v>
      </c>
      <c r="D274" s="234" t="s">
        <v>2434</v>
      </c>
      <c r="E274" s="234" t="s">
        <v>2426</v>
      </c>
      <c r="F274" s="228">
        <v>2</v>
      </c>
      <c r="G274" s="228">
        <f t="shared" si="14"/>
        <v>1056.4100000000001</v>
      </c>
      <c r="H274" s="228">
        <v>2112.8200000000002</v>
      </c>
      <c r="I274" s="228" t="s">
        <v>1706</v>
      </c>
      <c r="J274" s="228">
        <v>14</v>
      </c>
      <c r="K274" s="239">
        <v>2</v>
      </c>
      <c r="L274" s="634">
        <v>14.98</v>
      </c>
      <c r="M274" s="634">
        <v>29.96</v>
      </c>
      <c r="N274" s="79">
        <f t="shared" si="12"/>
        <v>-2082.86</v>
      </c>
      <c r="O274" s="287">
        <f t="shared" si="13"/>
        <v>-98.58</v>
      </c>
      <c r="P274" s="20"/>
    </row>
    <row r="275" spans="1:16" s="298" customFormat="1" ht="15.75" customHeight="1">
      <c r="A275" s="116">
        <v>269</v>
      </c>
      <c r="B275" s="236" t="s">
        <v>2488</v>
      </c>
      <c r="C275" s="199" t="s">
        <v>2433</v>
      </c>
      <c r="D275" s="234" t="s">
        <v>2434</v>
      </c>
      <c r="E275" s="234" t="s">
        <v>2426</v>
      </c>
      <c r="F275" s="228">
        <v>1</v>
      </c>
      <c r="G275" s="228">
        <f t="shared" si="14"/>
        <v>1320</v>
      </c>
      <c r="H275" s="228">
        <v>1320</v>
      </c>
      <c r="I275" s="228" t="s">
        <v>1706</v>
      </c>
      <c r="J275" s="228">
        <v>48</v>
      </c>
      <c r="K275" s="239">
        <v>1</v>
      </c>
      <c r="L275" s="634">
        <v>102.72</v>
      </c>
      <c r="M275" s="634">
        <v>102.72</v>
      </c>
      <c r="N275" s="79">
        <f t="shared" ref="N275:N338" si="15">M275-H275</f>
        <v>-1217.28</v>
      </c>
      <c r="O275" s="287">
        <f t="shared" ref="O275:O338" si="16">IF(OR(H275=0,H275=""),"",ROUND(N275/H275*100,2))</f>
        <v>-92.22</v>
      </c>
      <c r="P275" s="20"/>
    </row>
    <row r="276" spans="1:16" s="298" customFormat="1" ht="15.75" customHeight="1">
      <c r="A276" s="116">
        <v>270</v>
      </c>
      <c r="B276" s="236" t="s">
        <v>2489</v>
      </c>
      <c r="C276" s="199" t="s">
        <v>1693</v>
      </c>
      <c r="D276" s="234" t="s">
        <v>2434</v>
      </c>
      <c r="E276" s="234" t="s">
        <v>2426</v>
      </c>
      <c r="F276" s="228">
        <v>4</v>
      </c>
      <c r="G276" s="228">
        <f t="shared" si="14"/>
        <v>284.62</v>
      </c>
      <c r="H276" s="228">
        <v>1138.48</v>
      </c>
      <c r="I276" s="228" t="s">
        <v>1706</v>
      </c>
      <c r="J276" s="228">
        <v>40</v>
      </c>
      <c r="K276" s="239">
        <v>4</v>
      </c>
      <c r="L276" s="634">
        <v>21.4</v>
      </c>
      <c r="M276" s="634">
        <v>85.6</v>
      </c>
      <c r="N276" s="79">
        <f t="shared" si="15"/>
        <v>-1052.8800000000001</v>
      </c>
      <c r="O276" s="287">
        <f t="shared" si="16"/>
        <v>-92.48</v>
      </c>
      <c r="P276" s="20"/>
    </row>
    <row r="277" spans="1:16" s="298" customFormat="1" ht="15.75" customHeight="1">
      <c r="A277" s="116">
        <v>271</v>
      </c>
      <c r="B277" s="236" t="s">
        <v>2490</v>
      </c>
      <c r="C277" s="199" t="s">
        <v>2433</v>
      </c>
      <c r="D277" s="234" t="s">
        <v>2434</v>
      </c>
      <c r="E277" s="234" t="s">
        <v>2426</v>
      </c>
      <c r="F277" s="228">
        <v>4</v>
      </c>
      <c r="G277" s="228">
        <f t="shared" si="14"/>
        <v>226.5</v>
      </c>
      <c r="H277" s="228">
        <v>906</v>
      </c>
      <c r="I277" s="228" t="s">
        <v>1706</v>
      </c>
      <c r="J277" s="228">
        <v>14</v>
      </c>
      <c r="K277" s="239">
        <v>4</v>
      </c>
      <c r="L277" s="634">
        <v>7.49</v>
      </c>
      <c r="M277" s="634">
        <v>29.96</v>
      </c>
      <c r="N277" s="79">
        <f t="shared" si="15"/>
        <v>-876.04</v>
      </c>
      <c r="O277" s="287">
        <f t="shared" si="16"/>
        <v>-96.69</v>
      </c>
      <c r="P277" s="20"/>
    </row>
    <row r="278" spans="1:16" s="298" customFormat="1" ht="15.75" customHeight="1">
      <c r="A278" s="116">
        <v>272</v>
      </c>
      <c r="B278" s="236" t="s">
        <v>2457</v>
      </c>
      <c r="C278" s="199" t="s">
        <v>2433</v>
      </c>
      <c r="D278" s="234" t="s">
        <v>2434</v>
      </c>
      <c r="E278" s="234" t="s">
        <v>2426</v>
      </c>
      <c r="F278" s="228">
        <v>2</v>
      </c>
      <c r="G278" s="228">
        <f t="shared" si="14"/>
        <v>418</v>
      </c>
      <c r="H278" s="228">
        <v>836</v>
      </c>
      <c r="I278" s="228" t="s">
        <v>1706</v>
      </c>
      <c r="J278" s="228">
        <v>57</v>
      </c>
      <c r="K278" s="239">
        <v>2</v>
      </c>
      <c r="L278" s="634">
        <v>60.99</v>
      </c>
      <c r="M278" s="634">
        <v>121.98</v>
      </c>
      <c r="N278" s="79">
        <f t="shared" si="15"/>
        <v>-714.02</v>
      </c>
      <c r="O278" s="287">
        <f t="shared" si="16"/>
        <v>-85.41</v>
      </c>
      <c r="P278" s="20"/>
    </row>
    <row r="279" spans="1:16" s="298" customFormat="1" ht="15.75" customHeight="1">
      <c r="A279" s="116">
        <v>273</v>
      </c>
      <c r="B279" s="236" t="s">
        <v>2461</v>
      </c>
      <c r="C279" s="199" t="s">
        <v>2433</v>
      </c>
      <c r="D279" s="234" t="s">
        <v>2434</v>
      </c>
      <c r="E279" s="234" t="s">
        <v>2426</v>
      </c>
      <c r="F279" s="228">
        <v>1</v>
      </c>
      <c r="G279" s="228">
        <f t="shared" si="14"/>
        <v>141</v>
      </c>
      <c r="H279" s="228">
        <v>141</v>
      </c>
      <c r="I279" s="228" t="s">
        <v>1706</v>
      </c>
      <c r="J279" s="228">
        <v>11</v>
      </c>
      <c r="K279" s="239">
        <v>1</v>
      </c>
      <c r="L279" s="634">
        <v>23.54</v>
      </c>
      <c r="M279" s="634">
        <v>23.54</v>
      </c>
      <c r="N279" s="79">
        <f t="shared" si="15"/>
        <v>-117.46</v>
      </c>
      <c r="O279" s="287">
        <f t="shared" si="16"/>
        <v>-83.3</v>
      </c>
      <c r="P279" s="20"/>
    </row>
    <row r="280" spans="1:16" s="298" customFormat="1" ht="15.75" customHeight="1">
      <c r="A280" s="116">
        <v>274</v>
      </c>
      <c r="B280" s="236" t="s">
        <v>2457</v>
      </c>
      <c r="C280" s="199" t="s">
        <v>2433</v>
      </c>
      <c r="D280" s="234" t="s">
        <v>2434</v>
      </c>
      <c r="E280" s="234" t="s">
        <v>2426</v>
      </c>
      <c r="F280" s="228">
        <v>3</v>
      </c>
      <c r="G280" s="228">
        <f t="shared" si="14"/>
        <v>310</v>
      </c>
      <c r="H280" s="228">
        <v>930</v>
      </c>
      <c r="I280" s="228" t="s">
        <v>1706</v>
      </c>
      <c r="J280" s="228">
        <v>77.5</v>
      </c>
      <c r="K280" s="239">
        <v>3</v>
      </c>
      <c r="L280" s="634">
        <v>55.28</v>
      </c>
      <c r="M280" s="634">
        <v>165.85</v>
      </c>
      <c r="N280" s="79">
        <f t="shared" si="15"/>
        <v>-764.15</v>
      </c>
      <c r="O280" s="287">
        <f t="shared" si="16"/>
        <v>-82.17</v>
      </c>
      <c r="P280" s="20"/>
    </row>
    <row r="281" spans="1:16" s="298" customFormat="1" ht="15.75" customHeight="1">
      <c r="A281" s="116">
        <v>275</v>
      </c>
      <c r="B281" s="236" t="s">
        <v>2437</v>
      </c>
      <c r="C281" s="199" t="s">
        <v>2433</v>
      </c>
      <c r="D281" s="234" t="s">
        <v>2434</v>
      </c>
      <c r="E281" s="234" t="s">
        <v>2426</v>
      </c>
      <c r="F281" s="228">
        <v>3</v>
      </c>
      <c r="G281" s="228">
        <f t="shared" si="14"/>
        <v>530</v>
      </c>
      <c r="H281" s="228">
        <v>1590</v>
      </c>
      <c r="I281" s="228" t="s">
        <v>1706</v>
      </c>
      <c r="J281" s="228">
        <v>100</v>
      </c>
      <c r="K281" s="239">
        <v>3</v>
      </c>
      <c r="L281" s="634">
        <v>71.33</v>
      </c>
      <c r="M281" s="634">
        <v>214</v>
      </c>
      <c r="N281" s="79">
        <f t="shared" si="15"/>
        <v>-1376</v>
      </c>
      <c r="O281" s="287">
        <f t="shared" si="16"/>
        <v>-86.54</v>
      </c>
      <c r="P281" s="20"/>
    </row>
    <row r="282" spans="1:16" s="298" customFormat="1" ht="15.75" customHeight="1">
      <c r="A282" s="116">
        <v>276</v>
      </c>
      <c r="B282" s="236" t="s">
        <v>2469</v>
      </c>
      <c r="C282" s="199" t="s">
        <v>2433</v>
      </c>
      <c r="D282" s="234" t="s">
        <v>2434</v>
      </c>
      <c r="E282" s="234" t="s">
        <v>2426</v>
      </c>
      <c r="F282" s="228">
        <v>1</v>
      </c>
      <c r="G282" s="228">
        <f t="shared" si="14"/>
        <v>70</v>
      </c>
      <c r="H282" s="228">
        <v>70</v>
      </c>
      <c r="I282" s="228" t="s">
        <v>1706</v>
      </c>
      <c r="J282" s="228">
        <v>9.5</v>
      </c>
      <c r="K282" s="239">
        <v>1</v>
      </c>
      <c r="L282" s="634">
        <v>20.329999999999998</v>
      </c>
      <c r="M282" s="634">
        <v>20.329999999999998</v>
      </c>
      <c r="N282" s="79">
        <f t="shared" si="15"/>
        <v>-49.67</v>
      </c>
      <c r="O282" s="287">
        <f t="shared" si="16"/>
        <v>-70.959999999999994</v>
      </c>
      <c r="P282" s="20"/>
    </row>
    <row r="283" spans="1:16" s="298" customFormat="1" ht="15.75" customHeight="1">
      <c r="A283" s="116">
        <v>277</v>
      </c>
      <c r="B283" s="236" t="s">
        <v>2439</v>
      </c>
      <c r="C283" s="199" t="s">
        <v>2433</v>
      </c>
      <c r="D283" s="234" t="s">
        <v>2434</v>
      </c>
      <c r="E283" s="234" t="s">
        <v>2426</v>
      </c>
      <c r="F283" s="228">
        <v>1</v>
      </c>
      <c r="G283" s="228">
        <f t="shared" si="14"/>
        <v>600</v>
      </c>
      <c r="H283" s="228">
        <v>600</v>
      </c>
      <c r="I283" s="228" t="s">
        <v>1706</v>
      </c>
      <c r="J283" s="228">
        <v>32</v>
      </c>
      <c r="K283" s="239">
        <v>1</v>
      </c>
      <c r="L283" s="634">
        <v>68.48</v>
      </c>
      <c r="M283" s="634">
        <v>68.48</v>
      </c>
      <c r="N283" s="79">
        <f t="shared" si="15"/>
        <v>-531.52</v>
      </c>
      <c r="O283" s="287">
        <f t="shared" si="16"/>
        <v>-88.59</v>
      </c>
      <c r="P283" s="20"/>
    </row>
    <row r="284" spans="1:16" s="298" customFormat="1" ht="15.75" customHeight="1">
      <c r="A284" s="116">
        <v>278</v>
      </c>
      <c r="B284" s="236" t="s">
        <v>2459</v>
      </c>
      <c r="C284" s="199" t="s">
        <v>2433</v>
      </c>
      <c r="D284" s="234" t="s">
        <v>2434</v>
      </c>
      <c r="E284" s="234" t="s">
        <v>2426</v>
      </c>
      <c r="F284" s="228">
        <v>1</v>
      </c>
      <c r="G284" s="228">
        <f t="shared" si="14"/>
        <v>810</v>
      </c>
      <c r="H284" s="228">
        <v>810</v>
      </c>
      <c r="I284" s="228" t="s">
        <v>1706</v>
      </c>
      <c r="J284" s="228">
        <v>17</v>
      </c>
      <c r="K284" s="239">
        <v>1</v>
      </c>
      <c r="L284" s="634">
        <v>36.380000000000003</v>
      </c>
      <c r="M284" s="634">
        <v>36.380000000000003</v>
      </c>
      <c r="N284" s="79">
        <f t="shared" si="15"/>
        <v>-773.62</v>
      </c>
      <c r="O284" s="287">
        <f t="shared" si="16"/>
        <v>-95.51</v>
      </c>
      <c r="P284" s="20"/>
    </row>
    <row r="285" spans="1:16" s="298" customFormat="1" ht="15.75" customHeight="1">
      <c r="A285" s="116">
        <v>279</v>
      </c>
      <c r="B285" s="236" t="s">
        <v>2463</v>
      </c>
      <c r="C285" s="199" t="s">
        <v>2433</v>
      </c>
      <c r="D285" s="234" t="s">
        <v>2434</v>
      </c>
      <c r="E285" s="234" t="s">
        <v>2426</v>
      </c>
      <c r="F285" s="228">
        <v>1</v>
      </c>
      <c r="G285" s="228">
        <f t="shared" si="14"/>
        <v>239</v>
      </c>
      <c r="H285" s="228">
        <v>239</v>
      </c>
      <c r="I285" s="228" t="s">
        <v>1706</v>
      </c>
      <c r="J285" s="228">
        <v>26</v>
      </c>
      <c r="K285" s="239">
        <v>1</v>
      </c>
      <c r="L285" s="634">
        <v>55.64</v>
      </c>
      <c r="M285" s="634">
        <v>55.64</v>
      </c>
      <c r="N285" s="79">
        <f t="shared" si="15"/>
        <v>-183.36</v>
      </c>
      <c r="O285" s="287">
        <f t="shared" si="16"/>
        <v>-76.72</v>
      </c>
      <c r="P285" s="20"/>
    </row>
    <row r="286" spans="1:16" s="298" customFormat="1" ht="15.75" customHeight="1">
      <c r="A286" s="116">
        <v>280</v>
      </c>
      <c r="B286" s="236" t="s">
        <v>2437</v>
      </c>
      <c r="C286" s="199" t="s">
        <v>2433</v>
      </c>
      <c r="D286" s="234" t="s">
        <v>2434</v>
      </c>
      <c r="E286" s="234" t="s">
        <v>2426</v>
      </c>
      <c r="F286" s="228">
        <v>1</v>
      </c>
      <c r="G286" s="228">
        <f t="shared" si="14"/>
        <v>270</v>
      </c>
      <c r="H286" s="228">
        <v>270</v>
      </c>
      <c r="I286" s="228" t="s">
        <v>1706</v>
      </c>
      <c r="J286" s="228">
        <v>25</v>
      </c>
      <c r="K286" s="239">
        <v>1</v>
      </c>
      <c r="L286" s="634">
        <v>53.5</v>
      </c>
      <c r="M286" s="634">
        <v>53.5</v>
      </c>
      <c r="N286" s="79">
        <f t="shared" si="15"/>
        <v>-216.5</v>
      </c>
      <c r="O286" s="287">
        <f t="shared" si="16"/>
        <v>-80.19</v>
      </c>
      <c r="P286" s="20"/>
    </row>
    <row r="287" spans="1:16" s="298" customFormat="1" ht="15.75" customHeight="1">
      <c r="A287" s="116">
        <v>281</v>
      </c>
      <c r="B287" s="236" t="s">
        <v>2457</v>
      </c>
      <c r="C287" s="199" t="s">
        <v>2433</v>
      </c>
      <c r="D287" s="234" t="s">
        <v>2434</v>
      </c>
      <c r="E287" s="234" t="s">
        <v>2426</v>
      </c>
      <c r="F287" s="228">
        <v>1</v>
      </c>
      <c r="G287" s="228">
        <f t="shared" si="14"/>
        <v>220</v>
      </c>
      <c r="H287" s="228">
        <v>220</v>
      </c>
      <c r="I287" s="228" t="s">
        <v>1706</v>
      </c>
      <c r="J287" s="228">
        <v>22</v>
      </c>
      <c r="K287" s="239">
        <v>1</v>
      </c>
      <c r="L287" s="634">
        <v>47.08</v>
      </c>
      <c r="M287" s="634">
        <v>47.08</v>
      </c>
      <c r="N287" s="79">
        <f t="shared" si="15"/>
        <v>-172.92</v>
      </c>
      <c r="O287" s="287">
        <f t="shared" si="16"/>
        <v>-78.599999999999994</v>
      </c>
      <c r="P287" s="20"/>
    </row>
    <row r="288" spans="1:16" s="298" customFormat="1" ht="15.75" customHeight="1">
      <c r="A288" s="116">
        <v>282</v>
      </c>
      <c r="B288" s="236" t="s">
        <v>2435</v>
      </c>
      <c r="C288" s="199" t="s">
        <v>2433</v>
      </c>
      <c r="D288" s="234" t="s">
        <v>2434</v>
      </c>
      <c r="E288" s="234" t="s">
        <v>2426</v>
      </c>
      <c r="F288" s="228">
        <v>2</v>
      </c>
      <c r="G288" s="228">
        <f t="shared" si="14"/>
        <v>160</v>
      </c>
      <c r="H288" s="228">
        <v>320</v>
      </c>
      <c r="I288" s="228" t="s">
        <v>1706</v>
      </c>
      <c r="J288" s="228">
        <v>70</v>
      </c>
      <c r="K288" s="239">
        <v>2</v>
      </c>
      <c r="L288" s="634">
        <v>74.900000000000006</v>
      </c>
      <c r="M288" s="634">
        <v>149.80000000000001</v>
      </c>
      <c r="N288" s="79">
        <f t="shared" si="15"/>
        <v>-170.2</v>
      </c>
      <c r="O288" s="287">
        <f t="shared" si="16"/>
        <v>-53.19</v>
      </c>
      <c r="P288" s="20"/>
    </row>
    <row r="289" spans="1:16" s="298" customFormat="1" ht="15.75" customHeight="1">
      <c r="A289" s="116">
        <v>283</v>
      </c>
      <c r="B289" s="236" t="s">
        <v>2435</v>
      </c>
      <c r="C289" s="199" t="s">
        <v>2433</v>
      </c>
      <c r="D289" s="234" t="s">
        <v>2434</v>
      </c>
      <c r="E289" s="234" t="s">
        <v>2426</v>
      </c>
      <c r="F289" s="228">
        <v>1</v>
      </c>
      <c r="G289" s="228">
        <f t="shared" si="14"/>
        <v>1200</v>
      </c>
      <c r="H289" s="228">
        <v>1200</v>
      </c>
      <c r="I289" s="228" t="s">
        <v>1706</v>
      </c>
      <c r="J289" s="228">
        <v>90</v>
      </c>
      <c r="K289" s="239">
        <v>1</v>
      </c>
      <c r="L289" s="634">
        <v>192.6</v>
      </c>
      <c r="M289" s="634">
        <v>192.6</v>
      </c>
      <c r="N289" s="79">
        <f t="shared" si="15"/>
        <v>-1007.4</v>
      </c>
      <c r="O289" s="287">
        <f t="shared" si="16"/>
        <v>-83.95</v>
      </c>
      <c r="P289" s="20"/>
    </row>
    <row r="290" spans="1:16" s="298" customFormat="1" ht="15.75" customHeight="1">
      <c r="A290" s="116">
        <v>284</v>
      </c>
      <c r="B290" s="236" t="s">
        <v>2491</v>
      </c>
      <c r="C290" s="199" t="s">
        <v>2433</v>
      </c>
      <c r="D290" s="234" t="s">
        <v>2434</v>
      </c>
      <c r="E290" s="234" t="s">
        <v>2426</v>
      </c>
      <c r="F290" s="228">
        <v>2</v>
      </c>
      <c r="G290" s="228">
        <f t="shared" si="14"/>
        <v>256</v>
      </c>
      <c r="H290" s="228">
        <v>512</v>
      </c>
      <c r="I290" s="228" t="s">
        <v>1706</v>
      </c>
      <c r="J290" s="228">
        <v>40</v>
      </c>
      <c r="K290" s="239">
        <v>2</v>
      </c>
      <c r="L290" s="634">
        <v>42.8</v>
      </c>
      <c r="M290" s="634">
        <v>85.6</v>
      </c>
      <c r="N290" s="79">
        <f t="shared" si="15"/>
        <v>-426.4</v>
      </c>
      <c r="O290" s="287">
        <f t="shared" si="16"/>
        <v>-83.28</v>
      </c>
      <c r="P290" s="20"/>
    </row>
    <row r="291" spans="1:16" s="298" customFormat="1" ht="15.75" customHeight="1">
      <c r="A291" s="116">
        <v>285</v>
      </c>
      <c r="B291" s="236" t="s">
        <v>2475</v>
      </c>
      <c r="C291" s="199" t="s">
        <v>2433</v>
      </c>
      <c r="D291" s="234" t="s">
        <v>2434</v>
      </c>
      <c r="E291" s="234" t="s">
        <v>2426</v>
      </c>
      <c r="F291" s="228">
        <v>1</v>
      </c>
      <c r="G291" s="228">
        <f t="shared" si="14"/>
        <v>128</v>
      </c>
      <c r="H291" s="228">
        <v>128</v>
      </c>
      <c r="I291" s="228" t="s">
        <v>1706</v>
      </c>
      <c r="J291" s="228">
        <v>14</v>
      </c>
      <c r="K291" s="239">
        <v>1</v>
      </c>
      <c r="L291" s="634">
        <v>29.96</v>
      </c>
      <c r="M291" s="634">
        <v>29.96</v>
      </c>
      <c r="N291" s="79">
        <f t="shared" si="15"/>
        <v>-98.04</v>
      </c>
      <c r="O291" s="287">
        <f t="shared" si="16"/>
        <v>-76.59</v>
      </c>
      <c r="P291" s="20"/>
    </row>
    <row r="292" spans="1:16" s="298" customFormat="1" ht="15.75" customHeight="1">
      <c r="A292" s="116">
        <v>286</v>
      </c>
      <c r="B292" s="236" t="s">
        <v>2437</v>
      </c>
      <c r="C292" s="199" t="s">
        <v>2433</v>
      </c>
      <c r="D292" s="234" t="s">
        <v>2434</v>
      </c>
      <c r="E292" s="234" t="s">
        <v>2426</v>
      </c>
      <c r="F292" s="228">
        <v>3</v>
      </c>
      <c r="G292" s="228">
        <f t="shared" si="14"/>
        <v>2735</v>
      </c>
      <c r="H292" s="228">
        <v>8205</v>
      </c>
      <c r="I292" s="228" t="s">
        <v>1706</v>
      </c>
      <c r="J292" s="228">
        <v>105</v>
      </c>
      <c r="K292" s="239">
        <v>3</v>
      </c>
      <c r="L292" s="634">
        <v>74.900000000000006</v>
      </c>
      <c r="M292" s="634">
        <v>224.7</v>
      </c>
      <c r="N292" s="79">
        <f t="shared" si="15"/>
        <v>-7980.3</v>
      </c>
      <c r="O292" s="287">
        <f t="shared" si="16"/>
        <v>-97.26</v>
      </c>
      <c r="P292" s="20"/>
    </row>
    <row r="293" spans="1:16" s="298" customFormat="1" ht="15.75" customHeight="1">
      <c r="A293" s="116">
        <v>287</v>
      </c>
      <c r="B293" s="236" t="s">
        <v>2438</v>
      </c>
      <c r="C293" s="199" t="s">
        <v>2433</v>
      </c>
      <c r="D293" s="234" t="s">
        <v>2434</v>
      </c>
      <c r="E293" s="234" t="s">
        <v>2426</v>
      </c>
      <c r="F293" s="228">
        <v>1</v>
      </c>
      <c r="G293" s="228">
        <f t="shared" si="14"/>
        <v>6240</v>
      </c>
      <c r="H293" s="228">
        <v>6240</v>
      </c>
      <c r="I293" s="228" t="s">
        <v>1706</v>
      </c>
      <c r="J293" s="228">
        <v>25</v>
      </c>
      <c r="K293" s="239">
        <v>1</v>
      </c>
      <c r="L293" s="634">
        <v>53.5</v>
      </c>
      <c r="M293" s="634">
        <v>53.5</v>
      </c>
      <c r="N293" s="79">
        <f t="shared" si="15"/>
        <v>-6186.5</v>
      </c>
      <c r="O293" s="287">
        <f t="shared" si="16"/>
        <v>-99.14</v>
      </c>
      <c r="P293" s="20"/>
    </row>
    <row r="294" spans="1:16" s="298" customFormat="1" ht="15.75" customHeight="1">
      <c r="A294" s="116">
        <v>288</v>
      </c>
      <c r="B294" s="236" t="s">
        <v>2492</v>
      </c>
      <c r="C294" s="199" t="s">
        <v>2433</v>
      </c>
      <c r="D294" s="234" t="s">
        <v>2434</v>
      </c>
      <c r="E294" s="234" t="s">
        <v>2426</v>
      </c>
      <c r="F294" s="228">
        <v>3</v>
      </c>
      <c r="G294" s="228">
        <f t="shared" si="14"/>
        <v>100</v>
      </c>
      <c r="H294" s="228">
        <v>300</v>
      </c>
      <c r="I294" s="228" t="s">
        <v>1706</v>
      </c>
      <c r="J294" s="228">
        <v>34</v>
      </c>
      <c r="K294" s="239">
        <v>3</v>
      </c>
      <c r="L294" s="634">
        <v>24.25</v>
      </c>
      <c r="M294" s="634">
        <v>72.760000000000005</v>
      </c>
      <c r="N294" s="79">
        <f t="shared" si="15"/>
        <v>-227.24</v>
      </c>
      <c r="O294" s="287">
        <f t="shared" si="16"/>
        <v>-75.75</v>
      </c>
      <c r="P294" s="20"/>
    </row>
    <row r="295" spans="1:16" s="298" customFormat="1" ht="15.75" customHeight="1">
      <c r="A295" s="116">
        <v>289</v>
      </c>
      <c r="B295" s="236" t="s">
        <v>2455</v>
      </c>
      <c r="C295" s="199" t="s">
        <v>2433</v>
      </c>
      <c r="D295" s="234" t="s">
        <v>2434</v>
      </c>
      <c r="E295" s="234" t="s">
        <v>2426</v>
      </c>
      <c r="F295" s="228">
        <v>1</v>
      </c>
      <c r="G295" s="228">
        <f t="shared" si="14"/>
        <v>200</v>
      </c>
      <c r="H295" s="228">
        <v>200</v>
      </c>
      <c r="I295" s="228" t="s">
        <v>1706</v>
      </c>
      <c r="J295" s="228">
        <v>6</v>
      </c>
      <c r="K295" s="239">
        <v>1</v>
      </c>
      <c r="L295" s="634">
        <v>12.84</v>
      </c>
      <c r="M295" s="634">
        <v>12.84</v>
      </c>
      <c r="N295" s="79">
        <f t="shared" si="15"/>
        <v>-187.16</v>
      </c>
      <c r="O295" s="287">
        <f t="shared" si="16"/>
        <v>-93.58</v>
      </c>
      <c r="P295" s="20"/>
    </row>
    <row r="296" spans="1:16" s="298" customFormat="1" ht="15.75" customHeight="1">
      <c r="A296" s="116">
        <v>290</v>
      </c>
      <c r="B296" s="236" t="s">
        <v>2463</v>
      </c>
      <c r="C296" s="199" t="s">
        <v>2433</v>
      </c>
      <c r="D296" s="234" t="s">
        <v>2434</v>
      </c>
      <c r="E296" s="234" t="s">
        <v>2426</v>
      </c>
      <c r="F296" s="228">
        <v>3</v>
      </c>
      <c r="G296" s="228">
        <f t="shared" si="14"/>
        <v>530</v>
      </c>
      <c r="H296" s="228">
        <v>1590</v>
      </c>
      <c r="I296" s="228" t="s">
        <v>1706</v>
      </c>
      <c r="J296" s="228">
        <v>110</v>
      </c>
      <c r="K296" s="239">
        <v>3</v>
      </c>
      <c r="L296" s="634">
        <v>78.47</v>
      </c>
      <c r="M296" s="634">
        <v>235.4</v>
      </c>
      <c r="N296" s="79">
        <f t="shared" si="15"/>
        <v>-1354.6</v>
      </c>
      <c r="O296" s="287">
        <f t="shared" si="16"/>
        <v>-85.19</v>
      </c>
      <c r="P296" s="20"/>
    </row>
    <row r="297" spans="1:16" s="298" customFormat="1" ht="15.75" customHeight="1">
      <c r="A297" s="116">
        <v>291</v>
      </c>
      <c r="B297" s="236" t="s">
        <v>2493</v>
      </c>
      <c r="C297" s="199" t="s">
        <v>2433</v>
      </c>
      <c r="D297" s="234" t="s">
        <v>2434</v>
      </c>
      <c r="E297" s="234" t="s">
        <v>2426</v>
      </c>
      <c r="F297" s="228">
        <v>1</v>
      </c>
      <c r="G297" s="228">
        <f t="shared" si="14"/>
        <v>625</v>
      </c>
      <c r="H297" s="228">
        <v>625</v>
      </c>
      <c r="I297" s="228" t="s">
        <v>1706</v>
      </c>
      <c r="J297" s="228">
        <v>16</v>
      </c>
      <c r="K297" s="239">
        <v>1</v>
      </c>
      <c r="L297" s="634">
        <v>34.24</v>
      </c>
      <c r="M297" s="634">
        <v>34.24</v>
      </c>
      <c r="N297" s="79">
        <f t="shared" si="15"/>
        <v>-590.76</v>
      </c>
      <c r="O297" s="287">
        <f t="shared" si="16"/>
        <v>-94.52</v>
      </c>
      <c r="P297" s="20"/>
    </row>
    <row r="298" spans="1:16" s="298" customFormat="1" ht="15.75" customHeight="1">
      <c r="A298" s="116">
        <v>292</v>
      </c>
      <c r="B298" s="236" t="s">
        <v>2439</v>
      </c>
      <c r="C298" s="199" t="s">
        <v>2433</v>
      </c>
      <c r="D298" s="234" t="s">
        <v>2434</v>
      </c>
      <c r="E298" s="234" t="s">
        <v>2426</v>
      </c>
      <c r="F298" s="228">
        <v>1</v>
      </c>
      <c r="G298" s="228">
        <f t="shared" si="14"/>
        <v>660</v>
      </c>
      <c r="H298" s="228">
        <v>660</v>
      </c>
      <c r="I298" s="228" t="s">
        <v>1706</v>
      </c>
      <c r="J298" s="228">
        <v>34</v>
      </c>
      <c r="K298" s="239">
        <v>1</v>
      </c>
      <c r="L298" s="634">
        <v>72.760000000000005</v>
      </c>
      <c r="M298" s="634">
        <v>72.760000000000005</v>
      </c>
      <c r="N298" s="79">
        <f t="shared" si="15"/>
        <v>-587.24</v>
      </c>
      <c r="O298" s="287">
        <f t="shared" si="16"/>
        <v>-88.98</v>
      </c>
      <c r="P298" s="20"/>
    </row>
    <row r="299" spans="1:16" s="298" customFormat="1" ht="15.75" customHeight="1">
      <c r="A299" s="116">
        <v>293</v>
      </c>
      <c r="B299" s="236" t="s">
        <v>2459</v>
      </c>
      <c r="C299" s="199" t="s">
        <v>2433</v>
      </c>
      <c r="D299" s="234" t="s">
        <v>2434</v>
      </c>
      <c r="E299" s="234" t="s">
        <v>2426</v>
      </c>
      <c r="F299" s="228">
        <v>1</v>
      </c>
      <c r="G299" s="228">
        <f t="shared" si="14"/>
        <v>3010</v>
      </c>
      <c r="H299" s="228">
        <v>3010</v>
      </c>
      <c r="I299" s="228" t="s">
        <v>1706</v>
      </c>
      <c r="J299" s="228">
        <v>25</v>
      </c>
      <c r="K299" s="239">
        <v>1</v>
      </c>
      <c r="L299" s="634">
        <v>53.5</v>
      </c>
      <c r="M299" s="634">
        <v>53.5</v>
      </c>
      <c r="N299" s="79">
        <f t="shared" si="15"/>
        <v>-2956.5</v>
      </c>
      <c r="O299" s="287">
        <f t="shared" si="16"/>
        <v>-98.22</v>
      </c>
      <c r="P299" s="20"/>
    </row>
    <row r="300" spans="1:16" s="298" customFormat="1" ht="15.75" customHeight="1">
      <c r="A300" s="116">
        <v>294</v>
      </c>
      <c r="B300" s="236" t="s">
        <v>2463</v>
      </c>
      <c r="C300" s="199" t="s">
        <v>2433</v>
      </c>
      <c r="D300" s="234" t="s">
        <v>2434</v>
      </c>
      <c r="E300" s="234" t="s">
        <v>2426</v>
      </c>
      <c r="F300" s="228">
        <v>1</v>
      </c>
      <c r="G300" s="228">
        <f t="shared" si="14"/>
        <v>100</v>
      </c>
      <c r="H300" s="228">
        <v>100</v>
      </c>
      <c r="I300" s="228" t="s">
        <v>1706</v>
      </c>
      <c r="J300" s="228">
        <v>15</v>
      </c>
      <c r="K300" s="239">
        <v>1</v>
      </c>
      <c r="L300" s="634">
        <v>32.1</v>
      </c>
      <c r="M300" s="634">
        <v>32.1</v>
      </c>
      <c r="N300" s="79">
        <f t="shared" si="15"/>
        <v>-67.900000000000006</v>
      </c>
      <c r="O300" s="287">
        <f t="shared" si="16"/>
        <v>-67.900000000000006</v>
      </c>
      <c r="P300" s="20"/>
    </row>
    <row r="301" spans="1:16" s="298" customFormat="1" ht="15.75" customHeight="1">
      <c r="A301" s="116">
        <v>295</v>
      </c>
      <c r="B301" s="236" t="s">
        <v>2437</v>
      </c>
      <c r="C301" s="199" t="s">
        <v>2433</v>
      </c>
      <c r="D301" s="234" t="s">
        <v>2434</v>
      </c>
      <c r="E301" s="234" t="s">
        <v>2426</v>
      </c>
      <c r="F301" s="228">
        <v>2</v>
      </c>
      <c r="G301" s="228">
        <f t="shared" si="14"/>
        <v>1450</v>
      </c>
      <c r="H301" s="228">
        <v>2900</v>
      </c>
      <c r="I301" s="228" t="s">
        <v>1706</v>
      </c>
      <c r="J301" s="228">
        <v>55</v>
      </c>
      <c r="K301" s="239">
        <v>2</v>
      </c>
      <c r="L301" s="634">
        <v>58.85</v>
      </c>
      <c r="M301" s="634">
        <v>117.7</v>
      </c>
      <c r="N301" s="79">
        <f t="shared" si="15"/>
        <v>-2782.3</v>
      </c>
      <c r="O301" s="287">
        <f t="shared" si="16"/>
        <v>-95.94</v>
      </c>
      <c r="P301" s="20"/>
    </row>
    <row r="302" spans="1:16" s="298" customFormat="1" ht="15.75" customHeight="1">
      <c r="A302" s="116">
        <v>296</v>
      </c>
      <c r="B302" s="236" t="s">
        <v>2457</v>
      </c>
      <c r="C302" s="199" t="s">
        <v>2433</v>
      </c>
      <c r="D302" s="234" t="s">
        <v>2434</v>
      </c>
      <c r="E302" s="234" t="s">
        <v>2426</v>
      </c>
      <c r="F302" s="228">
        <v>1</v>
      </c>
      <c r="G302" s="228">
        <f t="shared" si="14"/>
        <v>504</v>
      </c>
      <c r="H302" s="228">
        <v>504</v>
      </c>
      <c r="I302" s="228" t="s">
        <v>1706</v>
      </c>
      <c r="J302" s="228">
        <v>31</v>
      </c>
      <c r="K302" s="239">
        <v>1</v>
      </c>
      <c r="L302" s="634">
        <v>66.34</v>
      </c>
      <c r="M302" s="634">
        <v>66.34</v>
      </c>
      <c r="N302" s="79">
        <f t="shared" si="15"/>
        <v>-437.66</v>
      </c>
      <c r="O302" s="287">
        <f t="shared" si="16"/>
        <v>-86.84</v>
      </c>
      <c r="P302" s="20"/>
    </row>
    <row r="303" spans="1:16" s="298" customFormat="1" ht="15.75" customHeight="1">
      <c r="A303" s="116">
        <v>297</v>
      </c>
      <c r="B303" s="236" t="s">
        <v>2494</v>
      </c>
      <c r="C303" s="199" t="s">
        <v>2433</v>
      </c>
      <c r="D303" s="234" t="s">
        <v>2434</v>
      </c>
      <c r="E303" s="234" t="s">
        <v>2426</v>
      </c>
      <c r="F303" s="228">
        <v>1</v>
      </c>
      <c r="G303" s="228">
        <f t="shared" si="14"/>
        <v>1282</v>
      </c>
      <c r="H303" s="228">
        <v>1282</v>
      </c>
      <c r="I303" s="228" t="s">
        <v>1706</v>
      </c>
      <c r="J303" s="228">
        <v>43</v>
      </c>
      <c r="K303" s="239">
        <v>1</v>
      </c>
      <c r="L303" s="634">
        <v>92.02</v>
      </c>
      <c r="M303" s="634">
        <v>92.02</v>
      </c>
      <c r="N303" s="79">
        <f t="shared" si="15"/>
        <v>-1189.98</v>
      </c>
      <c r="O303" s="287">
        <f t="shared" si="16"/>
        <v>-92.82</v>
      </c>
      <c r="P303" s="20"/>
    </row>
    <row r="304" spans="1:16" s="298" customFormat="1" ht="15.75" customHeight="1">
      <c r="A304" s="116">
        <v>298</v>
      </c>
      <c r="B304" s="236" t="s">
        <v>2495</v>
      </c>
      <c r="C304" s="199" t="s">
        <v>2433</v>
      </c>
      <c r="D304" s="234" t="s">
        <v>2434</v>
      </c>
      <c r="E304" s="234" t="s">
        <v>2426</v>
      </c>
      <c r="F304" s="228">
        <v>1</v>
      </c>
      <c r="G304" s="228">
        <f t="shared" si="14"/>
        <v>1538</v>
      </c>
      <c r="H304" s="228">
        <v>1538</v>
      </c>
      <c r="I304" s="228" t="s">
        <v>1706</v>
      </c>
      <c r="J304" s="228">
        <v>37</v>
      </c>
      <c r="K304" s="239">
        <v>1</v>
      </c>
      <c r="L304" s="634">
        <v>79.180000000000007</v>
      </c>
      <c r="M304" s="634">
        <v>79.180000000000007</v>
      </c>
      <c r="N304" s="79">
        <f t="shared" si="15"/>
        <v>-1458.82</v>
      </c>
      <c r="O304" s="287">
        <f t="shared" si="16"/>
        <v>-94.85</v>
      </c>
      <c r="P304" s="20"/>
    </row>
    <row r="305" spans="1:16" s="298" customFormat="1" ht="15.75" customHeight="1">
      <c r="A305" s="116">
        <v>299</v>
      </c>
      <c r="B305" s="236" t="s">
        <v>2437</v>
      </c>
      <c r="C305" s="199" t="s">
        <v>2433</v>
      </c>
      <c r="D305" s="234" t="s">
        <v>2434</v>
      </c>
      <c r="E305" s="234" t="s">
        <v>2426</v>
      </c>
      <c r="F305" s="228">
        <v>1</v>
      </c>
      <c r="G305" s="228">
        <f t="shared" si="14"/>
        <v>1487</v>
      </c>
      <c r="H305" s="228">
        <v>1487</v>
      </c>
      <c r="I305" s="228" t="s">
        <v>1706</v>
      </c>
      <c r="J305" s="228">
        <v>27.5</v>
      </c>
      <c r="K305" s="239">
        <v>1</v>
      </c>
      <c r="L305" s="634">
        <v>58.85</v>
      </c>
      <c r="M305" s="634">
        <v>58.85</v>
      </c>
      <c r="N305" s="79">
        <f t="shared" si="15"/>
        <v>-1428.15</v>
      </c>
      <c r="O305" s="287">
        <f t="shared" si="16"/>
        <v>-96.04</v>
      </c>
      <c r="P305" s="20"/>
    </row>
    <row r="306" spans="1:16" s="298" customFormat="1" ht="15.75" customHeight="1">
      <c r="A306" s="116">
        <v>300</v>
      </c>
      <c r="B306" s="236" t="s">
        <v>2457</v>
      </c>
      <c r="C306" s="199" t="s">
        <v>2433</v>
      </c>
      <c r="D306" s="234" t="s">
        <v>2434</v>
      </c>
      <c r="E306" s="234" t="s">
        <v>2426</v>
      </c>
      <c r="F306" s="228">
        <v>1</v>
      </c>
      <c r="G306" s="228">
        <f t="shared" si="14"/>
        <v>692</v>
      </c>
      <c r="H306" s="228">
        <v>692</v>
      </c>
      <c r="I306" s="228" t="s">
        <v>1706</v>
      </c>
      <c r="J306" s="228">
        <v>37</v>
      </c>
      <c r="K306" s="239">
        <v>1</v>
      </c>
      <c r="L306" s="634">
        <v>79.180000000000007</v>
      </c>
      <c r="M306" s="634">
        <v>79.180000000000007</v>
      </c>
      <c r="N306" s="79">
        <f t="shared" si="15"/>
        <v>-612.82000000000005</v>
      </c>
      <c r="O306" s="287">
        <f t="shared" si="16"/>
        <v>-88.56</v>
      </c>
      <c r="P306" s="20"/>
    </row>
    <row r="307" spans="1:16" s="298" customFormat="1" ht="15.75" customHeight="1">
      <c r="A307" s="116">
        <v>301</v>
      </c>
      <c r="B307" s="236" t="s">
        <v>2474</v>
      </c>
      <c r="C307" s="199" t="s">
        <v>2433</v>
      </c>
      <c r="D307" s="234" t="s">
        <v>2434</v>
      </c>
      <c r="E307" s="234" t="s">
        <v>2426</v>
      </c>
      <c r="F307" s="228">
        <v>1</v>
      </c>
      <c r="G307" s="228">
        <f t="shared" si="14"/>
        <v>2991</v>
      </c>
      <c r="H307" s="228">
        <v>2991</v>
      </c>
      <c r="I307" s="228" t="s">
        <v>1706</v>
      </c>
      <c r="J307" s="228">
        <v>12</v>
      </c>
      <c r="K307" s="239">
        <v>1</v>
      </c>
      <c r="L307" s="634">
        <v>25.68</v>
      </c>
      <c r="M307" s="634">
        <v>25.68</v>
      </c>
      <c r="N307" s="79">
        <f t="shared" si="15"/>
        <v>-2965.32</v>
      </c>
      <c r="O307" s="287">
        <f t="shared" si="16"/>
        <v>-99.14</v>
      </c>
      <c r="P307" s="20"/>
    </row>
    <row r="308" spans="1:16" s="298" customFormat="1" ht="15.75" customHeight="1">
      <c r="A308" s="116">
        <v>302</v>
      </c>
      <c r="B308" s="236" t="s">
        <v>2496</v>
      </c>
      <c r="C308" s="199" t="s">
        <v>2433</v>
      </c>
      <c r="D308" s="234" t="s">
        <v>2434</v>
      </c>
      <c r="E308" s="234" t="s">
        <v>2426</v>
      </c>
      <c r="F308" s="228">
        <v>8</v>
      </c>
      <c r="G308" s="228">
        <f t="shared" si="14"/>
        <v>811</v>
      </c>
      <c r="H308" s="228">
        <v>6488</v>
      </c>
      <c r="I308" s="228" t="s">
        <v>1706</v>
      </c>
      <c r="J308" s="228">
        <v>23</v>
      </c>
      <c r="K308" s="239">
        <v>8</v>
      </c>
      <c r="L308" s="634">
        <v>6.15</v>
      </c>
      <c r="M308" s="634">
        <v>49.22</v>
      </c>
      <c r="N308" s="79">
        <f t="shared" si="15"/>
        <v>-6438.78</v>
      </c>
      <c r="O308" s="287">
        <f t="shared" si="16"/>
        <v>-99.24</v>
      </c>
      <c r="P308" s="20"/>
    </row>
    <row r="309" spans="1:16" s="298" customFormat="1" ht="15.75" customHeight="1">
      <c r="A309" s="116">
        <v>303</v>
      </c>
      <c r="B309" s="236" t="s">
        <v>2497</v>
      </c>
      <c r="C309" s="199" t="s">
        <v>2433</v>
      </c>
      <c r="D309" s="234" t="s">
        <v>2434</v>
      </c>
      <c r="E309" s="234" t="s">
        <v>2426</v>
      </c>
      <c r="F309" s="228">
        <v>1</v>
      </c>
      <c r="G309" s="228">
        <f t="shared" si="14"/>
        <v>1452</v>
      </c>
      <c r="H309" s="228">
        <v>1452</v>
      </c>
      <c r="I309" s="228" t="s">
        <v>1706</v>
      </c>
      <c r="J309" s="228">
        <v>40</v>
      </c>
      <c r="K309" s="239">
        <v>1</v>
      </c>
      <c r="L309" s="634">
        <v>85.6</v>
      </c>
      <c r="M309" s="634">
        <v>85.6</v>
      </c>
      <c r="N309" s="79">
        <f t="shared" si="15"/>
        <v>-1366.4</v>
      </c>
      <c r="O309" s="287">
        <f t="shared" si="16"/>
        <v>-94.1</v>
      </c>
      <c r="P309" s="20"/>
    </row>
    <row r="310" spans="1:16" s="298" customFormat="1" ht="15.75" customHeight="1">
      <c r="A310" s="116">
        <v>304</v>
      </c>
      <c r="B310" s="236" t="s">
        <v>2498</v>
      </c>
      <c r="C310" s="199" t="s">
        <v>2433</v>
      </c>
      <c r="D310" s="234" t="s">
        <v>2434</v>
      </c>
      <c r="E310" s="234" t="s">
        <v>2426</v>
      </c>
      <c r="F310" s="228">
        <v>6</v>
      </c>
      <c r="G310" s="228">
        <f t="shared" si="14"/>
        <v>871</v>
      </c>
      <c r="H310" s="228">
        <v>5226</v>
      </c>
      <c r="I310" s="228" t="s">
        <v>1706</v>
      </c>
      <c r="J310" s="228">
        <v>14</v>
      </c>
      <c r="K310" s="239">
        <v>6</v>
      </c>
      <c r="L310" s="634">
        <v>4.99</v>
      </c>
      <c r="M310" s="634">
        <v>29.96</v>
      </c>
      <c r="N310" s="79">
        <f t="shared" si="15"/>
        <v>-5196.04</v>
      </c>
      <c r="O310" s="287">
        <f t="shared" si="16"/>
        <v>-99.43</v>
      </c>
      <c r="P310" s="20"/>
    </row>
    <row r="311" spans="1:16" s="298" customFormat="1" ht="15.75" customHeight="1">
      <c r="A311" s="116">
        <v>305</v>
      </c>
      <c r="B311" s="236" t="s">
        <v>2495</v>
      </c>
      <c r="C311" s="199" t="s">
        <v>2433</v>
      </c>
      <c r="D311" s="234" t="s">
        <v>2434</v>
      </c>
      <c r="E311" s="234" t="s">
        <v>2426</v>
      </c>
      <c r="F311" s="228">
        <v>1</v>
      </c>
      <c r="G311" s="228">
        <f t="shared" si="14"/>
        <v>1538</v>
      </c>
      <c r="H311" s="228">
        <v>1538</v>
      </c>
      <c r="I311" s="228" t="s">
        <v>1706</v>
      </c>
      <c r="J311" s="228">
        <v>37</v>
      </c>
      <c r="K311" s="239">
        <v>1</v>
      </c>
      <c r="L311" s="634">
        <v>79.180000000000007</v>
      </c>
      <c r="M311" s="634">
        <v>79.180000000000007</v>
      </c>
      <c r="N311" s="79">
        <f t="shared" si="15"/>
        <v>-1458.82</v>
      </c>
      <c r="O311" s="287">
        <f t="shared" si="16"/>
        <v>-94.85</v>
      </c>
      <c r="P311" s="20"/>
    </row>
    <row r="312" spans="1:16" s="298" customFormat="1" ht="15.75" customHeight="1">
      <c r="A312" s="116">
        <v>306</v>
      </c>
      <c r="B312" s="236" t="s">
        <v>2499</v>
      </c>
      <c r="C312" s="199" t="s">
        <v>2433</v>
      </c>
      <c r="D312" s="234" t="s">
        <v>2434</v>
      </c>
      <c r="E312" s="234" t="s">
        <v>2426</v>
      </c>
      <c r="F312" s="228">
        <v>1</v>
      </c>
      <c r="G312" s="228">
        <f t="shared" si="14"/>
        <v>123</v>
      </c>
      <c r="H312" s="228">
        <v>123</v>
      </c>
      <c r="I312" s="228" t="s">
        <v>1706</v>
      </c>
      <c r="J312" s="228">
        <v>40</v>
      </c>
      <c r="K312" s="239">
        <v>1</v>
      </c>
      <c r="L312" s="634">
        <v>85.6</v>
      </c>
      <c r="M312" s="634">
        <v>85.6</v>
      </c>
      <c r="N312" s="79">
        <f t="shared" si="15"/>
        <v>-37.4</v>
      </c>
      <c r="O312" s="287">
        <f t="shared" si="16"/>
        <v>-30.41</v>
      </c>
      <c r="P312" s="20"/>
    </row>
    <row r="313" spans="1:16" s="298" customFormat="1" ht="15.75" customHeight="1">
      <c r="A313" s="116">
        <v>307</v>
      </c>
      <c r="B313" s="236" t="s">
        <v>2437</v>
      </c>
      <c r="C313" s="199" t="s">
        <v>2433</v>
      </c>
      <c r="D313" s="234" t="s">
        <v>2434</v>
      </c>
      <c r="E313" s="234" t="s">
        <v>2426</v>
      </c>
      <c r="F313" s="228">
        <v>1</v>
      </c>
      <c r="G313" s="228">
        <f t="shared" si="14"/>
        <v>1500</v>
      </c>
      <c r="H313" s="228">
        <v>1500</v>
      </c>
      <c r="I313" s="228" t="s">
        <v>1706</v>
      </c>
      <c r="J313" s="228">
        <v>27.75</v>
      </c>
      <c r="K313" s="239">
        <v>1</v>
      </c>
      <c r="L313" s="634">
        <v>59.39</v>
      </c>
      <c r="M313" s="634">
        <v>59.39</v>
      </c>
      <c r="N313" s="79">
        <f t="shared" si="15"/>
        <v>-1440.61</v>
      </c>
      <c r="O313" s="287">
        <f t="shared" si="16"/>
        <v>-96.04</v>
      </c>
      <c r="P313" s="20"/>
    </row>
    <row r="314" spans="1:16" s="298" customFormat="1" ht="15.75" customHeight="1">
      <c r="A314" s="116">
        <v>308</v>
      </c>
      <c r="B314" s="236" t="s">
        <v>2457</v>
      </c>
      <c r="C314" s="199" t="s">
        <v>2433</v>
      </c>
      <c r="D314" s="234" t="s">
        <v>2434</v>
      </c>
      <c r="E314" s="234" t="s">
        <v>2426</v>
      </c>
      <c r="F314" s="228">
        <v>1</v>
      </c>
      <c r="G314" s="228">
        <f t="shared" si="14"/>
        <v>470</v>
      </c>
      <c r="H314" s="228">
        <v>470</v>
      </c>
      <c r="I314" s="228" t="s">
        <v>1706</v>
      </c>
      <c r="J314" s="228">
        <v>29.5</v>
      </c>
      <c r="K314" s="239">
        <v>1</v>
      </c>
      <c r="L314" s="634">
        <v>63.13</v>
      </c>
      <c r="M314" s="634">
        <v>63.13</v>
      </c>
      <c r="N314" s="79">
        <f t="shared" si="15"/>
        <v>-406.87</v>
      </c>
      <c r="O314" s="287">
        <f t="shared" si="16"/>
        <v>-86.57</v>
      </c>
      <c r="P314" s="20"/>
    </row>
    <row r="315" spans="1:16" s="298" customFormat="1" ht="15.75" customHeight="1">
      <c r="A315" s="116">
        <v>309</v>
      </c>
      <c r="B315" s="236" t="s">
        <v>2437</v>
      </c>
      <c r="C315" s="199" t="s">
        <v>2433</v>
      </c>
      <c r="D315" s="234" t="s">
        <v>2434</v>
      </c>
      <c r="E315" s="234" t="s">
        <v>2426</v>
      </c>
      <c r="F315" s="228">
        <v>5</v>
      </c>
      <c r="G315" s="228">
        <f t="shared" si="14"/>
        <v>1273</v>
      </c>
      <c r="H315" s="228">
        <v>6365</v>
      </c>
      <c r="I315" s="228" t="s">
        <v>1706</v>
      </c>
      <c r="J315" s="228">
        <v>125</v>
      </c>
      <c r="K315" s="239">
        <v>5</v>
      </c>
      <c r="L315" s="634">
        <v>53.5</v>
      </c>
      <c r="M315" s="634">
        <v>267.5</v>
      </c>
      <c r="N315" s="79">
        <f t="shared" si="15"/>
        <v>-6097.5</v>
      </c>
      <c r="O315" s="287">
        <f t="shared" si="16"/>
        <v>-95.8</v>
      </c>
      <c r="P315" s="20"/>
    </row>
    <row r="316" spans="1:16" s="298" customFormat="1" ht="15.75" customHeight="1">
      <c r="A316" s="116">
        <v>310</v>
      </c>
      <c r="B316" s="236" t="s">
        <v>2457</v>
      </c>
      <c r="C316" s="199" t="s">
        <v>2433</v>
      </c>
      <c r="D316" s="234" t="s">
        <v>2434</v>
      </c>
      <c r="E316" s="234" t="s">
        <v>2426</v>
      </c>
      <c r="F316" s="228">
        <v>2</v>
      </c>
      <c r="G316" s="228">
        <f t="shared" si="14"/>
        <v>270</v>
      </c>
      <c r="H316" s="228">
        <v>540</v>
      </c>
      <c r="I316" s="228" t="s">
        <v>1706</v>
      </c>
      <c r="J316" s="228">
        <v>24</v>
      </c>
      <c r="K316" s="239">
        <v>2</v>
      </c>
      <c r="L316" s="634">
        <v>25.68</v>
      </c>
      <c r="M316" s="634">
        <v>51.36</v>
      </c>
      <c r="N316" s="79">
        <f t="shared" si="15"/>
        <v>-488.64</v>
      </c>
      <c r="O316" s="287">
        <f t="shared" si="16"/>
        <v>-90.49</v>
      </c>
      <c r="P316" s="20"/>
    </row>
    <row r="317" spans="1:16" s="298" customFormat="1" ht="15.75" customHeight="1">
      <c r="A317" s="116">
        <v>311</v>
      </c>
      <c r="B317" s="236" t="s">
        <v>2459</v>
      </c>
      <c r="C317" s="199" t="s">
        <v>2433</v>
      </c>
      <c r="D317" s="234" t="s">
        <v>2434</v>
      </c>
      <c r="E317" s="234" t="s">
        <v>2426</v>
      </c>
      <c r="F317" s="228">
        <v>4</v>
      </c>
      <c r="G317" s="228">
        <f t="shared" si="14"/>
        <v>3247</v>
      </c>
      <c r="H317" s="228">
        <v>12988</v>
      </c>
      <c r="I317" s="228" t="s">
        <v>1706</v>
      </c>
      <c r="J317" s="228">
        <v>105</v>
      </c>
      <c r="K317" s="239">
        <v>4</v>
      </c>
      <c r="L317" s="634">
        <v>56.18</v>
      </c>
      <c r="M317" s="634">
        <v>224.7</v>
      </c>
      <c r="N317" s="79">
        <f t="shared" si="15"/>
        <v>-12763.3</v>
      </c>
      <c r="O317" s="287">
        <f t="shared" si="16"/>
        <v>-98.27</v>
      </c>
      <c r="P317" s="20"/>
    </row>
    <row r="318" spans="1:16" s="298" customFormat="1" ht="15.75" customHeight="1">
      <c r="A318" s="116">
        <v>312</v>
      </c>
      <c r="B318" s="236" t="s">
        <v>2463</v>
      </c>
      <c r="C318" s="199" t="s">
        <v>2433</v>
      </c>
      <c r="D318" s="234" t="s">
        <v>2434</v>
      </c>
      <c r="E318" s="234" t="s">
        <v>2426</v>
      </c>
      <c r="F318" s="228">
        <v>4</v>
      </c>
      <c r="G318" s="228">
        <f t="shared" si="14"/>
        <v>102</v>
      </c>
      <c r="H318" s="228">
        <v>408</v>
      </c>
      <c r="I318" s="228" t="s">
        <v>1706</v>
      </c>
      <c r="J318" s="228">
        <v>60</v>
      </c>
      <c r="K318" s="239">
        <v>4</v>
      </c>
      <c r="L318" s="634">
        <v>32.1</v>
      </c>
      <c r="M318" s="634">
        <v>128.4</v>
      </c>
      <c r="N318" s="79">
        <f t="shared" si="15"/>
        <v>-279.60000000000002</v>
      </c>
      <c r="O318" s="287">
        <f t="shared" si="16"/>
        <v>-68.53</v>
      </c>
      <c r="P318" s="20"/>
    </row>
    <row r="319" spans="1:16" s="298" customFormat="1" ht="15.75" customHeight="1">
      <c r="A319" s="116">
        <v>313</v>
      </c>
      <c r="B319" s="236" t="s">
        <v>2500</v>
      </c>
      <c r="C319" s="199" t="s">
        <v>2433</v>
      </c>
      <c r="D319" s="234" t="s">
        <v>2434</v>
      </c>
      <c r="E319" s="234" t="s">
        <v>2426</v>
      </c>
      <c r="F319" s="228">
        <v>1</v>
      </c>
      <c r="G319" s="228">
        <f t="shared" si="14"/>
        <v>2735.04</v>
      </c>
      <c r="H319" s="228">
        <v>2735.04</v>
      </c>
      <c r="I319" s="228" t="s">
        <v>1706</v>
      </c>
      <c r="J319" s="228">
        <v>40</v>
      </c>
      <c r="K319" s="239">
        <v>1</v>
      </c>
      <c r="L319" s="634">
        <v>85.6</v>
      </c>
      <c r="M319" s="634">
        <v>85.6</v>
      </c>
      <c r="N319" s="79">
        <f t="shared" si="15"/>
        <v>-2649.44</v>
      </c>
      <c r="O319" s="287">
        <f t="shared" si="16"/>
        <v>-96.87</v>
      </c>
      <c r="P319" s="20"/>
    </row>
    <row r="320" spans="1:16" s="298" customFormat="1" ht="15.75" customHeight="1">
      <c r="A320" s="116">
        <v>314</v>
      </c>
      <c r="B320" s="236" t="s">
        <v>2474</v>
      </c>
      <c r="C320" s="199" t="s">
        <v>2433</v>
      </c>
      <c r="D320" s="234" t="s">
        <v>2434</v>
      </c>
      <c r="E320" s="234" t="s">
        <v>2426</v>
      </c>
      <c r="F320" s="228">
        <v>1</v>
      </c>
      <c r="G320" s="228">
        <f t="shared" si="14"/>
        <v>5196.16</v>
      </c>
      <c r="H320" s="228">
        <v>5196.16</v>
      </c>
      <c r="I320" s="228" t="s">
        <v>1706</v>
      </c>
      <c r="J320" s="228">
        <v>30</v>
      </c>
      <c r="K320" s="239">
        <v>1</v>
      </c>
      <c r="L320" s="634">
        <v>64.2</v>
      </c>
      <c r="M320" s="634">
        <v>64.2</v>
      </c>
      <c r="N320" s="79">
        <f t="shared" si="15"/>
        <v>-5131.96</v>
      </c>
      <c r="O320" s="287">
        <f t="shared" si="16"/>
        <v>-98.76</v>
      </c>
      <c r="P320" s="20"/>
    </row>
    <row r="321" spans="1:16" s="298" customFormat="1" ht="15.75" customHeight="1">
      <c r="A321" s="116">
        <v>315</v>
      </c>
      <c r="B321" s="236" t="s">
        <v>2432</v>
      </c>
      <c r="C321" s="199" t="s">
        <v>2433</v>
      </c>
      <c r="D321" s="234" t="s">
        <v>2434</v>
      </c>
      <c r="E321" s="234" t="s">
        <v>2426</v>
      </c>
      <c r="F321" s="228">
        <v>2</v>
      </c>
      <c r="G321" s="228">
        <f t="shared" si="14"/>
        <v>444</v>
      </c>
      <c r="H321" s="228">
        <v>888</v>
      </c>
      <c r="I321" s="228" t="s">
        <v>1706</v>
      </c>
      <c r="J321" s="228">
        <v>14.5</v>
      </c>
      <c r="K321" s="239">
        <v>2</v>
      </c>
      <c r="L321" s="634">
        <v>15.52</v>
      </c>
      <c r="M321" s="634">
        <v>31.03</v>
      </c>
      <c r="N321" s="79">
        <f t="shared" si="15"/>
        <v>-856.97</v>
      </c>
      <c r="O321" s="287">
        <f t="shared" si="16"/>
        <v>-96.51</v>
      </c>
      <c r="P321" s="20"/>
    </row>
    <row r="322" spans="1:16" s="298" customFormat="1" ht="15.75" customHeight="1">
      <c r="A322" s="116">
        <v>316</v>
      </c>
      <c r="B322" s="236" t="s">
        <v>2455</v>
      </c>
      <c r="C322" s="199" t="s">
        <v>2433</v>
      </c>
      <c r="D322" s="234" t="s">
        <v>2434</v>
      </c>
      <c r="E322" s="234" t="s">
        <v>2426</v>
      </c>
      <c r="F322" s="228">
        <v>1</v>
      </c>
      <c r="G322" s="228">
        <f t="shared" si="14"/>
        <v>316</v>
      </c>
      <c r="H322" s="228">
        <v>316</v>
      </c>
      <c r="I322" s="228" t="s">
        <v>1706</v>
      </c>
      <c r="J322" s="228">
        <v>7.8</v>
      </c>
      <c r="K322" s="239">
        <v>1</v>
      </c>
      <c r="L322" s="634">
        <v>16.690000000000001</v>
      </c>
      <c r="M322" s="634">
        <v>16.690000000000001</v>
      </c>
      <c r="N322" s="79">
        <f t="shared" si="15"/>
        <v>-299.31</v>
      </c>
      <c r="O322" s="287">
        <f t="shared" si="16"/>
        <v>-94.72</v>
      </c>
      <c r="P322" s="20"/>
    </row>
    <row r="323" spans="1:16" s="298" customFormat="1" ht="15.75" customHeight="1">
      <c r="A323" s="116">
        <v>317</v>
      </c>
      <c r="B323" s="236" t="s">
        <v>2459</v>
      </c>
      <c r="C323" s="199" t="s">
        <v>2433</v>
      </c>
      <c r="D323" s="234" t="s">
        <v>2434</v>
      </c>
      <c r="E323" s="234" t="s">
        <v>2426</v>
      </c>
      <c r="F323" s="228">
        <v>1</v>
      </c>
      <c r="G323" s="228">
        <f t="shared" si="14"/>
        <v>512.82000000000005</v>
      </c>
      <c r="H323" s="228">
        <v>512.82000000000005</v>
      </c>
      <c r="I323" s="228" t="s">
        <v>1706</v>
      </c>
      <c r="J323" s="228">
        <v>11.5</v>
      </c>
      <c r="K323" s="239">
        <v>1</v>
      </c>
      <c r="L323" s="634">
        <v>24.61</v>
      </c>
      <c r="M323" s="634">
        <v>24.61</v>
      </c>
      <c r="N323" s="79">
        <f t="shared" si="15"/>
        <v>-488.21</v>
      </c>
      <c r="O323" s="287">
        <f t="shared" si="16"/>
        <v>-95.2</v>
      </c>
      <c r="P323" s="20"/>
    </row>
    <row r="324" spans="1:16" s="298" customFormat="1" ht="15.75" customHeight="1">
      <c r="A324" s="116">
        <v>318</v>
      </c>
      <c r="B324" s="236" t="s">
        <v>2437</v>
      </c>
      <c r="C324" s="199" t="s">
        <v>2433</v>
      </c>
      <c r="D324" s="234" t="s">
        <v>2434</v>
      </c>
      <c r="E324" s="234" t="s">
        <v>2426</v>
      </c>
      <c r="F324" s="228">
        <v>1</v>
      </c>
      <c r="G324" s="228">
        <f t="shared" si="14"/>
        <v>957.26</v>
      </c>
      <c r="H324" s="228">
        <v>957.26</v>
      </c>
      <c r="I324" s="228" t="s">
        <v>1706</v>
      </c>
      <c r="J324" s="228">
        <v>23.5</v>
      </c>
      <c r="K324" s="239">
        <v>1</v>
      </c>
      <c r="L324" s="634">
        <v>50.29</v>
      </c>
      <c r="M324" s="634">
        <v>50.29</v>
      </c>
      <c r="N324" s="79">
        <f t="shared" si="15"/>
        <v>-906.97</v>
      </c>
      <c r="O324" s="287">
        <f t="shared" si="16"/>
        <v>-94.75</v>
      </c>
      <c r="P324" s="20"/>
    </row>
    <row r="325" spans="1:16" s="298" customFormat="1" ht="15.75" customHeight="1">
      <c r="A325" s="116">
        <v>319</v>
      </c>
      <c r="B325" s="236" t="s">
        <v>2475</v>
      </c>
      <c r="C325" s="199" t="s">
        <v>2433</v>
      </c>
      <c r="D325" s="234" t="s">
        <v>2434</v>
      </c>
      <c r="E325" s="234" t="s">
        <v>2426</v>
      </c>
      <c r="F325" s="228">
        <v>1</v>
      </c>
      <c r="G325" s="228">
        <f t="shared" ref="G325:G388" si="17">H325/F325</f>
        <v>34.19</v>
      </c>
      <c r="H325" s="228">
        <v>34.19</v>
      </c>
      <c r="I325" s="228" t="s">
        <v>1706</v>
      </c>
      <c r="J325" s="228">
        <v>7</v>
      </c>
      <c r="K325" s="239">
        <v>1</v>
      </c>
      <c r="L325" s="634">
        <v>14.98</v>
      </c>
      <c r="M325" s="634">
        <v>14.98</v>
      </c>
      <c r="N325" s="79">
        <f t="shared" si="15"/>
        <v>-19.21</v>
      </c>
      <c r="O325" s="287">
        <f t="shared" si="16"/>
        <v>-56.19</v>
      </c>
      <c r="P325" s="20"/>
    </row>
    <row r="326" spans="1:16" s="298" customFormat="1" ht="15.75" customHeight="1">
      <c r="A326" s="116">
        <v>320</v>
      </c>
      <c r="B326" s="236" t="s">
        <v>2501</v>
      </c>
      <c r="C326" s="199" t="s">
        <v>2433</v>
      </c>
      <c r="D326" s="234" t="s">
        <v>2434</v>
      </c>
      <c r="E326" s="234" t="s">
        <v>2426</v>
      </c>
      <c r="F326" s="228">
        <v>2</v>
      </c>
      <c r="G326" s="228">
        <f t="shared" si="17"/>
        <v>444.44</v>
      </c>
      <c r="H326" s="228">
        <v>888.88</v>
      </c>
      <c r="I326" s="228" t="s">
        <v>1706</v>
      </c>
      <c r="J326" s="228">
        <v>40</v>
      </c>
      <c r="K326" s="239">
        <v>2</v>
      </c>
      <c r="L326" s="634">
        <v>42.8</v>
      </c>
      <c r="M326" s="634">
        <v>85.6</v>
      </c>
      <c r="N326" s="79">
        <f t="shared" si="15"/>
        <v>-803.28</v>
      </c>
      <c r="O326" s="287">
        <f t="shared" si="16"/>
        <v>-90.37</v>
      </c>
      <c r="P326" s="20"/>
    </row>
    <row r="327" spans="1:16" s="298" customFormat="1" ht="15.75" customHeight="1">
      <c r="A327" s="116">
        <v>321</v>
      </c>
      <c r="B327" s="236" t="s">
        <v>2495</v>
      </c>
      <c r="C327" s="199" t="s">
        <v>2433</v>
      </c>
      <c r="D327" s="234" t="s">
        <v>2434</v>
      </c>
      <c r="E327" s="234" t="s">
        <v>2426</v>
      </c>
      <c r="F327" s="228">
        <v>1</v>
      </c>
      <c r="G327" s="228">
        <f t="shared" si="17"/>
        <v>1128.2</v>
      </c>
      <c r="H327" s="228">
        <v>1128.2</v>
      </c>
      <c r="I327" s="228" t="s">
        <v>1706</v>
      </c>
      <c r="J327" s="228">
        <v>23</v>
      </c>
      <c r="K327" s="239">
        <v>1</v>
      </c>
      <c r="L327" s="634">
        <v>49.22</v>
      </c>
      <c r="M327" s="634">
        <v>49.22</v>
      </c>
      <c r="N327" s="79">
        <f t="shared" si="15"/>
        <v>-1078.98</v>
      </c>
      <c r="O327" s="287">
        <f t="shared" si="16"/>
        <v>-95.64</v>
      </c>
      <c r="P327" s="20"/>
    </row>
    <row r="328" spans="1:16" s="298" customFormat="1" ht="15.75" customHeight="1">
      <c r="A328" s="116">
        <v>322</v>
      </c>
      <c r="B328" s="236" t="s">
        <v>2473</v>
      </c>
      <c r="C328" s="199" t="s">
        <v>2433</v>
      </c>
      <c r="D328" s="234" t="s">
        <v>2434</v>
      </c>
      <c r="E328" s="234" t="s">
        <v>2426</v>
      </c>
      <c r="F328" s="228">
        <v>1</v>
      </c>
      <c r="G328" s="228">
        <f t="shared" si="17"/>
        <v>68.38</v>
      </c>
      <c r="H328" s="228">
        <v>68.38</v>
      </c>
      <c r="I328" s="228" t="s">
        <v>1706</v>
      </c>
      <c r="J328" s="228">
        <v>7.25</v>
      </c>
      <c r="K328" s="239">
        <v>1</v>
      </c>
      <c r="L328" s="634">
        <v>15.52</v>
      </c>
      <c r="M328" s="634">
        <v>15.52</v>
      </c>
      <c r="N328" s="79">
        <f t="shared" si="15"/>
        <v>-52.86</v>
      </c>
      <c r="O328" s="287">
        <f t="shared" si="16"/>
        <v>-77.3</v>
      </c>
      <c r="P328" s="20"/>
    </row>
    <row r="329" spans="1:16" s="298" customFormat="1" ht="15.75" customHeight="1">
      <c r="A329" s="116">
        <v>323</v>
      </c>
      <c r="B329" s="236" t="s">
        <v>2425</v>
      </c>
      <c r="C329" s="199" t="s">
        <v>2433</v>
      </c>
      <c r="D329" s="234" t="s">
        <v>2434</v>
      </c>
      <c r="E329" s="234" t="s">
        <v>2426</v>
      </c>
      <c r="F329" s="228">
        <v>6</v>
      </c>
      <c r="G329" s="228">
        <f t="shared" si="17"/>
        <v>136.75</v>
      </c>
      <c r="H329" s="228">
        <v>820.5</v>
      </c>
      <c r="I329" s="228" t="s">
        <v>1706</v>
      </c>
      <c r="J329" s="228">
        <v>150</v>
      </c>
      <c r="K329" s="239">
        <v>6</v>
      </c>
      <c r="L329" s="634">
        <v>53.5</v>
      </c>
      <c r="M329" s="634">
        <v>321</v>
      </c>
      <c r="N329" s="79">
        <f t="shared" si="15"/>
        <v>-499.5</v>
      </c>
      <c r="O329" s="287">
        <f t="shared" si="16"/>
        <v>-60.88</v>
      </c>
      <c r="P329" s="20"/>
    </row>
    <row r="330" spans="1:16" s="298" customFormat="1" ht="15.75" customHeight="1">
      <c r="A330" s="116">
        <v>324</v>
      </c>
      <c r="B330" s="236" t="s">
        <v>2474</v>
      </c>
      <c r="C330" s="199" t="s">
        <v>2433</v>
      </c>
      <c r="D330" s="234" t="s">
        <v>2434</v>
      </c>
      <c r="E330" s="234" t="s">
        <v>2426</v>
      </c>
      <c r="F330" s="228">
        <v>1</v>
      </c>
      <c r="G330" s="228">
        <f t="shared" si="17"/>
        <v>3931.62</v>
      </c>
      <c r="H330" s="228">
        <v>3931.62</v>
      </c>
      <c r="I330" s="228" t="s">
        <v>1706</v>
      </c>
      <c r="J330" s="228">
        <v>22</v>
      </c>
      <c r="K330" s="239">
        <v>1</v>
      </c>
      <c r="L330" s="634">
        <v>47.08</v>
      </c>
      <c r="M330" s="634">
        <v>47.08</v>
      </c>
      <c r="N330" s="79">
        <f t="shared" si="15"/>
        <v>-3884.54</v>
      </c>
      <c r="O330" s="287">
        <f t="shared" si="16"/>
        <v>-98.8</v>
      </c>
      <c r="P330" s="20"/>
    </row>
    <row r="331" spans="1:16" s="298" customFormat="1" ht="15.75" customHeight="1">
      <c r="A331" s="116">
        <v>325</v>
      </c>
      <c r="B331" s="236" t="s">
        <v>2437</v>
      </c>
      <c r="C331" s="199" t="s">
        <v>2433</v>
      </c>
      <c r="D331" s="234" t="s">
        <v>2434</v>
      </c>
      <c r="E331" s="234" t="s">
        <v>2426</v>
      </c>
      <c r="F331" s="228">
        <v>1</v>
      </c>
      <c r="G331" s="228">
        <f t="shared" si="17"/>
        <v>837.6</v>
      </c>
      <c r="H331" s="228">
        <v>837.6</v>
      </c>
      <c r="I331" s="228" t="s">
        <v>1706</v>
      </c>
      <c r="J331" s="228">
        <v>22</v>
      </c>
      <c r="K331" s="239">
        <v>1</v>
      </c>
      <c r="L331" s="634">
        <v>47.08</v>
      </c>
      <c r="M331" s="634">
        <v>47.08</v>
      </c>
      <c r="N331" s="79">
        <f t="shared" si="15"/>
        <v>-790.52</v>
      </c>
      <c r="O331" s="287">
        <f t="shared" si="16"/>
        <v>-94.38</v>
      </c>
      <c r="P331" s="20"/>
    </row>
    <row r="332" spans="1:16" s="298" customFormat="1" ht="15.75" customHeight="1">
      <c r="A332" s="116">
        <v>326</v>
      </c>
      <c r="B332" s="236" t="s">
        <v>2475</v>
      </c>
      <c r="C332" s="199" t="s">
        <v>2433</v>
      </c>
      <c r="D332" s="234" t="s">
        <v>2434</v>
      </c>
      <c r="E332" s="234" t="s">
        <v>2426</v>
      </c>
      <c r="F332" s="228">
        <v>1</v>
      </c>
      <c r="G332" s="228">
        <f t="shared" si="17"/>
        <v>34.19</v>
      </c>
      <c r="H332" s="228">
        <v>34.19</v>
      </c>
      <c r="I332" s="228" t="s">
        <v>1706</v>
      </c>
      <c r="J332" s="228">
        <v>7</v>
      </c>
      <c r="K332" s="239">
        <v>1</v>
      </c>
      <c r="L332" s="634">
        <v>14.98</v>
      </c>
      <c r="M332" s="634">
        <v>14.98</v>
      </c>
      <c r="N332" s="79">
        <f t="shared" si="15"/>
        <v>-19.21</v>
      </c>
      <c r="O332" s="287">
        <f t="shared" si="16"/>
        <v>-56.19</v>
      </c>
      <c r="P332" s="20"/>
    </row>
    <row r="333" spans="1:16" s="298" customFormat="1" ht="15.75" customHeight="1">
      <c r="A333" s="116">
        <v>327</v>
      </c>
      <c r="B333" s="236" t="s">
        <v>2502</v>
      </c>
      <c r="C333" s="199" t="s">
        <v>2433</v>
      </c>
      <c r="D333" s="234" t="s">
        <v>2434</v>
      </c>
      <c r="E333" s="234" t="s">
        <v>2426</v>
      </c>
      <c r="F333" s="228">
        <v>1</v>
      </c>
      <c r="G333" s="228">
        <f t="shared" si="17"/>
        <v>133.33000000000001</v>
      </c>
      <c r="H333" s="228">
        <v>133.33000000000001</v>
      </c>
      <c r="I333" s="228" t="s">
        <v>1706</v>
      </c>
      <c r="J333" s="228">
        <v>40</v>
      </c>
      <c r="K333" s="239">
        <v>1</v>
      </c>
      <c r="L333" s="634">
        <v>85.6</v>
      </c>
      <c r="M333" s="634">
        <v>85.6</v>
      </c>
      <c r="N333" s="79">
        <f t="shared" si="15"/>
        <v>-47.73</v>
      </c>
      <c r="O333" s="287">
        <f t="shared" si="16"/>
        <v>-35.799999999999997</v>
      </c>
      <c r="P333" s="20"/>
    </row>
    <row r="334" spans="1:16" s="298" customFormat="1" ht="15.75" customHeight="1">
      <c r="A334" s="116">
        <v>328</v>
      </c>
      <c r="B334" s="236" t="s">
        <v>2495</v>
      </c>
      <c r="C334" s="199" t="s">
        <v>2433</v>
      </c>
      <c r="D334" s="234" t="s">
        <v>2434</v>
      </c>
      <c r="E334" s="234" t="s">
        <v>2426</v>
      </c>
      <c r="F334" s="228">
        <v>1</v>
      </c>
      <c r="G334" s="228">
        <f t="shared" si="17"/>
        <v>1128.2</v>
      </c>
      <c r="H334" s="228">
        <v>1128.2</v>
      </c>
      <c r="I334" s="228" t="s">
        <v>1706</v>
      </c>
      <c r="J334" s="228">
        <v>23</v>
      </c>
      <c r="K334" s="239">
        <v>1</v>
      </c>
      <c r="L334" s="634">
        <v>49.22</v>
      </c>
      <c r="M334" s="634">
        <v>49.22</v>
      </c>
      <c r="N334" s="79">
        <f t="shared" si="15"/>
        <v>-1078.98</v>
      </c>
      <c r="O334" s="287">
        <f t="shared" si="16"/>
        <v>-95.64</v>
      </c>
      <c r="P334" s="20"/>
    </row>
    <row r="335" spans="1:16" s="298" customFormat="1" ht="15.75" customHeight="1">
      <c r="A335" s="116">
        <v>329</v>
      </c>
      <c r="B335" s="236" t="s">
        <v>2501</v>
      </c>
      <c r="C335" s="199" t="s">
        <v>2433</v>
      </c>
      <c r="D335" s="234" t="s">
        <v>2434</v>
      </c>
      <c r="E335" s="234" t="s">
        <v>2426</v>
      </c>
      <c r="F335" s="228">
        <v>1</v>
      </c>
      <c r="G335" s="228">
        <f t="shared" si="17"/>
        <v>512.82000000000005</v>
      </c>
      <c r="H335" s="228">
        <v>512.82000000000005</v>
      </c>
      <c r="I335" s="228" t="s">
        <v>1706</v>
      </c>
      <c r="J335" s="228">
        <v>37</v>
      </c>
      <c r="K335" s="239">
        <v>1</v>
      </c>
      <c r="L335" s="634">
        <v>79.180000000000007</v>
      </c>
      <c r="M335" s="634">
        <v>79.180000000000007</v>
      </c>
      <c r="N335" s="79">
        <f t="shared" si="15"/>
        <v>-433.64</v>
      </c>
      <c r="O335" s="287">
        <f t="shared" si="16"/>
        <v>-84.56</v>
      </c>
      <c r="P335" s="20"/>
    </row>
    <row r="336" spans="1:16" s="298" customFormat="1" ht="15.75" customHeight="1">
      <c r="A336" s="116">
        <v>330</v>
      </c>
      <c r="B336" s="236" t="s">
        <v>2473</v>
      </c>
      <c r="C336" s="199" t="s">
        <v>2433</v>
      </c>
      <c r="D336" s="234" t="s">
        <v>2434</v>
      </c>
      <c r="E336" s="234" t="s">
        <v>2426</v>
      </c>
      <c r="F336" s="228">
        <v>2</v>
      </c>
      <c r="G336" s="228">
        <f t="shared" si="17"/>
        <v>68.37</v>
      </c>
      <c r="H336" s="228">
        <v>136.74</v>
      </c>
      <c r="I336" s="228" t="s">
        <v>1706</v>
      </c>
      <c r="J336" s="228">
        <v>14.5</v>
      </c>
      <c r="K336" s="239">
        <v>2</v>
      </c>
      <c r="L336" s="634">
        <v>15.52</v>
      </c>
      <c r="M336" s="634">
        <v>31.03</v>
      </c>
      <c r="N336" s="79">
        <f t="shared" si="15"/>
        <v>-105.71</v>
      </c>
      <c r="O336" s="287">
        <f t="shared" si="16"/>
        <v>-77.31</v>
      </c>
      <c r="P336" s="20"/>
    </row>
    <row r="337" spans="1:16" s="298" customFormat="1" ht="15.75" customHeight="1">
      <c r="A337" s="116">
        <v>331</v>
      </c>
      <c r="B337" s="236" t="s">
        <v>2425</v>
      </c>
      <c r="C337" s="199" t="s">
        <v>2433</v>
      </c>
      <c r="D337" s="234" t="s">
        <v>2434</v>
      </c>
      <c r="E337" s="234" t="s">
        <v>2426</v>
      </c>
      <c r="F337" s="228">
        <v>6</v>
      </c>
      <c r="G337" s="228">
        <f t="shared" si="17"/>
        <v>384.62</v>
      </c>
      <c r="H337" s="228">
        <v>2307.7199999999998</v>
      </c>
      <c r="I337" s="228" t="s">
        <v>1706</v>
      </c>
      <c r="J337" s="228">
        <v>180</v>
      </c>
      <c r="K337" s="239">
        <v>6</v>
      </c>
      <c r="L337" s="634">
        <v>64.2</v>
      </c>
      <c r="M337" s="634">
        <v>385.2</v>
      </c>
      <c r="N337" s="79">
        <f t="shared" si="15"/>
        <v>-1922.52</v>
      </c>
      <c r="O337" s="287">
        <f t="shared" si="16"/>
        <v>-83.31</v>
      </c>
      <c r="P337" s="20"/>
    </row>
    <row r="338" spans="1:16" s="298" customFormat="1" ht="15.75" customHeight="1">
      <c r="A338" s="116">
        <v>332</v>
      </c>
      <c r="B338" s="236" t="s">
        <v>2474</v>
      </c>
      <c r="C338" s="199" t="s">
        <v>1693</v>
      </c>
      <c r="D338" s="234" t="s">
        <v>2434</v>
      </c>
      <c r="E338" s="234" t="s">
        <v>2426</v>
      </c>
      <c r="F338" s="228">
        <v>1</v>
      </c>
      <c r="G338" s="228">
        <f t="shared" si="17"/>
        <v>3931.62</v>
      </c>
      <c r="H338" s="228">
        <v>3931.62</v>
      </c>
      <c r="I338" s="228" t="s">
        <v>1706</v>
      </c>
      <c r="J338" s="228">
        <v>22</v>
      </c>
      <c r="K338" s="239">
        <v>1</v>
      </c>
      <c r="L338" s="634">
        <v>47.08</v>
      </c>
      <c r="M338" s="634">
        <v>47.08</v>
      </c>
      <c r="N338" s="79">
        <f t="shared" si="15"/>
        <v>-3884.54</v>
      </c>
      <c r="O338" s="287">
        <f t="shared" si="16"/>
        <v>-98.8</v>
      </c>
      <c r="P338" s="20"/>
    </row>
    <row r="339" spans="1:16" s="298" customFormat="1" ht="15.75" customHeight="1">
      <c r="A339" s="116">
        <v>333</v>
      </c>
      <c r="B339" s="236" t="s">
        <v>2437</v>
      </c>
      <c r="C339" s="199" t="s">
        <v>2433</v>
      </c>
      <c r="D339" s="234" t="s">
        <v>2434</v>
      </c>
      <c r="E339" s="234" t="s">
        <v>2426</v>
      </c>
      <c r="F339" s="228">
        <v>1</v>
      </c>
      <c r="G339" s="228">
        <f t="shared" si="17"/>
        <v>1025.6400000000001</v>
      </c>
      <c r="H339" s="228">
        <v>1025.6400000000001</v>
      </c>
      <c r="I339" s="228" t="s">
        <v>1706</v>
      </c>
      <c r="J339" s="228">
        <v>24</v>
      </c>
      <c r="K339" s="239">
        <v>1</v>
      </c>
      <c r="L339" s="634">
        <v>51.36</v>
      </c>
      <c r="M339" s="634">
        <v>51.36</v>
      </c>
      <c r="N339" s="79">
        <f t="shared" ref="N339:N402" si="18">M339-H339</f>
        <v>-974.28</v>
      </c>
      <c r="O339" s="287">
        <f t="shared" ref="O339:O402" si="19">IF(OR(H339=0,H339=""),"",ROUND(N339/H339*100,2))</f>
        <v>-94.99</v>
      </c>
      <c r="P339" s="20"/>
    </row>
    <row r="340" spans="1:16" s="298" customFormat="1" ht="15.75" customHeight="1">
      <c r="A340" s="116">
        <v>334</v>
      </c>
      <c r="B340" s="236" t="s">
        <v>2475</v>
      </c>
      <c r="C340" s="199" t="s">
        <v>2433</v>
      </c>
      <c r="D340" s="234" t="s">
        <v>2434</v>
      </c>
      <c r="E340" s="234" t="s">
        <v>2426</v>
      </c>
      <c r="F340" s="228">
        <v>1</v>
      </c>
      <c r="G340" s="228">
        <f t="shared" si="17"/>
        <v>51.28</v>
      </c>
      <c r="H340" s="228">
        <v>51.28</v>
      </c>
      <c r="I340" s="228" t="s">
        <v>1706</v>
      </c>
      <c r="J340" s="228">
        <v>9</v>
      </c>
      <c r="K340" s="239">
        <v>1</v>
      </c>
      <c r="L340" s="634">
        <v>19.260000000000002</v>
      </c>
      <c r="M340" s="634">
        <v>19.260000000000002</v>
      </c>
      <c r="N340" s="79">
        <f t="shared" si="18"/>
        <v>-32.020000000000003</v>
      </c>
      <c r="O340" s="287">
        <f t="shared" si="19"/>
        <v>-62.44</v>
      </c>
      <c r="P340" s="20"/>
    </row>
    <row r="341" spans="1:16" s="298" customFormat="1" ht="15.75" customHeight="1">
      <c r="A341" s="116">
        <v>335</v>
      </c>
      <c r="B341" s="236" t="s">
        <v>2501</v>
      </c>
      <c r="C341" s="199" t="s">
        <v>2433</v>
      </c>
      <c r="D341" s="234" t="s">
        <v>2434</v>
      </c>
      <c r="E341" s="234" t="s">
        <v>2426</v>
      </c>
      <c r="F341" s="228">
        <v>1</v>
      </c>
      <c r="G341" s="228">
        <f t="shared" si="17"/>
        <v>1504.27</v>
      </c>
      <c r="H341" s="228">
        <v>1504.27</v>
      </c>
      <c r="I341" s="228" t="s">
        <v>1706</v>
      </c>
      <c r="J341" s="228">
        <v>79</v>
      </c>
      <c r="K341" s="239">
        <v>1</v>
      </c>
      <c r="L341" s="634">
        <v>169.06</v>
      </c>
      <c r="M341" s="634">
        <v>169.06</v>
      </c>
      <c r="N341" s="79">
        <f t="shared" si="18"/>
        <v>-1335.21</v>
      </c>
      <c r="O341" s="287">
        <f t="shared" si="19"/>
        <v>-88.76</v>
      </c>
      <c r="P341" s="20"/>
    </row>
    <row r="342" spans="1:16" s="298" customFormat="1" ht="15.75" customHeight="1">
      <c r="A342" s="116">
        <v>336</v>
      </c>
      <c r="B342" s="236" t="s">
        <v>2495</v>
      </c>
      <c r="C342" s="199" t="s">
        <v>2433</v>
      </c>
      <c r="D342" s="234" t="s">
        <v>2434</v>
      </c>
      <c r="E342" s="234" t="s">
        <v>2426</v>
      </c>
      <c r="F342" s="228">
        <v>1</v>
      </c>
      <c r="G342" s="228">
        <f t="shared" si="17"/>
        <v>1504.27</v>
      </c>
      <c r="H342" s="228">
        <v>1504.27</v>
      </c>
      <c r="I342" s="228" t="s">
        <v>1706</v>
      </c>
      <c r="J342" s="228">
        <v>29</v>
      </c>
      <c r="K342" s="239">
        <v>1</v>
      </c>
      <c r="L342" s="634">
        <v>62.06</v>
      </c>
      <c r="M342" s="634">
        <v>62.06</v>
      </c>
      <c r="N342" s="79">
        <f t="shared" si="18"/>
        <v>-1442.21</v>
      </c>
      <c r="O342" s="287">
        <f t="shared" si="19"/>
        <v>-95.87</v>
      </c>
      <c r="P342" s="20"/>
    </row>
    <row r="343" spans="1:16" s="298" customFormat="1" ht="15.75" customHeight="1">
      <c r="A343" s="116">
        <v>337</v>
      </c>
      <c r="B343" s="236" t="s">
        <v>2461</v>
      </c>
      <c r="C343" s="199" t="s">
        <v>2433</v>
      </c>
      <c r="D343" s="234" t="s">
        <v>2434</v>
      </c>
      <c r="E343" s="234" t="s">
        <v>2426</v>
      </c>
      <c r="F343" s="228">
        <v>2</v>
      </c>
      <c r="G343" s="228">
        <f t="shared" si="17"/>
        <v>141</v>
      </c>
      <c r="H343" s="228">
        <v>282</v>
      </c>
      <c r="I343" s="228" t="s">
        <v>1706</v>
      </c>
      <c r="J343" s="228">
        <v>22</v>
      </c>
      <c r="K343" s="239">
        <v>2</v>
      </c>
      <c r="L343" s="634">
        <v>23.54</v>
      </c>
      <c r="M343" s="634">
        <v>47.08</v>
      </c>
      <c r="N343" s="79">
        <f t="shared" si="18"/>
        <v>-234.92</v>
      </c>
      <c r="O343" s="287">
        <f t="shared" si="19"/>
        <v>-83.3</v>
      </c>
      <c r="P343" s="20"/>
    </row>
    <row r="344" spans="1:16" s="298" customFormat="1" ht="15.75" customHeight="1">
      <c r="A344" s="116">
        <v>338</v>
      </c>
      <c r="B344" s="236" t="s">
        <v>2463</v>
      </c>
      <c r="C344" s="199" t="s">
        <v>2433</v>
      </c>
      <c r="D344" s="234" t="s">
        <v>2434</v>
      </c>
      <c r="E344" s="234" t="s">
        <v>2426</v>
      </c>
      <c r="F344" s="228">
        <v>1</v>
      </c>
      <c r="G344" s="228">
        <f t="shared" si="17"/>
        <v>138</v>
      </c>
      <c r="H344" s="228">
        <v>138</v>
      </c>
      <c r="I344" s="228" t="s">
        <v>1706</v>
      </c>
      <c r="J344" s="228">
        <v>17</v>
      </c>
      <c r="K344" s="239">
        <v>1</v>
      </c>
      <c r="L344" s="634">
        <v>36.380000000000003</v>
      </c>
      <c r="M344" s="634">
        <v>36.380000000000003</v>
      </c>
      <c r="N344" s="79">
        <f t="shared" si="18"/>
        <v>-101.62</v>
      </c>
      <c r="O344" s="287">
        <f t="shared" si="19"/>
        <v>-73.64</v>
      </c>
      <c r="P344" s="20"/>
    </row>
    <row r="345" spans="1:16" s="298" customFormat="1" ht="15.75" customHeight="1">
      <c r="A345" s="116">
        <v>339</v>
      </c>
      <c r="B345" s="236" t="s">
        <v>2438</v>
      </c>
      <c r="C345" s="199" t="s">
        <v>2433</v>
      </c>
      <c r="D345" s="234" t="s">
        <v>2434</v>
      </c>
      <c r="E345" s="234" t="s">
        <v>2426</v>
      </c>
      <c r="F345" s="228">
        <v>1</v>
      </c>
      <c r="G345" s="228">
        <f t="shared" si="17"/>
        <v>760</v>
      </c>
      <c r="H345" s="228">
        <v>760</v>
      </c>
      <c r="I345" s="228" t="s">
        <v>1706</v>
      </c>
      <c r="J345" s="228">
        <v>9</v>
      </c>
      <c r="K345" s="239">
        <v>1</v>
      </c>
      <c r="L345" s="634">
        <v>19.260000000000002</v>
      </c>
      <c r="M345" s="634">
        <v>19.260000000000002</v>
      </c>
      <c r="N345" s="79">
        <f t="shared" si="18"/>
        <v>-740.74</v>
      </c>
      <c r="O345" s="287">
        <f t="shared" si="19"/>
        <v>-97.47</v>
      </c>
      <c r="P345" s="20"/>
    </row>
    <row r="346" spans="1:16" s="298" customFormat="1" ht="15.75" customHeight="1">
      <c r="A346" s="116">
        <v>340</v>
      </c>
      <c r="B346" s="236" t="s">
        <v>2437</v>
      </c>
      <c r="C346" s="199" t="s">
        <v>2433</v>
      </c>
      <c r="D346" s="234" t="s">
        <v>2434</v>
      </c>
      <c r="E346" s="234" t="s">
        <v>2426</v>
      </c>
      <c r="F346" s="228">
        <v>5</v>
      </c>
      <c r="G346" s="228">
        <f t="shared" si="17"/>
        <v>445</v>
      </c>
      <c r="H346" s="228">
        <v>2225</v>
      </c>
      <c r="I346" s="228" t="s">
        <v>1706</v>
      </c>
      <c r="J346" s="228">
        <v>160</v>
      </c>
      <c r="K346" s="239">
        <v>5</v>
      </c>
      <c r="L346" s="634">
        <v>68.48</v>
      </c>
      <c r="M346" s="634">
        <v>342.4</v>
      </c>
      <c r="N346" s="79">
        <f t="shared" si="18"/>
        <v>-1882.6</v>
      </c>
      <c r="O346" s="287">
        <f t="shared" si="19"/>
        <v>-84.61</v>
      </c>
      <c r="P346" s="20"/>
    </row>
    <row r="347" spans="1:16" s="298" customFormat="1" ht="15.75" customHeight="1">
      <c r="A347" s="116">
        <v>341</v>
      </c>
      <c r="B347" s="236" t="s">
        <v>2459</v>
      </c>
      <c r="C347" s="199" t="s">
        <v>2433</v>
      </c>
      <c r="D347" s="234" t="s">
        <v>2434</v>
      </c>
      <c r="E347" s="234" t="s">
        <v>2426</v>
      </c>
      <c r="F347" s="228">
        <v>1</v>
      </c>
      <c r="G347" s="228">
        <f t="shared" si="17"/>
        <v>790</v>
      </c>
      <c r="H347" s="228">
        <v>790</v>
      </c>
      <c r="I347" s="228" t="s">
        <v>1706</v>
      </c>
      <c r="J347" s="228">
        <v>14.5</v>
      </c>
      <c r="K347" s="239">
        <v>1</v>
      </c>
      <c r="L347" s="634">
        <v>31.03</v>
      </c>
      <c r="M347" s="634">
        <v>31.03</v>
      </c>
      <c r="N347" s="79">
        <f t="shared" si="18"/>
        <v>-758.97</v>
      </c>
      <c r="O347" s="287">
        <f t="shared" si="19"/>
        <v>-96.07</v>
      </c>
      <c r="P347" s="20"/>
    </row>
    <row r="348" spans="1:16" s="298" customFormat="1" ht="15.75" customHeight="1">
      <c r="A348" s="116">
        <v>342</v>
      </c>
      <c r="B348" s="236" t="s">
        <v>2469</v>
      </c>
      <c r="C348" s="199" t="s">
        <v>2433</v>
      </c>
      <c r="D348" s="234" t="s">
        <v>2434</v>
      </c>
      <c r="E348" s="234" t="s">
        <v>2426</v>
      </c>
      <c r="F348" s="228">
        <v>1</v>
      </c>
      <c r="G348" s="228">
        <f t="shared" si="17"/>
        <v>100</v>
      </c>
      <c r="H348" s="228">
        <v>100</v>
      </c>
      <c r="I348" s="228" t="s">
        <v>1706</v>
      </c>
      <c r="J348" s="228">
        <v>12.33</v>
      </c>
      <c r="K348" s="239">
        <v>1</v>
      </c>
      <c r="L348" s="634">
        <v>26.39</v>
      </c>
      <c r="M348" s="634">
        <v>26.39</v>
      </c>
      <c r="N348" s="79">
        <f t="shared" si="18"/>
        <v>-73.61</v>
      </c>
      <c r="O348" s="287">
        <f t="shared" si="19"/>
        <v>-73.61</v>
      </c>
      <c r="P348" s="20"/>
    </row>
    <row r="349" spans="1:16" s="298" customFormat="1" ht="15.75" customHeight="1">
      <c r="A349" s="116">
        <v>343</v>
      </c>
      <c r="B349" s="236" t="s">
        <v>2461</v>
      </c>
      <c r="C349" s="199" t="s">
        <v>2433</v>
      </c>
      <c r="D349" s="234" t="s">
        <v>2434</v>
      </c>
      <c r="E349" s="234" t="s">
        <v>2426</v>
      </c>
      <c r="F349" s="228">
        <v>1</v>
      </c>
      <c r="G349" s="228">
        <f t="shared" si="17"/>
        <v>100</v>
      </c>
      <c r="H349" s="228">
        <v>100</v>
      </c>
      <c r="I349" s="228" t="s">
        <v>1706</v>
      </c>
      <c r="J349" s="228">
        <v>9</v>
      </c>
      <c r="K349" s="239">
        <v>1</v>
      </c>
      <c r="L349" s="634">
        <v>19.260000000000002</v>
      </c>
      <c r="M349" s="634">
        <v>19.260000000000002</v>
      </c>
      <c r="N349" s="79">
        <f t="shared" si="18"/>
        <v>-80.739999999999995</v>
      </c>
      <c r="O349" s="287">
        <f t="shared" si="19"/>
        <v>-80.739999999999995</v>
      </c>
      <c r="P349" s="20"/>
    </row>
    <row r="350" spans="1:16" s="298" customFormat="1" ht="15.75" customHeight="1">
      <c r="A350" s="116">
        <v>344</v>
      </c>
      <c r="B350" s="236" t="s">
        <v>2438</v>
      </c>
      <c r="C350" s="199" t="s">
        <v>2433</v>
      </c>
      <c r="D350" s="234" t="s">
        <v>2434</v>
      </c>
      <c r="E350" s="234" t="s">
        <v>2426</v>
      </c>
      <c r="F350" s="228">
        <v>2</v>
      </c>
      <c r="G350" s="228">
        <f t="shared" si="17"/>
        <v>1094</v>
      </c>
      <c r="H350" s="228">
        <v>2188</v>
      </c>
      <c r="I350" s="228" t="s">
        <v>1706</v>
      </c>
      <c r="J350" s="228">
        <v>27.5</v>
      </c>
      <c r="K350" s="239">
        <v>2</v>
      </c>
      <c r="L350" s="634">
        <v>29.43</v>
      </c>
      <c r="M350" s="634">
        <v>58.85</v>
      </c>
      <c r="N350" s="79">
        <f t="shared" si="18"/>
        <v>-2129.15</v>
      </c>
      <c r="O350" s="287">
        <f t="shared" si="19"/>
        <v>-97.31</v>
      </c>
      <c r="P350" s="20"/>
    </row>
    <row r="351" spans="1:16" s="298" customFormat="1" ht="15.75" customHeight="1">
      <c r="A351" s="116">
        <v>345</v>
      </c>
      <c r="B351" s="236" t="s">
        <v>2457</v>
      </c>
      <c r="C351" s="199" t="s">
        <v>2433</v>
      </c>
      <c r="D351" s="234" t="s">
        <v>2434</v>
      </c>
      <c r="E351" s="234" t="s">
        <v>2426</v>
      </c>
      <c r="F351" s="228">
        <v>1</v>
      </c>
      <c r="G351" s="228">
        <f t="shared" si="17"/>
        <v>282</v>
      </c>
      <c r="H351" s="228">
        <v>282</v>
      </c>
      <c r="I351" s="228" t="s">
        <v>1706</v>
      </c>
      <c r="J351" s="228">
        <v>24.5</v>
      </c>
      <c r="K351" s="239">
        <v>1</v>
      </c>
      <c r="L351" s="634">
        <v>52.43</v>
      </c>
      <c r="M351" s="634">
        <v>52.43</v>
      </c>
      <c r="N351" s="79">
        <f t="shared" si="18"/>
        <v>-229.57</v>
      </c>
      <c r="O351" s="287">
        <f t="shared" si="19"/>
        <v>-81.41</v>
      </c>
      <c r="P351" s="20"/>
    </row>
    <row r="352" spans="1:16" s="298" customFormat="1" ht="15.75" customHeight="1">
      <c r="A352" s="116">
        <v>346</v>
      </c>
      <c r="B352" s="236" t="s">
        <v>1693</v>
      </c>
      <c r="C352" s="199" t="s">
        <v>2433</v>
      </c>
      <c r="D352" s="234" t="s">
        <v>2434</v>
      </c>
      <c r="E352" s="234" t="s">
        <v>2426</v>
      </c>
      <c r="F352" s="228">
        <v>1</v>
      </c>
      <c r="G352" s="228">
        <f t="shared" si="17"/>
        <v>150</v>
      </c>
      <c r="H352" s="228">
        <v>150</v>
      </c>
      <c r="I352" s="228" t="s">
        <v>1706</v>
      </c>
      <c r="J352" s="228">
        <v>4.5</v>
      </c>
      <c r="K352" s="239">
        <v>1</v>
      </c>
      <c r="L352" s="634">
        <v>9.6300000000000008</v>
      </c>
      <c r="M352" s="634">
        <v>9.6300000000000008</v>
      </c>
      <c r="N352" s="79">
        <f t="shared" si="18"/>
        <v>-140.37</v>
      </c>
      <c r="O352" s="287">
        <f t="shared" si="19"/>
        <v>-93.58</v>
      </c>
      <c r="P352" s="20"/>
    </row>
    <row r="353" spans="1:16" s="298" customFormat="1" ht="15.75" customHeight="1">
      <c r="A353" s="116">
        <v>347</v>
      </c>
      <c r="B353" s="236" t="s">
        <v>2437</v>
      </c>
      <c r="C353" s="199" t="s">
        <v>2433</v>
      </c>
      <c r="D353" s="234" t="s">
        <v>2434</v>
      </c>
      <c r="E353" s="234" t="s">
        <v>2426</v>
      </c>
      <c r="F353" s="228">
        <v>3</v>
      </c>
      <c r="G353" s="228">
        <f t="shared" si="17"/>
        <v>794</v>
      </c>
      <c r="H353" s="228">
        <v>2382</v>
      </c>
      <c r="I353" s="228" t="s">
        <v>1706</v>
      </c>
      <c r="J353" s="228">
        <v>64.5</v>
      </c>
      <c r="K353" s="239">
        <v>3</v>
      </c>
      <c r="L353" s="634">
        <v>46.01</v>
      </c>
      <c r="M353" s="634">
        <v>138.03</v>
      </c>
      <c r="N353" s="79">
        <f t="shared" si="18"/>
        <v>-2243.9699999999998</v>
      </c>
      <c r="O353" s="287">
        <f t="shared" si="19"/>
        <v>-94.21</v>
      </c>
      <c r="P353" s="20"/>
    </row>
    <row r="354" spans="1:16" s="298" customFormat="1" ht="15.75" customHeight="1">
      <c r="A354" s="116">
        <v>348</v>
      </c>
      <c r="B354" s="236" t="s">
        <v>2503</v>
      </c>
      <c r="C354" s="199" t="s">
        <v>2433</v>
      </c>
      <c r="D354" s="234" t="s">
        <v>2434</v>
      </c>
      <c r="E354" s="234" t="s">
        <v>2426</v>
      </c>
      <c r="F354" s="228">
        <v>4</v>
      </c>
      <c r="G354" s="228">
        <f t="shared" si="17"/>
        <v>38</v>
      </c>
      <c r="H354" s="228">
        <v>152</v>
      </c>
      <c r="I354" s="228" t="s">
        <v>1706</v>
      </c>
      <c r="J354" s="228">
        <v>29</v>
      </c>
      <c r="K354" s="239">
        <v>4</v>
      </c>
      <c r="L354" s="634">
        <v>15.52</v>
      </c>
      <c r="M354" s="634">
        <v>62.06</v>
      </c>
      <c r="N354" s="79">
        <f t="shared" si="18"/>
        <v>-89.94</v>
      </c>
      <c r="O354" s="287">
        <f t="shared" si="19"/>
        <v>-59.17</v>
      </c>
      <c r="P354" s="20"/>
    </row>
    <row r="355" spans="1:16" s="298" customFormat="1" ht="15.75" customHeight="1">
      <c r="A355" s="116">
        <v>349</v>
      </c>
      <c r="B355" s="236" t="s">
        <v>2463</v>
      </c>
      <c r="C355" s="199" t="s">
        <v>2433</v>
      </c>
      <c r="D355" s="234" t="s">
        <v>2434</v>
      </c>
      <c r="E355" s="234" t="s">
        <v>2426</v>
      </c>
      <c r="F355" s="228">
        <v>3</v>
      </c>
      <c r="G355" s="228">
        <f t="shared" si="17"/>
        <v>191</v>
      </c>
      <c r="H355" s="228">
        <v>573</v>
      </c>
      <c r="I355" s="228" t="s">
        <v>1706</v>
      </c>
      <c r="J355" s="228">
        <v>60</v>
      </c>
      <c r="K355" s="239">
        <v>3</v>
      </c>
      <c r="L355" s="634">
        <v>42.8</v>
      </c>
      <c r="M355" s="634">
        <v>128.4</v>
      </c>
      <c r="N355" s="79">
        <f t="shared" si="18"/>
        <v>-444.6</v>
      </c>
      <c r="O355" s="287">
        <f t="shared" si="19"/>
        <v>-77.59</v>
      </c>
      <c r="P355" s="20"/>
    </row>
    <row r="356" spans="1:16" s="298" customFormat="1" ht="15.75" customHeight="1">
      <c r="A356" s="116">
        <v>350</v>
      </c>
      <c r="B356" s="236" t="s">
        <v>2438</v>
      </c>
      <c r="C356" s="199" t="s">
        <v>2433</v>
      </c>
      <c r="D356" s="234" t="s">
        <v>2434</v>
      </c>
      <c r="E356" s="234" t="s">
        <v>2426</v>
      </c>
      <c r="F356" s="228">
        <v>1</v>
      </c>
      <c r="G356" s="228">
        <f t="shared" si="17"/>
        <v>660</v>
      </c>
      <c r="H356" s="228">
        <v>660</v>
      </c>
      <c r="I356" s="228" t="s">
        <v>1706</v>
      </c>
      <c r="J356" s="228">
        <v>5</v>
      </c>
      <c r="K356" s="239">
        <v>1</v>
      </c>
      <c r="L356" s="634">
        <v>10.7</v>
      </c>
      <c r="M356" s="634">
        <v>10.7</v>
      </c>
      <c r="N356" s="79">
        <f t="shared" si="18"/>
        <v>-649.29999999999995</v>
      </c>
      <c r="O356" s="287">
        <f t="shared" si="19"/>
        <v>-98.38</v>
      </c>
      <c r="P356" s="20"/>
    </row>
    <row r="357" spans="1:16" s="298" customFormat="1" ht="15.75" customHeight="1">
      <c r="A357" s="116">
        <v>351</v>
      </c>
      <c r="B357" s="236" t="s">
        <v>2504</v>
      </c>
      <c r="C357" s="199" t="s">
        <v>2433</v>
      </c>
      <c r="D357" s="234" t="s">
        <v>2434</v>
      </c>
      <c r="E357" s="234" t="s">
        <v>2426</v>
      </c>
      <c r="F357" s="228">
        <v>1</v>
      </c>
      <c r="G357" s="228">
        <f t="shared" si="17"/>
        <v>410</v>
      </c>
      <c r="H357" s="228">
        <v>410</v>
      </c>
      <c r="I357" s="228" t="s">
        <v>1706</v>
      </c>
      <c r="J357" s="228">
        <v>13</v>
      </c>
      <c r="K357" s="239">
        <v>1</v>
      </c>
      <c r="L357" s="634">
        <v>27.82</v>
      </c>
      <c r="M357" s="634">
        <v>27.82</v>
      </c>
      <c r="N357" s="79">
        <f t="shared" si="18"/>
        <v>-382.18</v>
      </c>
      <c r="O357" s="287">
        <f t="shared" si="19"/>
        <v>-93.21</v>
      </c>
      <c r="P357" s="20"/>
    </row>
    <row r="358" spans="1:16" s="298" customFormat="1" ht="15.75" customHeight="1">
      <c r="A358" s="116">
        <v>352</v>
      </c>
      <c r="B358" s="236" t="s">
        <v>2457</v>
      </c>
      <c r="C358" s="199" t="s">
        <v>2433</v>
      </c>
      <c r="D358" s="234" t="s">
        <v>2434</v>
      </c>
      <c r="E358" s="234" t="s">
        <v>2426</v>
      </c>
      <c r="F358" s="228">
        <v>2</v>
      </c>
      <c r="G358" s="228">
        <f t="shared" si="17"/>
        <v>580</v>
      </c>
      <c r="H358" s="228">
        <v>1160</v>
      </c>
      <c r="I358" s="228" t="s">
        <v>1706</v>
      </c>
      <c r="J358" s="228">
        <v>70</v>
      </c>
      <c r="K358" s="239">
        <v>2</v>
      </c>
      <c r="L358" s="634">
        <v>74.900000000000006</v>
      </c>
      <c r="M358" s="634">
        <v>149.80000000000001</v>
      </c>
      <c r="N358" s="79">
        <f t="shared" si="18"/>
        <v>-1010.2</v>
      </c>
      <c r="O358" s="287">
        <f t="shared" si="19"/>
        <v>-87.09</v>
      </c>
      <c r="P358" s="20"/>
    </row>
    <row r="359" spans="1:16" s="298" customFormat="1" ht="15.75" customHeight="1">
      <c r="A359" s="116">
        <v>353</v>
      </c>
      <c r="B359" s="236" t="s">
        <v>2458</v>
      </c>
      <c r="C359" s="199" t="s">
        <v>2433</v>
      </c>
      <c r="D359" s="234" t="s">
        <v>2434</v>
      </c>
      <c r="E359" s="234" t="s">
        <v>2426</v>
      </c>
      <c r="F359" s="228">
        <v>1</v>
      </c>
      <c r="G359" s="228">
        <f t="shared" si="17"/>
        <v>100</v>
      </c>
      <c r="H359" s="228">
        <v>100</v>
      </c>
      <c r="I359" s="228" t="s">
        <v>1706</v>
      </c>
      <c r="J359" s="228">
        <v>15</v>
      </c>
      <c r="K359" s="239">
        <v>1</v>
      </c>
      <c r="L359" s="634">
        <v>32.1</v>
      </c>
      <c r="M359" s="634">
        <v>32.1</v>
      </c>
      <c r="N359" s="79">
        <f t="shared" si="18"/>
        <v>-67.900000000000006</v>
      </c>
      <c r="O359" s="287">
        <f t="shared" si="19"/>
        <v>-67.900000000000006</v>
      </c>
      <c r="P359" s="20"/>
    </row>
    <row r="360" spans="1:16" s="298" customFormat="1" ht="15.75" customHeight="1">
      <c r="A360" s="116">
        <v>354</v>
      </c>
      <c r="B360" s="236" t="s">
        <v>2461</v>
      </c>
      <c r="C360" s="199" t="s">
        <v>2433</v>
      </c>
      <c r="D360" s="234" t="s">
        <v>2434</v>
      </c>
      <c r="E360" s="234" t="s">
        <v>2426</v>
      </c>
      <c r="F360" s="228">
        <v>1</v>
      </c>
      <c r="G360" s="228">
        <f t="shared" si="17"/>
        <v>70</v>
      </c>
      <c r="H360" s="228">
        <v>70</v>
      </c>
      <c r="I360" s="228" t="s">
        <v>1706</v>
      </c>
      <c r="J360" s="228">
        <v>8</v>
      </c>
      <c r="K360" s="239">
        <v>1</v>
      </c>
      <c r="L360" s="634">
        <v>17.12</v>
      </c>
      <c r="M360" s="634">
        <v>17.12</v>
      </c>
      <c r="N360" s="79">
        <f t="shared" si="18"/>
        <v>-52.88</v>
      </c>
      <c r="O360" s="287">
        <f t="shared" si="19"/>
        <v>-75.540000000000006</v>
      </c>
      <c r="P360" s="20"/>
    </row>
    <row r="361" spans="1:16" s="298" customFormat="1" ht="15.75" customHeight="1">
      <c r="A361" s="116">
        <v>355</v>
      </c>
      <c r="B361" s="236" t="s">
        <v>2438</v>
      </c>
      <c r="C361" s="199" t="s">
        <v>2433</v>
      </c>
      <c r="D361" s="234" t="s">
        <v>2434</v>
      </c>
      <c r="E361" s="234" t="s">
        <v>2426</v>
      </c>
      <c r="F361" s="228">
        <v>1</v>
      </c>
      <c r="G361" s="228">
        <f t="shared" si="17"/>
        <v>2120</v>
      </c>
      <c r="H361" s="228">
        <v>2120</v>
      </c>
      <c r="I361" s="228" t="s">
        <v>1706</v>
      </c>
      <c r="J361" s="228">
        <v>16.5</v>
      </c>
      <c r="K361" s="239">
        <v>1</v>
      </c>
      <c r="L361" s="634">
        <v>35.31</v>
      </c>
      <c r="M361" s="634">
        <v>35.31</v>
      </c>
      <c r="N361" s="79">
        <f t="shared" si="18"/>
        <v>-2084.69</v>
      </c>
      <c r="O361" s="287">
        <f t="shared" si="19"/>
        <v>-98.33</v>
      </c>
      <c r="P361" s="20"/>
    </row>
    <row r="362" spans="1:16" s="298" customFormat="1" ht="15.75" customHeight="1">
      <c r="A362" s="116">
        <v>356</v>
      </c>
      <c r="B362" s="236" t="s">
        <v>2505</v>
      </c>
      <c r="C362" s="199" t="s">
        <v>2422</v>
      </c>
      <c r="D362" s="234" t="s">
        <v>2434</v>
      </c>
      <c r="E362" s="234" t="s">
        <v>2426</v>
      </c>
      <c r="F362" s="228">
        <v>16</v>
      </c>
      <c r="G362" s="228">
        <f t="shared" si="17"/>
        <v>393</v>
      </c>
      <c r="H362" s="228">
        <v>6288</v>
      </c>
      <c r="I362" s="228" t="s">
        <v>1706</v>
      </c>
      <c r="J362" s="228">
        <v>24</v>
      </c>
      <c r="K362" s="239">
        <v>16</v>
      </c>
      <c r="L362" s="634">
        <v>3.21</v>
      </c>
      <c r="M362" s="634">
        <v>51.36</v>
      </c>
      <c r="N362" s="79">
        <f t="shared" si="18"/>
        <v>-6236.64</v>
      </c>
      <c r="O362" s="287">
        <f t="shared" si="19"/>
        <v>-99.18</v>
      </c>
      <c r="P362" s="20"/>
    </row>
    <row r="363" spans="1:16" s="298" customFormat="1" ht="15.75" customHeight="1">
      <c r="A363" s="116">
        <v>357</v>
      </c>
      <c r="B363" s="236" t="s">
        <v>2506</v>
      </c>
      <c r="C363" s="199" t="s">
        <v>2422</v>
      </c>
      <c r="D363" s="234" t="s">
        <v>2434</v>
      </c>
      <c r="E363" s="234" t="s">
        <v>2426</v>
      </c>
      <c r="F363" s="228">
        <v>14</v>
      </c>
      <c r="G363" s="228">
        <f t="shared" si="17"/>
        <v>521</v>
      </c>
      <c r="H363" s="228">
        <v>7294</v>
      </c>
      <c r="I363" s="228" t="s">
        <v>1706</v>
      </c>
      <c r="J363" s="228">
        <v>48</v>
      </c>
      <c r="K363" s="239">
        <v>14</v>
      </c>
      <c r="L363" s="634">
        <v>7.34</v>
      </c>
      <c r="M363" s="634">
        <v>102.72</v>
      </c>
      <c r="N363" s="79">
        <f t="shared" si="18"/>
        <v>-7191.28</v>
      </c>
      <c r="O363" s="287">
        <f t="shared" si="19"/>
        <v>-98.59</v>
      </c>
      <c r="P363" s="20"/>
    </row>
    <row r="364" spans="1:16" s="298" customFormat="1" ht="15.75" customHeight="1">
      <c r="A364" s="116">
        <v>358</v>
      </c>
      <c r="B364" s="236" t="s">
        <v>2507</v>
      </c>
      <c r="C364" s="199" t="s">
        <v>2433</v>
      </c>
      <c r="D364" s="234" t="s">
        <v>2434</v>
      </c>
      <c r="E364" s="234" t="s">
        <v>2426</v>
      </c>
      <c r="F364" s="228">
        <v>5</v>
      </c>
      <c r="G364" s="228">
        <f t="shared" si="17"/>
        <v>153.85</v>
      </c>
      <c r="H364" s="228">
        <v>769.25</v>
      </c>
      <c r="I364" s="228" t="s">
        <v>1706</v>
      </c>
      <c r="J364" s="228">
        <v>40</v>
      </c>
      <c r="K364" s="239">
        <v>5</v>
      </c>
      <c r="L364" s="634">
        <v>17.12</v>
      </c>
      <c r="M364" s="634">
        <v>85.6</v>
      </c>
      <c r="N364" s="79">
        <f t="shared" si="18"/>
        <v>-683.65</v>
      </c>
      <c r="O364" s="287">
        <f t="shared" si="19"/>
        <v>-88.87</v>
      </c>
      <c r="P364" s="20"/>
    </row>
    <row r="365" spans="1:16" s="298" customFormat="1" ht="15.75" customHeight="1">
      <c r="A365" s="116">
        <v>359</v>
      </c>
      <c r="B365" s="236" t="s">
        <v>2508</v>
      </c>
      <c r="C365" s="199" t="s">
        <v>1142</v>
      </c>
      <c r="D365" s="234" t="s">
        <v>2434</v>
      </c>
      <c r="E365" s="234" t="s">
        <v>2426</v>
      </c>
      <c r="F365" s="228">
        <v>1.3</v>
      </c>
      <c r="G365" s="228">
        <f t="shared" si="17"/>
        <v>555.55999999999995</v>
      </c>
      <c r="H365" s="228">
        <v>722.23</v>
      </c>
      <c r="I365" s="228" t="s">
        <v>1706</v>
      </c>
      <c r="J365" s="228">
        <v>48</v>
      </c>
      <c r="K365" s="239">
        <v>1.3</v>
      </c>
      <c r="L365" s="634">
        <v>79.02</v>
      </c>
      <c r="M365" s="634">
        <v>102.72</v>
      </c>
      <c r="N365" s="79">
        <f t="shared" si="18"/>
        <v>-619.51</v>
      </c>
      <c r="O365" s="287">
        <f t="shared" si="19"/>
        <v>-85.78</v>
      </c>
      <c r="P365" s="20"/>
    </row>
    <row r="366" spans="1:16" s="298" customFormat="1" ht="15.75" customHeight="1">
      <c r="A366" s="116">
        <v>360</v>
      </c>
      <c r="B366" s="236" t="s">
        <v>2509</v>
      </c>
      <c r="C366" s="199" t="s">
        <v>2433</v>
      </c>
      <c r="D366" s="234" t="s">
        <v>2434</v>
      </c>
      <c r="E366" s="234" t="s">
        <v>2426</v>
      </c>
      <c r="F366" s="228">
        <v>1</v>
      </c>
      <c r="G366" s="228">
        <f t="shared" si="17"/>
        <v>239.32</v>
      </c>
      <c r="H366" s="228">
        <v>239.32</v>
      </c>
      <c r="I366" s="228" t="s">
        <v>1706</v>
      </c>
      <c r="J366" s="228">
        <v>14</v>
      </c>
      <c r="K366" s="239">
        <v>1</v>
      </c>
      <c r="L366" s="634">
        <v>29.96</v>
      </c>
      <c r="M366" s="634">
        <v>29.96</v>
      </c>
      <c r="N366" s="79">
        <f t="shared" si="18"/>
        <v>-209.36</v>
      </c>
      <c r="O366" s="287">
        <f t="shared" si="19"/>
        <v>-87.48</v>
      </c>
      <c r="P366" s="20"/>
    </row>
    <row r="367" spans="1:16" s="298" customFormat="1" ht="15.75" customHeight="1">
      <c r="A367" s="116">
        <v>361</v>
      </c>
      <c r="B367" s="236" t="s">
        <v>2467</v>
      </c>
      <c r="C367" s="199" t="s">
        <v>2433</v>
      </c>
      <c r="D367" s="234" t="s">
        <v>2434</v>
      </c>
      <c r="E367" s="234" t="s">
        <v>2426</v>
      </c>
      <c r="F367" s="228">
        <v>4</v>
      </c>
      <c r="G367" s="228">
        <f t="shared" si="17"/>
        <v>495.73</v>
      </c>
      <c r="H367" s="228">
        <v>1982.92</v>
      </c>
      <c r="I367" s="228" t="s">
        <v>1706</v>
      </c>
      <c r="J367" s="228">
        <v>90</v>
      </c>
      <c r="K367" s="239">
        <v>4</v>
      </c>
      <c r="L367" s="634">
        <v>48.15</v>
      </c>
      <c r="M367" s="634">
        <v>192.6</v>
      </c>
      <c r="N367" s="79">
        <f t="shared" si="18"/>
        <v>-1790.32</v>
      </c>
      <c r="O367" s="287">
        <f t="shared" si="19"/>
        <v>-90.29</v>
      </c>
      <c r="P367" s="20"/>
    </row>
    <row r="368" spans="1:16" s="298" customFormat="1" ht="15.75" customHeight="1">
      <c r="A368" s="116">
        <v>362</v>
      </c>
      <c r="B368" s="236" t="s">
        <v>2510</v>
      </c>
      <c r="C368" s="199" t="s">
        <v>2433</v>
      </c>
      <c r="D368" s="234" t="s">
        <v>2434</v>
      </c>
      <c r="E368" s="234" t="s">
        <v>2426</v>
      </c>
      <c r="F368" s="228">
        <v>3</v>
      </c>
      <c r="G368" s="228">
        <f t="shared" si="17"/>
        <v>256.41000000000003</v>
      </c>
      <c r="H368" s="228">
        <v>769.23</v>
      </c>
      <c r="I368" s="228" t="s">
        <v>1706</v>
      </c>
      <c r="J368" s="228">
        <v>29</v>
      </c>
      <c r="K368" s="239">
        <v>3</v>
      </c>
      <c r="L368" s="634">
        <v>20.69</v>
      </c>
      <c r="M368" s="634">
        <v>62.06</v>
      </c>
      <c r="N368" s="79">
        <f t="shared" si="18"/>
        <v>-707.17</v>
      </c>
      <c r="O368" s="287">
        <f t="shared" si="19"/>
        <v>-91.93</v>
      </c>
      <c r="P368" s="20"/>
    </row>
    <row r="369" spans="1:16" s="298" customFormat="1" ht="15.75" customHeight="1">
      <c r="A369" s="116">
        <v>363</v>
      </c>
      <c r="B369" s="236" t="s">
        <v>2511</v>
      </c>
      <c r="C369" s="199" t="s">
        <v>2433</v>
      </c>
      <c r="D369" s="234" t="s">
        <v>2434</v>
      </c>
      <c r="E369" s="234" t="s">
        <v>2426</v>
      </c>
      <c r="F369" s="228">
        <v>10</v>
      </c>
      <c r="G369" s="228">
        <f t="shared" si="17"/>
        <v>22.22</v>
      </c>
      <c r="H369" s="228">
        <v>222.2</v>
      </c>
      <c r="I369" s="228" t="s">
        <v>1706</v>
      </c>
      <c r="J369" s="228">
        <v>23</v>
      </c>
      <c r="K369" s="239">
        <v>10</v>
      </c>
      <c r="L369" s="634">
        <v>4.92</v>
      </c>
      <c r="M369" s="634">
        <v>49.22</v>
      </c>
      <c r="N369" s="79">
        <f t="shared" si="18"/>
        <v>-172.98</v>
      </c>
      <c r="O369" s="287">
        <f t="shared" si="19"/>
        <v>-77.849999999999994</v>
      </c>
      <c r="P369" s="20"/>
    </row>
    <row r="370" spans="1:16" s="298" customFormat="1" ht="15.75" customHeight="1">
      <c r="A370" s="116">
        <v>364</v>
      </c>
      <c r="B370" s="236" t="s">
        <v>2512</v>
      </c>
      <c r="C370" s="199" t="s">
        <v>1693</v>
      </c>
      <c r="D370" s="234" t="s">
        <v>2434</v>
      </c>
      <c r="E370" s="234" t="s">
        <v>2426</v>
      </c>
      <c r="F370" s="228">
        <v>1</v>
      </c>
      <c r="G370" s="228">
        <f t="shared" si="17"/>
        <v>1837.61</v>
      </c>
      <c r="H370" s="228">
        <v>1837.61</v>
      </c>
      <c r="I370" s="228" t="s">
        <v>1706</v>
      </c>
      <c r="J370" s="228">
        <v>35</v>
      </c>
      <c r="K370" s="239">
        <v>1</v>
      </c>
      <c r="L370" s="634">
        <v>74.900000000000006</v>
      </c>
      <c r="M370" s="634">
        <v>74.900000000000006</v>
      </c>
      <c r="N370" s="79">
        <f t="shared" si="18"/>
        <v>-1762.71</v>
      </c>
      <c r="O370" s="287">
        <f t="shared" si="19"/>
        <v>-95.92</v>
      </c>
      <c r="P370" s="20"/>
    </row>
    <row r="371" spans="1:16" s="298" customFormat="1" ht="15.75" customHeight="1">
      <c r="A371" s="116">
        <v>365</v>
      </c>
      <c r="B371" s="236" t="s">
        <v>2513</v>
      </c>
      <c r="C371" s="199" t="s">
        <v>1693</v>
      </c>
      <c r="D371" s="234" t="s">
        <v>2434</v>
      </c>
      <c r="E371" s="234" t="s">
        <v>2426</v>
      </c>
      <c r="F371" s="228">
        <v>1</v>
      </c>
      <c r="G371" s="228">
        <f t="shared" si="17"/>
        <v>7008.55</v>
      </c>
      <c r="H371" s="228">
        <v>7008.55</v>
      </c>
      <c r="I371" s="228" t="s">
        <v>1706</v>
      </c>
      <c r="J371" s="228">
        <v>29</v>
      </c>
      <c r="K371" s="239">
        <v>1</v>
      </c>
      <c r="L371" s="634">
        <v>62.06</v>
      </c>
      <c r="M371" s="634">
        <v>62.06</v>
      </c>
      <c r="N371" s="79">
        <f t="shared" si="18"/>
        <v>-6946.49</v>
      </c>
      <c r="O371" s="287">
        <f t="shared" si="19"/>
        <v>-99.11</v>
      </c>
      <c r="P371" s="20"/>
    </row>
    <row r="372" spans="1:16" s="298" customFormat="1" ht="15.75" customHeight="1">
      <c r="A372" s="116">
        <v>366</v>
      </c>
      <c r="B372" s="236" t="s">
        <v>2514</v>
      </c>
      <c r="C372" s="199" t="s">
        <v>1693</v>
      </c>
      <c r="D372" s="234" t="s">
        <v>2434</v>
      </c>
      <c r="E372" s="234" t="s">
        <v>2426</v>
      </c>
      <c r="F372" s="228">
        <v>2</v>
      </c>
      <c r="G372" s="228">
        <f t="shared" si="17"/>
        <v>299.14999999999998</v>
      </c>
      <c r="H372" s="228">
        <v>598.29999999999995</v>
      </c>
      <c r="I372" s="228" t="s">
        <v>1706</v>
      </c>
      <c r="J372" s="228">
        <v>18</v>
      </c>
      <c r="K372" s="239">
        <v>2</v>
      </c>
      <c r="L372" s="634">
        <v>19.260000000000002</v>
      </c>
      <c r="M372" s="634">
        <v>38.520000000000003</v>
      </c>
      <c r="N372" s="79">
        <f t="shared" si="18"/>
        <v>-559.78</v>
      </c>
      <c r="O372" s="287">
        <f t="shared" si="19"/>
        <v>-93.56</v>
      </c>
      <c r="P372" s="20"/>
    </row>
    <row r="373" spans="1:16" s="298" customFormat="1" ht="15.75" customHeight="1">
      <c r="A373" s="116">
        <v>367</v>
      </c>
      <c r="B373" s="236" t="s">
        <v>2515</v>
      </c>
      <c r="C373" s="199" t="s">
        <v>2412</v>
      </c>
      <c r="D373" s="234" t="s">
        <v>2434</v>
      </c>
      <c r="E373" s="234" t="s">
        <v>2426</v>
      </c>
      <c r="F373" s="228">
        <v>10</v>
      </c>
      <c r="G373" s="228">
        <f t="shared" si="17"/>
        <v>153.35</v>
      </c>
      <c r="H373" s="228">
        <v>1533.5</v>
      </c>
      <c r="I373" s="228" t="s">
        <v>1706</v>
      </c>
      <c r="J373" s="228">
        <v>15</v>
      </c>
      <c r="K373" s="239">
        <v>10</v>
      </c>
      <c r="L373" s="634">
        <v>3.21</v>
      </c>
      <c r="M373" s="634">
        <v>32.1</v>
      </c>
      <c r="N373" s="79">
        <f t="shared" si="18"/>
        <v>-1501.4</v>
      </c>
      <c r="O373" s="287">
        <f t="shared" si="19"/>
        <v>-97.91</v>
      </c>
      <c r="P373" s="20"/>
    </row>
    <row r="374" spans="1:16" s="298" customFormat="1" ht="15.75" customHeight="1">
      <c r="A374" s="116">
        <v>368</v>
      </c>
      <c r="B374" s="236" t="s">
        <v>2516</v>
      </c>
      <c r="C374" s="199" t="s">
        <v>2412</v>
      </c>
      <c r="D374" s="234" t="s">
        <v>2434</v>
      </c>
      <c r="E374" s="234" t="s">
        <v>2426</v>
      </c>
      <c r="F374" s="228">
        <v>50</v>
      </c>
      <c r="G374" s="228">
        <f t="shared" si="17"/>
        <v>65.7</v>
      </c>
      <c r="H374" s="228">
        <v>3284.9</v>
      </c>
      <c r="I374" s="228" t="s">
        <v>1706</v>
      </c>
      <c r="J374" s="228">
        <v>40</v>
      </c>
      <c r="K374" s="239">
        <v>50</v>
      </c>
      <c r="L374" s="634">
        <v>1.71</v>
      </c>
      <c r="M374" s="634">
        <v>85.6</v>
      </c>
      <c r="N374" s="79">
        <f t="shared" si="18"/>
        <v>-3199.3</v>
      </c>
      <c r="O374" s="287">
        <f t="shared" si="19"/>
        <v>-97.39</v>
      </c>
      <c r="P374" s="20"/>
    </row>
    <row r="375" spans="1:16" s="298" customFormat="1" ht="15.75" customHeight="1">
      <c r="A375" s="116">
        <v>369</v>
      </c>
      <c r="B375" s="236" t="s">
        <v>2517</v>
      </c>
      <c r="C375" s="199" t="s">
        <v>2412</v>
      </c>
      <c r="D375" s="234" t="s">
        <v>2434</v>
      </c>
      <c r="E375" s="234" t="s">
        <v>2426</v>
      </c>
      <c r="F375" s="228">
        <v>10</v>
      </c>
      <c r="G375" s="228">
        <f t="shared" si="17"/>
        <v>17.09</v>
      </c>
      <c r="H375" s="228">
        <v>170.9</v>
      </c>
      <c r="I375" s="228" t="s">
        <v>1706</v>
      </c>
      <c r="J375" s="228">
        <v>23</v>
      </c>
      <c r="K375" s="239">
        <v>10</v>
      </c>
      <c r="L375" s="634">
        <v>4.92</v>
      </c>
      <c r="M375" s="634">
        <v>49.22</v>
      </c>
      <c r="N375" s="79">
        <f t="shared" si="18"/>
        <v>-121.68</v>
      </c>
      <c r="O375" s="287">
        <f t="shared" si="19"/>
        <v>-71.2</v>
      </c>
      <c r="P375" s="20"/>
    </row>
    <row r="376" spans="1:16" s="298" customFormat="1" ht="15.75" customHeight="1">
      <c r="A376" s="116">
        <v>370</v>
      </c>
      <c r="B376" s="236" t="s">
        <v>2518</v>
      </c>
      <c r="C376" s="199" t="s">
        <v>2412</v>
      </c>
      <c r="D376" s="234" t="s">
        <v>2434</v>
      </c>
      <c r="E376" s="234" t="s">
        <v>2426</v>
      </c>
      <c r="F376" s="228">
        <v>3000</v>
      </c>
      <c r="G376" s="228">
        <f t="shared" si="17"/>
        <v>5</v>
      </c>
      <c r="H376" s="228">
        <v>15000</v>
      </c>
      <c r="I376" s="228" t="s">
        <v>1706</v>
      </c>
      <c r="J376" s="228">
        <v>29</v>
      </c>
      <c r="K376" s="239">
        <v>3000</v>
      </c>
      <c r="L376" s="634">
        <v>0.02</v>
      </c>
      <c r="M376" s="634">
        <v>62.06</v>
      </c>
      <c r="N376" s="79">
        <f t="shared" si="18"/>
        <v>-14937.94</v>
      </c>
      <c r="O376" s="287">
        <f t="shared" si="19"/>
        <v>-99.59</v>
      </c>
      <c r="P376" s="20"/>
    </row>
    <row r="377" spans="1:16" s="298" customFormat="1" ht="15.75" customHeight="1">
      <c r="A377" s="116">
        <v>371</v>
      </c>
      <c r="B377" s="236" t="s">
        <v>2435</v>
      </c>
      <c r="C377" s="199" t="s">
        <v>2433</v>
      </c>
      <c r="D377" s="234" t="s">
        <v>2434</v>
      </c>
      <c r="E377" s="234" t="s">
        <v>2426</v>
      </c>
      <c r="F377" s="228">
        <v>2</v>
      </c>
      <c r="G377" s="228">
        <f t="shared" si="17"/>
        <v>393.16</v>
      </c>
      <c r="H377" s="228">
        <v>786.32</v>
      </c>
      <c r="I377" s="228" t="s">
        <v>1706</v>
      </c>
      <c r="J377" s="228">
        <v>100</v>
      </c>
      <c r="K377" s="239">
        <v>2</v>
      </c>
      <c r="L377" s="634">
        <v>107</v>
      </c>
      <c r="M377" s="634">
        <v>214</v>
      </c>
      <c r="N377" s="79">
        <f t="shared" si="18"/>
        <v>-572.32000000000005</v>
      </c>
      <c r="O377" s="287">
        <f t="shared" si="19"/>
        <v>-72.78</v>
      </c>
      <c r="P377" s="20"/>
    </row>
    <row r="378" spans="1:16" s="298" customFormat="1" ht="15.75" customHeight="1">
      <c r="A378" s="116">
        <v>372</v>
      </c>
      <c r="B378" s="236" t="s">
        <v>2432</v>
      </c>
      <c r="C378" s="199" t="s">
        <v>2433</v>
      </c>
      <c r="D378" s="234" t="s">
        <v>2434</v>
      </c>
      <c r="E378" s="234" t="s">
        <v>2426</v>
      </c>
      <c r="F378" s="228">
        <v>1</v>
      </c>
      <c r="G378" s="228">
        <f t="shared" si="17"/>
        <v>341.88</v>
      </c>
      <c r="H378" s="228">
        <v>341.88</v>
      </c>
      <c r="I378" s="228" t="s">
        <v>1706</v>
      </c>
      <c r="J378" s="228">
        <v>14</v>
      </c>
      <c r="K378" s="239">
        <v>1</v>
      </c>
      <c r="L378" s="634">
        <v>29.96</v>
      </c>
      <c r="M378" s="634">
        <v>29.96</v>
      </c>
      <c r="N378" s="79">
        <f t="shared" si="18"/>
        <v>-311.92</v>
      </c>
      <c r="O378" s="287">
        <f t="shared" si="19"/>
        <v>-91.24</v>
      </c>
      <c r="P378" s="20"/>
    </row>
    <row r="379" spans="1:16" s="298" customFormat="1" ht="15.75" customHeight="1">
      <c r="A379" s="116">
        <v>373</v>
      </c>
      <c r="B379" s="236" t="s">
        <v>2519</v>
      </c>
      <c r="C379" s="199" t="s">
        <v>2433</v>
      </c>
      <c r="D379" s="234" t="s">
        <v>2434</v>
      </c>
      <c r="E379" s="234" t="s">
        <v>2426</v>
      </c>
      <c r="F379" s="228">
        <v>2</v>
      </c>
      <c r="G379" s="228">
        <f t="shared" si="17"/>
        <v>37.61</v>
      </c>
      <c r="H379" s="228">
        <v>75.22</v>
      </c>
      <c r="I379" s="228" t="s">
        <v>1706</v>
      </c>
      <c r="J379" s="228">
        <v>6</v>
      </c>
      <c r="K379" s="239">
        <v>2</v>
      </c>
      <c r="L379" s="634">
        <v>6.42</v>
      </c>
      <c r="M379" s="634">
        <v>12.84</v>
      </c>
      <c r="N379" s="79">
        <f t="shared" si="18"/>
        <v>-62.38</v>
      </c>
      <c r="O379" s="287">
        <f t="shared" si="19"/>
        <v>-82.93</v>
      </c>
      <c r="P379" s="20"/>
    </row>
    <row r="380" spans="1:16" s="298" customFormat="1" ht="15.75" customHeight="1">
      <c r="A380" s="116">
        <v>374</v>
      </c>
      <c r="B380" s="236" t="s">
        <v>2520</v>
      </c>
      <c r="C380" s="199" t="s">
        <v>2433</v>
      </c>
      <c r="D380" s="234" t="s">
        <v>2434</v>
      </c>
      <c r="E380" s="234" t="s">
        <v>2426</v>
      </c>
      <c r="F380" s="228">
        <v>2</v>
      </c>
      <c r="G380" s="228">
        <f t="shared" si="17"/>
        <v>222.22</v>
      </c>
      <c r="H380" s="228">
        <v>444.44</v>
      </c>
      <c r="I380" s="228" t="s">
        <v>1706</v>
      </c>
      <c r="J380" s="228">
        <v>48</v>
      </c>
      <c r="K380" s="239">
        <v>2</v>
      </c>
      <c r="L380" s="634">
        <v>51.36</v>
      </c>
      <c r="M380" s="634">
        <v>102.72</v>
      </c>
      <c r="N380" s="79">
        <f t="shared" si="18"/>
        <v>-341.72</v>
      </c>
      <c r="O380" s="287">
        <f t="shared" si="19"/>
        <v>-76.89</v>
      </c>
      <c r="P380" s="20"/>
    </row>
    <row r="381" spans="1:16" s="298" customFormat="1" ht="15.75" customHeight="1">
      <c r="A381" s="116">
        <v>375</v>
      </c>
      <c r="B381" s="236" t="s">
        <v>2475</v>
      </c>
      <c r="C381" s="199" t="s">
        <v>2433</v>
      </c>
      <c r="D381" s="234" t="s">
        <v>2434</v>
      </c>
      <c r="E381" s="234" t="s">
        <v>2426</v>
      </c>
      <c r="F381" s="228">
        <v>2</v>
      </c>
      <c r="G381" s="228">
        <f t="shared" si="17"/>
        <v>111.11</v>
      </c>
      <c r="H381" s="228">
        <v>222.22</v>
      </c>
      <c r="I381" s="228" t="s">
        <v>1706</v>
      </c>
      <c r="J381" s="228">
        <v>24</v>
      </c>
      <c r="K381" s="239">
        <v>2</v>
      </c>
      <c r="L381" s="634">
        <v>25.68</v>
      </c>
      <c r="M381" s="634">
        <v>51.36</v>
      </c>
      <c r="N381" s="79">
        <f t="shared" si="18"/>
        <v>-170.86</v>
      </c>
      <c r="O381" s="287">
        <f t="shared" si="19"/>
        <v>-76.89</v>
      </c>
      <c r="P381" s="20"/>
    </row>
    <row r="382" spans="1:16" s="298" customFormat="1" ht="15.75" customHeight="1">
      <c r="A382" s="116">
        <v>376</v>
      </c>
      <c r="B382" s="236" t="s">
        <v>2437</v>
      </c>
      <c r="C382" s="199" t="s">
        <v>2433</v>
      </c>
      <c r="D382" s="234" t="s">
        <v>2434</v>
      </c>
      <c r="E382" s="234" t="s">
        <v>2426</v>
      </c>
      <c r="F382" s="228">
        <v>1</v>
      </c>
      <c r="G382" s="228">
        <f t="shared" si="17"/>
        <v>487.18</v>
      </c>
      <c r="H382" s="228">
        <v>487.18</v>
      </c>
      <c r="I382" s="228" t="s">
        <v>1706</v>
      </c>
      <c r="J382" s="228">
        <v>33</v>
      </c>
      <c r="K382" s="239">
        <v>1</v>
      </c>
      <c r="L382" s="634">
        <v>70.62</v>
      </c>
      <c r="M382" s="634">
        <v>70.62</v>
      </c>
      <c r="N382" s="79">
        <f t="shared" si="18"/>
        <v>-416.56</v>
      </c>
      <c r="O382" s="287">
        <f t="shared" si="19"/>
        <v>-85.5</v>
      </c>
      <c r="P382" s="20"/>
    </row>
    <row r="383" spans="1:16" s="298" customFormat="1" ht="15.75" customHeight="1">
      <c r="A383" s="116">
        <v>377</v>
      </c>
      <c r="B383" s="236" t="s">
        <v>2455</v>
      </c>
      <c r="C383" s="199" t="s">
        <v>1693</v>
      </c>
      <c r="D383" s="234" t="s">
        <v>2434</v>
      </c>
      <c r="E383" s="234" t="s">
        <v>2426</v>
      </c>
      <c r="F383" s="228">
        <v>4</v>
      </c>
      <c r="G383" s="228">
        <f t="shared" si="17"/>
        <v>735.04</v>
      </c>
      <c r="H383" s="228">
        <v>2940.16</v>
      </c>
      <c r="I383" s="228" t="s">
        <v>1706</v>
      </c>
      <c r="J383" s="228">
        <v>39</v>
      </c>
      <c r="K383" s="239">
        <v>4</v>
      </c>
      <c r="L383" s="634">
        <v>20.87</v>
      </c>
      <c r="M383" s="634">
        <v>83.46</v>
      </c>
      <c r="N383" s="79">
        <f t="shared" si="18"/>
        <v>-2856.7</v>
      </c>
      <c r="O383" s="287">
        <f t="shared" si="19"/>
        <v>-97.16</v>
      </c>
      <c r="P383" s="20"/>
    </row>
    <row r="384" spans="1:16" s="298" customFormat="1" ht="15.75" customHeight="1">
      <c r="A384" s="116">
        <v>378</v>
      </c>
      <c r="B384" s="236" t="s">
        <v>2521</v>
      </c>
      <c r="C384" s="199" t="s">
        <v>2433</v>
      </c>
      <c r="D384" s="234" t="s">
        <v>2434</v>
      </c>
      <c r="E384" s="234" t="s">
        <v>2426</v>
      </c>
      <c r="F384" s="228">
        <v>8</v>
      </c>
      <c r="G384" s="228">
        <f t="shared" si="17"/>
        <v>17.100000000000001</v>
      </c>
      <c r="H384" s="228">
        <v>136.80000000000001</v>
      </c>
      <c r="I384" s="228" t="s">
        <v>1706</v>
      </c>
      <c r="J384" s="228">
        <v>23</v>
      </c>
      <c r="K384" s="239">
        <v>8</v>
      </c>
      <c r="L384" s="634">
        <v>6.15</v>
      </c>
      <c r="M384" s="634">
        <v>49.22</v>
      </c>
      <c r="N384" s="79">
        <f t="shared" si="18"/>
        <v>-87.58</v>
      </c>
      <c r="O384" s="287">
        <f t="shared" si="19"/>
        <v>-64.02</v>
      </c>
      <c r="P384" s="20"/>
    </row>
    <row r="385" spans="1:16" s="298" customFormat="1" ht="15.75" customHeight="1">
      <c r="A385" s="116">
        <v>379</v>
      </c>
      <c r="B385" s="236" t="s">
        <v>2437</v>
      </c>
      <c r="C385" s="199" t="s">
        <v>2433</v>
      </c>
      <c r="D385" s="234" t="s">
        <v>2434</v>
      </c>
      <c r="E385" s="234" t="s">
        <v>2426</v>
      </c>
      <c r="F385" s="228">
        <v>2</v>
      </c>
      <c r="G385" s="228">
        <f t="shared" si="17"/>
        <v>550</v>
      </c>
      <c r="H385" s="228">
        <v>1100</v>
      </c>
      <c r="I385" s="228" t="s">
        <v>1706</v>
      </c>
      <c r="J385" s="228">
        <v>38.5</v>
      </c>
      <c r="K385" s="239">
        <v>2</v>
      </c>
      <c r="L385" s="634">
        <v>41.2</v>
      </c>
      <c r="M385" s="634">
        <v>82.39</v>
      </c>
      <c r="N385" s="79">
        <f t="shared" si="18"/>
        <v>-1017.61</v>
      </c>
      <c r="O385" s="287">
        <f t="shared" si="19"/>
        <v>-92.51</v>
      </c>
      <c r="P385" s="20"/>
    </row>
    <row r="386" spans="1:16" s="298" customFormat="1" ht="15.75" customHeight="1">
      <c r="A386" s="116">
        <v>380</v>
      </c>
      <c r="B386" s="236" t="s">
        <v>2522</v>
      </c>
      <c r="C386" s="199" t="s">
        <v>2433</v>
      </c>
      <c r="D386" s="234" t="s">
        <v>2434</v>
      </c>
      <c r="E386" s="234" t="s">
        <v>2426</v>
      </c>
      <c r="F386" s="228">
        <v>2</v>
      </c>
      <c r="G386" s="228">
        <f t="shared" si="17"/>
        <v>12</v>
      </c>
      <c r="H386" s="228">
        <v>24</v>
      </c>
      <c r="I386" s="228" t="s">
        <v>1706</v>
      </c>
      <c r="J386" s="228">
        <v>4</v>
      </c>
      <c r="K386" s="239">
        <v>2</v>
      </c>
      <c r="L386" s="634">
        <v>4.28</v>
      </c>
      <c r="M386" s="634">
        <v>8.56</v>
      </c>
      <c r="N386" s="79">
        <f t="shared" si="18"/>
        <v>-15.44</v>
      </c>
      <c r="O386" s="287">
        <f t="shared" si="19"/>
        <v>-64.33</v>
      </c>
      <c r="P386" s="20"/>
    </row>
    <row r="387" spans="1:16" s="298" customFormat="1" ht="15.75" customHeight="1">
      <c r="A387" s="116">
        <v>381</v>
      </c>
      <c r="B387" s="236" t="s">
        <v>2523</v>
      </c>
      <c r="C387" s="199" t="s">
        <v>2433</v>
      </c>
      <c r="D387" s="234" t="s">
        <v>2434</v>
      </c>
      <c r="E387" s="234" t="s">
        <v>2426</v>
      </c>
      <c r="F387" s="228">
        <v>10</v>
      </c>
      <c r="G387" s="228">
        <f t="shared" si="17"/>
        <v>2</v>
      </c>
      <c r="H387" s="228">
        <v>20</v>
      </c>
      <c r="I387" s="228" t="s">
        <v>1706</v>
      </c>
      <c r="J387" s="228">
        <v>4</v>
      </c>
      <c r="K387" s="239">
        <v>10</v>
      </c>
      <c r="L387" s="634">
        <v>0.86</v>
      </c>
      <c r="M387" s="634">
        <v>8.56</v>
      </c>
      <c r="N387" s="79">
        <f t="shared" si="18"/>
        <v>-11.44</v>
      </c>
      <c r="O387" s="287">
        <f t="shared" si="19"/>
        <v>-57.2</v>
      </c>
      <c r="P387" s="20"/>
    </row>
    <row r="388" spans="1:16" s="298" customFormat="1" ht="15.75" customHeight="1">
      <c r="A388" s="116">
        <v>382</v>
      </c>
      <c r="B388" s="236" t="s">
        <v>2522</v>
      </c>
      <c r="C388" s="199" t="s">
        <v>2433</v>
      </c>
      <c r="D388" s="234" t="s">
        <v>2434</v>
      </c>
      <c r="E388" s="234" t="s">
        <v>2426</v>
      </c>
      <c r="F388" s="228">
        <v>10</v>
      </c>
      <c r="G388" s="228">
        <f t="shared" si="17"/>
        <v>3</v>
      </c>
      <c r="H388" s="228">
        <v>30</v>
      </c>
      <c r="I388" s="228" t="s">
        <v>1706</v>
      </c>
      <c r="J388" s="228">
        <v>5</v>
      </c>
      <c r="K388" s="239">
        <v>10</v>
      </c>
      <c r="L388" s="634">
        <v>1.07</v>
      </c>
      <c r="M388" s="634">
        <v>10.7</v>
      </c>
      <c r="N388" s="79">
        <f t="shared" si="18"/>
        <v>-19.3</v>
      </c>
      <c r="O388" s="287">
        <f t="shared" si="19"/>
        <v>-64.33</v>
      </c>
      <c r="P388" s="20"/>
    </row>
    <row r="389" spans="1:16" s="298" customFormat="1" ht="15.75" customHeight="1">
      <c r="A389" s="116">
        <v>383</v>
      </c>
      <c r="B389" s="236" t="s">
        <v>2524</v>
      </c>
      <c r="C389" s="199" t="s">
        <v>2433</v>
      </c>
      <c r="D389" s="234" t="s">
        <v>2434</v>
      </c>
      <c r="E389" s="234" t="s">
        <v>2426</v>
      </c>
      <c r="F389" s="228">
        <v>1</v>
      </c>
      <c r="G389" s="228">
        <f t="shared" ref="G389:G452" si="20">H389/F389</f>
        <v>170.94</v>
      </c>
      <c r="H389" s="228">
        <v>170.94</v>
      </c>
      <c r="I389" s="228" t="s">
        <v>1706</v>
      </c>
      <c r="J389" s="228">
        <v>23</v>
      </c>
      <c r="K389" s="239">
        <v>1</v>
      </c>
      <c r="L389" s="634">
        <v>49.22</v>
      </c>
      <c r="M389" s="634">
        <v>49.22</v>
      </c>
      <c r="N389" s="79">
        <f t="shared" si="18"/>
        <v>-121.72</v>
      </c>
      <c r="O389" s="287">
        <f t="shared" si="19"/>
        <v>-71.209999999999994</v>
      </c>
      <c r="P389" s="20"/>
    </row>
    <row r="390" spans="1:16" s="298" customFormat="1" ht="15.75" customHeight="1">
      <c r="A390" s="116">
        <v>384</v>
      </c>
      <c r="B390" s="236" t="s">
        <v>2525</v>
      </c>
      <c r="C390" s="199" t="s">
        <v>2433</v>
      </c>
      <c r="D390" s="234" t="s">
        <v>2434</v>
      </c>
      <c r="E390" s="234" t="s">
        <v>2426</v>
      </c>
      <c r="F390" s="228">
        <v>1</v>
      </c>
      <c r="G390" s="228">
        <f t="shared" si="20"/>
        <v>256.41000000000003</v>
      </c>
      <c r="H390" s="228">
        <v>256.41000000000003</v>
      </c>
      <c r="I390" s="228" t="s">
        <v>1706</v>
      </c>
      <c r="J390" s="228">
        <v>29</v>
      </c>
      <c r="K390" s="239">
        <v>1</v>
      </c>
      <c r="L390" s="634">
        <v>62.06</v>
      </c>
      <c r="M390" s="634">
        <v>62.06</v>
      </c>
      <c r="N390" s="79">
        <f t="shared" si="18"/>
        <v>-194.35</v>
      </c>
      <c r="O390" s="287">
        <f t="shared" si="19"/>
        <v>-75.8</v>
      </c>
      <c r="P390" s="20"/>
    </row>
    <row r="391" spans="1:16" s="298" customFormat="1" ht="15.75" customHeight="1">
      <c r="A391" s="116">
        <v>385</v>
      </c>
      <c r="B391" s="236" t="s">
        <v>2526</v>
      </c>
      <c r="C391" s="199" t="s">
        <v>2433</v>
      </c>
      <c r="D391" s="234" t="s">
        <v>2434</v>
      </c>
      <c r="E391" s="234" t="s">
        <v>2426</v>
      </c>
      <c r="F391" s="228">
        <v>20</v>
      </c>
      <c r="G391" s="228">
        <f t="shared" si="20"/>
        <v>20.51</v>
      </c>
      <c r="H391" s="228">
        <v>410.2</v>
      </c>
      <c r="I391" s="228" t="s">
        <v>1706</v>
      </c>
      <c r="J391" s="228">
        <v>4</v>
      </c>
      <c r="K391" s="239">
        <v>20</v>
      </c>
      <c r="L391" s="634">
        <v>0.43</v>
      </c>
      <c r="M391" s="634">
        <v>8.56</v>
      </c>
      <c r="N391" s="79">
        <f t="shared" si="18"/>
        <v>-401.64</v>
      </c>
      <c r="O391" s="287">
        <f t="shared" si="19"/>
        <v>-97.91</v>
      </c>
      <c r="P391" s="20"/>
    </row>
    <row r="392" spans="1:16" s="298" customFormat="1" ht="15.75" customHeight="1">
      <c r="A392" s="116">
        <v>386</v>
      </c>
      <c r="B392" s="236" t="s">
        <v>2457</v>
      </c>
      <c r="C392" s="199" t="s">
        <v>2433</v>
      </c>
      <c r="D392" s="234" t="s">
        <v>2434</v>
      </c>
      <c r="E392" s="234" t="s">
        <v>2426</v>
      </c>
      <c r="F392" s="228">
        <v>1</v>
      </c>
      <c r="G392" s="228">
        <f t="shared" si="20"/>
        <v>726.5</v>
      </c>
      <c r="H392" s="228">
        <v>726.5</v>
      </c>
      <c r="I392" s="228" t="s">
        <v>1706</v>
      </c>
      <c r="J392" s="228">
        <v>38</v>
      </c>
      <c r="K392" s="239">
        <v>1</v>
      </c>
      <c r="L392" s="634">
        <v>81.319999999999993</v>
      </c>
      <c r="M392" s="634">
        <v>81.319999999999993</v>
      </c>
      <c r="N392" s="79">
        <f t="shared" si="18"/>
        <v>-645.17999999999995</v>
      </c>
      <c r="O392" s="287">
        <f t="shared" si="19"/>
        <v>-88.81</v>
      </c>
      <c r="P392" s="20"/>
    </row>
    <row r="393" spans="1:16" s="298" customFormat="1" ht="15.75" customHeight="1">
      <c r="A393" s="116">
        <v>387</v>
      </c>
      <c r="B393" s="236" t="s">
        <v>2455</v>
      </c>
      <c r="C393" s="199" t="s">
        <v>2433</v>
      </c>
      <c r="D393" s="234" t="s">
        <v>2434</v>
      </c>
      <c r="E393" s="234" t="s">
        <v>2426</v>
      </c>
      <c r="F393" s="228">
        <v>1</v>
      </c>
      <c r="G393" s="228">
        <f t="shared" si="20"/>
        <v>512.79999999999995</v>
      </c>
      <c r="H393" s="228">
        <v>512.79999999999995</v>
      </c>
      <c r="I393" s="228" t="s">
        <v>1706</v>
      </c>
      <c r="J393" s="228">
        <v>9.1</v>
      </c>
      <c r="K393" s="239">
        <v>1</v>
      </c>
      <c r="L393" s="634">
        <v>19.47</v>
      </c>
      <c r="M393" s="634">
        <v>19.47</v>
      </c>
      <c r="N393" s="79">
        <f t="shared" si="18"/>
        <v>-493.33</v>
      </c>
      <c r="O393" s="287">
        <f t="shared" si="19"/>
        <v>-96.2</v>
      </c>
      <c r="P393" s="20"/>
    </row>
    <row r="394" spans="1:16" s="298" customFormat="1" ht="15.75" customHeight="1">
      <c r="A394" s="116">
        <v>388</v>
      </c>
      <c r="B394" s="236" t="s">
        <v>2527</v>
      </c>
      <c r="C394" s="199" t="s">
        <v>1693</v>
      </c>
      <c r="D394" s="234" t="s">
        <v>2434</v>
      </c>
      <c r="E394" s="234" t="s">
        <v>2426</v>
      </c>
      <c r="F394" s="228">
        <v>1</v>
      </c>
      <c r="G394" s="228">
        <f t="shared" si="20"/>
        <v>55555.56</v>
      </c>
      <c r="H394" s="228">
        <v>55555.56</v>
      </c>
      <c r="I394" s="228" t="s">
        <v>1706</v>
      </c>
      <c r="J394" s="228">
        <v>200</v>
      </c>
      <c r="K394" s="239">
        <v>1</v>
      </c>
      <c r="L394" s="634">
        <v>428</v>
      </c>
      <c r="M394" s="634">
        <v>428</v>
      </c>
      <c r="N394" s="79">
        <f t="shared" si="18"/>
        <v>-55127.56</v>
      </c>
      <c r="O394" s="287">
        <f t="shared" si="19"/>
        <v>-99.23</v>
      </c>
      <c r="P394" s="20"/>
    </row>
    <row r="395" spans="1:16" s="298" customFormat="1" ht="15.75" customHeight="1">
      <c r="A395" s="116">
        <v>389</v>
      </c>
      <c r="B395" s="236" t="s">
        <v>2526</v>
      </c>
      <c r="C395" s="199" t="s">
        <v>1693</v>
      </c>
      <c r="D395" s="234" t="s">
        <v>2434</v>
      </c>
      <c r="E395" s="234" t="s">
        <v>2426</v>
      </c>
      <c r="F395" s="228">
        <v>1</v>
      </c>
      <c r="G395" s="228">
        <f t="shared" si="20"/>
        <v>390</v>
      </c>
      <c r="H395" s="228">
        <v>390</v>
      </c>
      <c r="I395" s="228" t="s">
        <v>1706</v>
      </c>
      <c r="J395" s="228">
        <v>13</v>
      </c>
      <c r="K395" s="239">
        <v>1</v>
      </c>
      <c r="L395" s="634">
        <v>27.82</v>
      </c>
      <c r="M395" s="634">
        <v>27.82</v>
      </c>
      <c r="N395" s="79">
        <f t="shared" si="18"/>
        <v>-362.18</v>
      </c>
      <c r="O395" s="287">
        <f t="shared" si="19"/>
        <v>-92.87</v>
      </c>
      <c r="P395" s="20"/>
    </row>
    <row r="396" spans="1:16" s="298" customFormat="1" ht="15.75" customHeight="1">
      <c r="A396" s="116">
        <v>390</v>
      </c>
      <c r="B396" s="236" t="s">
        <v>2455</v>
      </c>
      <c r="C396" s="199" t="s">
        <v>1693</v>
      </c>
      <c r="D396" s="234" t="s">
        <v>2434</v>
      </c>
      <c r="E396" s="234" t="s">
        <v>2426</v>
      </c>
      <c r="F396" s="228">
        <v>1</v>
      </c>
      <c r="G396" s="228">
        <f t="shared" si="20"/>
        <v>210</v>
      </c>
      <c r="H396" s="228">
        <v>210</v>
      </c>
      <c r="I396" s="228" t="s">
        <v>1706</v>
      </c>
      <c r="J396" s="228">
        <v>6</v>
      </c>
      <c r="K396" s="239">
        <v>1</v>
      </c>
      <c r="L396" s="634">
        <v>12.84</v>
      </c>
      <c r="M396" s="634">
        <v>12.84</v>
      </c>
      <c r="N396" s="79">
        <f t="shared" si="18"/>
        <v>-197.16</v>
      </c>
      <c r="O396" s="287">
        <f t="shared" si="19"/>
        <v>-93.89</v>
      </c>
      <c r="P396" s="20"/>
    </row>
    <row r="397" spans="1:16" s="298" customFormat="1" ht="15.75" customHeight="1">
      <c r="A397" s="116">
        <v>391</v>
      </c>
      <c r="B397" s="236" t="s">
        <v>2526</v>
      </c>
      <c r="C397" s="199" t="s">
        <v>1693</v>
      </c>
      <c r="D397" s="234" t="s">
        <v>2434</v>
      </c>
      <c r="E397" s="234" t="s">
        <v>2426</v>
      </c>
      <c r="F397" s="228">
        <v>1</v>
      </c>
      <c r="G397" s="228">
        <f t="shared" si="20"/>
        <v>860</v>
      </c>
      <c r="H397" s="228">
        <v>860</v>
      </c>
      <c r="I397" s="228" t="s">
        <v>1706</v>
      </c>
      <c r="J397" s="228">
        <v>29</v>
      </c>
      <c r="K397" s="239">
        <v>1</v>
      </c>
      <c r="L397" s="634">
        <v>62.06</v>
      </c>
      <c r="M397" s="634">
        <v>62.06</v>
      </c>
      <c r="N397" s="79">
        <f t="shared" si="18"/>
        <v>-797.94</v>
      </c>
      <c r="O397" s="287">
        <f t="shared" si="19"/>
        <v>-92.78</v>
      </c>
      <c r="P397" s="20"/>
    </row>
    <row r="398" spans="1:16" s="298" customFormat="1" ht="15.75" customHeight="1">
      <c r="A398" s="116">
        <v>392</v>
      </c>
      <c r="B398" s="236" t="s">
        <v>2528</v>
      </c>
      <c r="C398" s="199" t="s">
        <v>2433</v>
      </c>
      <c r="D398" s="234" t="s">
        <v>2434</v>
      </c>
      <c r="E398" s="234" t="s">
        <v>2426</v>
      </c>
      <c r="F398" s="228">
        <v>2</v>
      </c>
      <c r="G398" s="228">
        <f t="shared" si="20"/>
        <v>635.4</v>
      </c>
      <c r="H398" s="228">
        <v>1270.8</v>
      </c>
      <c r="I398" s="228" t="s">
        <v>1706</v>
      </c>
      <c r="J398" s="228">
        <v>23</v>
      </c>
      <c r="K398" s="239">
        <v>2</v>
      </c>
      <c r="L398" s="634">
        <v>24.61</v>
      </c>
      <c r="M398" s="634">
        <v>49.22</v>
      </c>
      <c r="N398" s="79">
        <f t="shared" si="18"/>
        <v>-1221.58</v>
      </c>
      <c r="O398" s="287">
        <f t="shared" si="19"/>
        <v>-96.13</v>
      </c>
      <c r="P398" s="20"/>
    </row>
    <row r="399" spans="1:16" s="298" customFormat="1" ht="15.75" customHeight="1">
      <c r="A399" s="116">
        <v>393</v>
      </c>
      <c r="B399" s="236" t="s">
        <v>2529</v>
      </c>
      <c r="C399" s="199" t="s">
        <v>2433</v>
      </c>
      <c r="D399" s="234" t="s">
        <v>2434</v>
      </c>
      <c r="E399" s="234" t="s">
        <v>2426</v>
      </c>
      <c r="F399" s="228">
        <v>2</v>
      </c>
      <c r="G399" s="228">
        <f t="shared" si="20"/>
        <v>470.08</v>
      </c>
      <c r="H399" s="228">
        <v>940.16</v>
      </c>
      <c r="I399" s="228" t="s">
        <v>1706</v>
      </c>
      <c r="J399" s="228">
        <v>45</v>
      </c>
      <c r="K399" s="239">
        <v>2</v>
      </c>
      <c r="L399" s="634">
        <v>48.15</v>
      </c>
      <c r="M399" s="634">
        <v>96.3</v>
      </c>
      <c r="N399" s="79">
        <f t="shared" si="18"/>
        <v>-843.86</v>
      </c>
      <c r="O399" s="287">
        <f t="shared" si="19"/>
        <v>-89.76</v>
      </c>
      <c r="P399" s="20"/>
    </row>
    <row r="400" spans="1:16" s="298" customFormat="1" ht="15.75" customHeight="1">
      <c r="A400" s="116">
        <v>394</v>
      </c>
      <c r="B400" s="236" t="s">
        <v>2530</v>
      </c>
      <c r="C400" s="199" t="s">
        <v>2433</v>
      </c>
      <c r="D400" s="234" t="s">
        <v>2434</v>
      </c>
      <c r="E400" s="234" t="s">
        <v>2426</v>
      </c>
      <c r="F400" s="228">
        <v>1</v>
      </c>
      <c r="G400" s="228">
        <f t="shared" si="20"/>
        <v>384.62</v>
      </c>
      <c r="H400" s="228">
        <v>384.62</v>
      </c>
      <c r="I400" s="228" t="s">
        <v>1706</v>
      </c>
      <c r="J400" s="228">
        <v>20</v>
      </c>
      <c r="K400" s="239">
        <v>1</v>
      </c>
      <c r="L400" s="634">
        <v>42.8</v>
      </c>
      <c r="M400" s="634">
        <v>42.8</v>
      </c>
      <c r="N400" s="79">
        <f t="shared" si="18"/>
        <v>-341.82</v>
      </c>
      <c r="O400" s="287">
        <f t="shared" si="19"/>
        <v>-88.87</v>
      </c>
      <c r="P400" s="20"/>
    </row>
    <row r="401" spans="1:16" s="298" customFormat="1" ht="15.75" customHeight="1">
      <c r="A401" s="116">
        <v>395</v>
      </c>
      <c r="B401" s="236" t="s">
        <v>2531</v>
      </c>
      <c r="C401" s="199" t="s">
        <v>2433</v>
      </c>
      <c r="D401" s="234" t="s">
        <v>2434</v>
      </c>
      <c r="E401" s="234" t="s">
        <v>2426</v>
      </c>
      <c r="F401" s="228">
        <v>1</v>
      </c>
      <c r="G401" s="228">
        <f t="shared" si="20"/>
        <v>205.13</v>
      </c>
      <c r="H401" s="228">
        <v>205.13</v>
      </c>
      <c r="I401" s="228" t="s">
        <v>1706</v>
      </c>
      <c r="J401" s="228">
        <v>29</v>
      </c>
      <c r="K401" s="239">
        <v>1</v>
      </c>
      <c r="L401" s="634">
        <v>62.06</v>
      </c>
      <c r="M401" s="634">
        <v>62.06</v>
      </c>
      <c r="N401" s="79">
        <f t="shared" si="18"/>
        <v>-143.07</v>
      </c>
      <c r="O401" s="287">
        <f t="shared" si="19"/>
        <v>-69.75</v>
      </c>
      <c r="P401" s="20"/>
    </row>
    <row r="402" spans="1:16" s="298" customFormat="1" ht="15.75" customHeight="1">
      <c r="A402" s="116">
        <v>396</v>
      </c>
      <c r="B402" s="236" t="s">
        <v>2532</v>
      </c>
      <c r="C402" s="199" t="s">
        <v>2433</v>
      </c>
      <c r="D402" s="234" t="s">
        <v>2434</v>
      </c>
      <c r="E402" s="234" t="s">
        <v>2426</v>
      </c>
      <c r="F402" s="228">
        <v>1</v>
      </c>
      <c r="G402" s="228">
        <f t="shared" si="20"/>
        <v>102.57</v>
      </c>
      <c r="H402" s="228">
        <v>102.57</v>
      </c>
      <c r="I402" s="228" t="s">
        <v>1706</v>
      </c>
      <c r="J402" s="228">
        <v>18</v>
      </c>
      <c r="K402" s="239">
        <v>1</v>
      </c>
      <c r="L402" s="634">
        <v>38.520000000000003</v>
      </c>
      <c r="M402" s="634">
        <v>38.520000000000003</v>
      </c>
      <c r="N402" s="79">
        <f t="shared" si="18"/>
        <v>-64.05</v>
      </c>
      <c r="O402" s="287">
        <f t="shared" si="19"/>
        <v>-62.45</v>
      </c>
      <c r="P402" s="20"/>
    </row>
    <row r="403" spans="1:16" s="298" customFormat="1" ht="15.75" customHeight="1">
      <c r="A403" s="116">
        <v>397</v>
      </c>
      <c r="B403" s="236" t="s">
        <v>2533</v>
      </c>
      <c r="C403" s="199" t="s">
        <v>2433</v>
      </c>
      <c r="D403" s="234" t="s">
        <v>2434</v>
      </c>
      <c r="E403" s="234" t="s">
        <v>2426</v>
      </c>
      <c r="F403" s="228">
        <v>4</v>
      </c>
      <c r="G403" s="228">
        <f t="shared" si="20"/>
        <v>465.82</v>
      </c>
      <c r="H403" s="228">
        <v>1863.26</v>
      </c>
      <c r="I403" s="228" t="s">
        <v>1706</v>
      </c>
      <c r="J403" s="228">
        <v>48</v>
      </c>
      <c r="K403" s="239">
        <v>4</v>
      </c>
      <c r="L403" s="634">
        <v>25.68</v>
      </c>
      <c r="M403" s="634">
        <v>102.72</v>
      </c>
      <c r="N403" s="79">
        <f t="shared" ref="N403:N466" si="21">M403-H403</f>
        <v>-1760.54</v>
      </c>
      <c r="O403" s="287">
        <f t="shared" ref="O403:O466" si="22">IF(OR(H403=0,H403=""),"",ROUND(N403/H403*100,2))</f>
        <v>-94.49</v>
      </c>
      <c r="P403" s="20"/>
    </row>
    <row r="404" spans="1:16" s="298" customFormat="1" ht="15.75" customHeight="1">
      <c r="A404" s="116">
        <v>398</v>
      </c>
      <c r="B404" s="236" t="s">
        <v>2533</v>
      </c>
      <c r="C404" s="199" t="s">
        <v>2433</v>
      </c>
      <c r="D404" s="234" t="s">
        <v>2434</v>
      </c>
      <c r="E404" s="234" t="s">
        <v>2426</v>
      </c>
      <c r="F404" s="228">
        <v>1</v>
      </c>
      <c r="G404" s="228">
        <f t="shared" si="20"/>
        <v>450</v>
      </c>
      <c r="H404" s="228">
        <v>450</v>
      </c>
      <c r="I404" s="228" t="s">
        <v>1706</v>
      </c>
      <c r="J404" s="228">
        <v>11</v>
      </c>
      <c r="K404" s="239">
        <v>1</v>
      </c>
      <c r="L404" s="634">
        <v>23.54</v>
      </c>
      <c r="M404" s="634">
        <v>23.54</v>
      </c>
      <c r="N404" s="79">
        <f t="shared" si="21"/>
        <v>-426.46</v>
      </c>
      <c r="O404" s="287">
        <f t="shared" si="22"/>
        <v>-94.77</v>
      </c>
      <c r="P404" s="20"/>
    </row>
    <row r="405" spans="1:16" s="298" customFormat="1" ht="15.75" customHeight="1">
      <c r="A405" s="116">
        <v>399</v>
      </c>
      <c r="B405" s="236" t="s">
        <v>2533</v>
      </c>
      <c r="C405" s="199" t="s">
        <v>2433</v>
      </c>
      <c r="D405" s="234" t="s">
        <v>2434</v>
      </c>
      <c r="E405" s="234" t="s">
        <v>2426</v>
      </c>
      <c r="F405" s="228">
        <v>2</v>
      </c>
      <c r="G405" s="228">
        <f t="shared" si="20"/>
        <v>1690</v>
      </c>
      <c r="H405" s="228">
        <v>3380</v>
      </c>
      <c r="I405" s="228" t="s">
        <v>1706</v>
      </c>
      <c r="J405" s="228">
        <v>33</v>
      </c>
      <c r="K405" s="239">
        <v>2</v>
      </c>
      <c r="L405" s="634">
        <v>35.31</v>
      </c>
      <c r="M405" s="634">
        <v>70.62</v>
      </c>
      <c r="N405" s="79">
        <f t="shared" si="21"/>
        <v>-3309.38</v>
      </c>
      <c r="O405" s="287">
        <f t="shared" si="22"/>
        <v>-97.91</v>
      </c>
      <c r="P405" s="20"/>
    </row>
    <row r="406" spans="1:16" s="298" customFormat="1" ht="15.75" customHeight="1">
      <c r="A406" s="116">
        <v>400</v>
      </c>
      <c r="B406" s="236" t="s">
        <v>2533</v>
      </c>
      <c r="C406" s="199" t="s">
        <v>2433</v>
      </c>
      <c r="D406" s="234" t="s">
        <v>2434</v>
      </c>
      <c r="E406" s="234" t="s">
        <v>2426</v>
      </c>
      <c r="F406" s="228">
        <v>2</v>
      </c>
      <c r="G406" s="228">
        <f t="shared" si="20"/>
        <v>1852.5</v>
      </c>
      <c r="H406" s="228">
        <v>3705</v>
      </c>
      <c r="I406" s="228" t="s">
        <v>1706</v>
      </c>
      <c r="J406" s="228">
        <v>34</v>
      </c>
      <c r="K406" s="239">
        <v>2</v>
      </c>
      <c r="L406" s="634">
        <v>36.380000000000003</v>
      </c>
      <c r="M406" s="634">
        <v>72.760000000000005</v>
      </c>
      <c r="N406" s="79">
        <f t="shared" si="21"/>
        <v>-3632.24</v>
      </c>
      <c r="O406" s="287">
        <f t="shared" si="22"/>
        <v>-98.04</v>
      </c>
      <c r="P406" s="20"/>
    </row>
    <row r="407" spans="1:16" s="298" customFormat="1" ht="15.75" customHeight="1">
      <c r="A407" s="116">
        <v>401</v>
      </c>
      <c r="B407" s="236" t="s">
        <v>2533</v>
      </c>
      <c r="C407" s="199" t="s">
        <v>2433</v>
      </c>
      <c r="D407" s="234" t="s">
        <v>2434</v>
      </c>
      <c r="E407" s="234" t="s">
        <v>2426</v>
      </c>
      <c r="F407" s="228">
        <v>3</v>
      </c>
      <c r="G407" s="228">
        <f t="shared" si="20"/>
        <v>4700.8500000000004</v>
      </c>
      <c r="H407" s="228">
        <v>14102.55</v>
      </c>
      <c r="I407" s="228" t="s">
        <v>1706</v>
      </c>
      <c r="J407" s="228">
        <v>60</v>
      </c>
      <c r="K407" s="239">
        <v>3</v>
      </c>
      <c r="L407" s="634">
        <v>42.8</v>
      </c>
      <c r="M407" s="634">
        <v>128.4</v>
      </c>
      <c r="N407" s="79">
        <f t="shared" si="21"/>
        <v>-13974.15</v>
      </c>
      <c r="O407" s="287">
        <f t="shared" si="22"/>
        <v>-99.09</v>
      </c>
      <c r="P407" s="20"/>
    </row>
    <row r="408" spans="1:16" s="298" customFormat="1" ht="15.75" customHeight="1">
      <c r="A408" s="116">
        <v>402</v>
      </c>
      <c r="B408" s="236" t="s">
        <v>2534</v>
      </c>
      <c r="C408" s="199" t="s">
        <v>2433</v>
      </c>
      <c r="D408" s="234" t="s">
        <v>2434</v>
      </c>
      <c r="E408" s="234" t="s">
        <v>2426</v>
      </c>
      <c r="F408" s="228">
        <v>4</v>
      </c>
      <c r="G408" s="228">
        <f t="shared" si="20"/>
        <v>808.85</v>
      </c>
      <c r="H408" s="228">
        <v>3235.4</v>
      </c>
      <c r="I408" s="228" t="s">
        <v>1706</v>
      </c>
      <c r="J408" s="228">
        <v>63</v>
      </c>
      <c r="K408" s="239">
        <v>4</v>
      </c>
      <c r="L408" s="634">
        <v>33.71</v>
      </c>
      <c r="M408" s="634">
        <v>134.82</v>
      </c>
      <c r="N408" s="79">
        <f t="shared" si="21"/>
        <v>-3100.58</v>
      </c>
      <c r="O408" s="287">
        <f t="shared" si="22"/>
        <v>-95.83</v>
      </c>
      <c r="P408" s="20"/>
    </row>
    <row r="409" spans="1:16" s="298" customFormat="1" ht="15.75" customHeight="1">
      <c r="A409" s="116">
        <v>403</v>
      </c>
      <c r="B409" s="236" t="s">
        <v>2535</v>
      </c>
      <c r="C409" s="199" t="s">
        <v>2433</v>
      </c>
      <c r="D409" s="234" t="s">
        <v>2434</v>
      </c>
      <c r="E409" s="234" t="s">
        <v>2426</v>
      </c>
      <c r="F409" s="228">
        <v>1</v>
      </c>
      <c r="G409" s="228">
        <f t="shared" si="20"/>
        <v>1794.87</v>
      </c>
      <c r="H409" s="228">
        <v>1794.87</v>
      </c>
      <c r="I409" s="228" t="s">
        <v>1706</v>
      </c>
      <c r="J409" s="228">
        <v>44</v>
      </c>
      <c r="K409" s="239">
        <v>1</v>
      </c>
      <c r="L409" s="634">
        <v>94.16</v>
      </c>
      <c r="M409" s="634">
        <v>94.16</v>
      </c>
      <c r="N409" s="79">
        <f t="shared" si="21"/>
        <v>-1700.71</v>
      </c>
      <c r="O409" s="287">
        <f t="shared" si="22"/>
        <v>-94.75</v>
      </c>
      <c r="P409" s="20"/>
    </row>
    <row r="410" spans="1:16" s="298" customFormat="1" ht="15.75" customHeight="1">
      <c r="A410" s="116">
        <v>404</v>
      </c>
      <c r="B410" s="236" t="s">
        <v>2536</v>
      </c>
      <c r="C410" s="199" t="s">
        <v>2433</v>
      </c>
      <c r="D410" s="234" t="s">
        <v>2434</v>
      </c>
      <c r="E410" s="234" t="s">
        <v>2426</v>
      </c>
      <c r="F410" s="228">
        <v>1</v>
      </c>
      <c r="G410" s="228">
        <f t="shared" si="20"/>
        <v>1794.87</v>
      </c>
      <c r="H410" s="228">
        <v>1794.87</v>
      </c>
      <c r="I410" s="228" t="s">
        <v>1706</v>
      </c>
      <c r="J410" s="228">
        <v>44</v>
      </c>
      <c r="K410" s="239">
        <v>1</v>
      </c>
      <c r="L410" s="634">
        <v>94.16</v>
      </c>
      <c r="M410" s="634">
        <v>94.16</v>
      </c>
      <c r="N410" s="79">
        <f t="shared" si="21"/>
        <v>-1700.71</v>
      </c>
      <c r="O410" s="287">
        <f t="shared" si="22"/>
        <v>-94.75</v>
      </c>
      <c r="P410" s="20"/>
    </row>
    <row r="411" spans="1:16" s="298" customFormat="1" ht="15.75" customHeight="1">
      <c r="A411" s="116">
        <v>405</v>
      </c>
      <c r="B411" s="236" t="s">
        <v>2537</v>
      </c>
      <c r="C411" s="199" t="s">
        <v>2433</v>
      </c>
      <c r="D411" s="234" t="s">
        <v>2434</v>
      </c>
      <c r="E411" s="234" t="s">
        <v>2426</v>
      </c>
      <c r="F411" s="228">
        <v>1</v>
      </c>
      <c r="G411" s="228">
        <f t="shared" si="20"/>
        <v>1880.34</v>
      </c>
      <c r="H411" s="228">
        <v>1880.34</v>
      </c>
      <c r="I411" s="228" t="s">
        <v>1706</v>
      </c>
      <c r="J411" s="228">
        <v>37</v>
      </c>
      <c r="K411" s="239">
        <v>1</v>
      </c>
      <c r="L411" s="634">
        <v>79.180000000000007</v>
      </c>
      <c r="M411" s="634">
        <v>79.180000000000007</v>
      </c>
      <c r="N411" s="79">
        <f t="shared" si="21"/>
        <v>-1801.16</v>
      </c>
      <c r="O411" s="287">
        <f t="shared" si="22"/>
        <v>-95.79</v>
      </c>
      <c r="P411" s="20"/>
    </row>
    <row r="412" spans="1:16" s="298" customFormat="1" ht="15.75" customHeight="1">
      <c r="A412" s="116">
        <v>406</v>
      </c>
      <c r="B412" s="236" t="s">
        <v>2538</v>
      </c>
      <c r="C412" s="199" t="s">
        <v>2433</v>
      </c>
      <c r="D412" s="234" t="s">
        <v>2434</v>
      </c>
      <c r="E412" s="234" t="s">
        <v>2426</v>
      </c>
      <c r="F412" s="228">
        <v>1</v>
      </c>
      <c r="G412" s="228">
        <f t="shared" si="20"/>
        <v>1965.81</v>
      </c>
      <c r="H412" s="228">
        <v>1965.81</v>
      </c>
      <c r="I412" s="228" t="s">
        <v>1706</v>
      </c>
      <c r="J412" s="228">
        <v>38</v>
      </c>
      <c r="K412" s="239">
        <v>1</v>
      </c>
      <c r="L412" s="634">
        <v>81.319999999999993</v>
      </c>
      <c r="M412" s="634">
        <v>81.319999999999993</v>
      </c>
      <c r="N412" s="79">
        <f t="shared" si="21"/>
        <v>-1884.49</v>
      </c>
      <c r="O412" s="287">
        <f t="shared" si="22"/>
        <v>-95.86</v>
      </c>
      <c r="P412" s="20"/>
    </row>
    <row r="413" spans="1:16" s="298" customFormat="1" ht="15.75" customHeight="1">
      <c r="A413" s="116">
        <v>407</v>
      </c>
      <c r="B413" s="236" t="s">
        <v>2539</v>
      </c>
      <c r="C413" s="199" t="s">
        <v>2433</v>
      </c>
      <c r="D413" s="234" t="s">
        <v>2434</v>
      </c>
      <c r="E413" s="234" t="s">
        <v>2426</v>
      </c>
      <c r="F413" s="228">
        <v>1</v>
      </c>
      <c r="G413" s="228">
        <f t="shared" si="20"/>
        <v>9401.7000000000007</v>
      </c>
      <c r="H413" s="228">
        <v>9401.7000000000007</v>
      </c>
      <c r="I413" s="228" t="s">
        <v>1706</v>
      </c>
      <c r="J413" s="228">
        <v>18</v>
      </c>
      <c r="K413" s="239">
        <v>1</v>
      </c>
      <c r="L413" s="634">
        <v>38.520000000000003</v>
      </c>
      <c r="M413" s="634">
        <v>38.520000000000003</v>
      </c>
      <c r="N413" s="79">
        <f t="shared" si="21"/>
        <v>-9363.18</v>
      </c>
      <c r="O413" s="287">
        <f t="shared" si="22"/>
        <v>-99.59</v>
      </c>
      <c r="P413" s="20"/>
    </row>
    <row r="414" spans="1:16" s="298" customFormat="1" ht="15.75" customHeight="1">
      <c r="A414" s="116">
        <v>408</v>
      </c>
      <c r="B414" s="236" t="s">
        <v>2540</v>
      </c>
      <c r="C414" s="199" t="s">
        <v>2433</v>
      </c>
      <c r="D414" s="234" t="s">
        <v>2434</v>
      </c>
      <c r="E414" s="234" t="s">
        <v>2426</v>
      </c>
      <c r="F414" s="228">
        <v>1</v>
      </c>
      <c r="G414" s="228">
        <f t="shared" si="20"/>
        <v>9401.7000000000007</v>
      </c>
      <c r="H414" s="228">
        <v>9401.7000000000007</v>
      </c>
      <c r="I414" s="228" t="s">
        <v>1706</v>
      </c>
      <c r="J414" s="228">
        <v>27</v>
      </c>
      <c r="K414" s="239">
        <v>1</v>
      </c>
      <c r="L414" s="634">
        <v>57.78</v>
      </c>
      <c r="M414" s="634">
        <v>57.78</v>
      </c>
      <c r="N414" s="79">
        <f t="shared" si="21"/>
        <v>-9343.92</v>
      </c>
      <c r="O414" s="287">
        <f t="shared" si="22"/>
        <v>-99.39</v>
      </c>
      <c r="P414" s="20"/>
    </row>
    <row r="415" spans="1:16" s="298" customFormat="1" ht="15.75" customHeight="1">
      <c r="A415" s="116">
        <v>409</v>
      </c>
      <c r="B415" s="236" t="s">
        <v>2541</v>
      </c>
      <c r="C415" s="199" t="s">
        <v>2433</v>
      </c>
      <c r="D415" s="234" t="s">
        <v>2434</v>
      </c>
      <c r="E415" s="234" t="s">
        <v>2426</v>
      </c>
      <c r="F415" s="228">
        <v>1</v>
      </c>
      <c r="G415" s="228">
        <f t="shared" si="20"/>
        <v>2136.75</v>
      </c>
      <c r="H415" s="228">
        <v>2136.75</v>
      </c>
      <c r="I415" s="228" t="s">
        <v>1706</v>
      </c>
      <c r="J415" s="228">
        <v>29</v>
      </c>
      <c r="K415" s="239">
        <v>1</v>
      </c>
      <c r="L415" s="634">
        <v>62.06</v>
      </c>
      <c r="M415" s="634">
        <v>62.06</v>
      </c>
      <c r="N415" s="79">
        <f t="shared" si="21"/>
        <v>-2074.69</v>
      </c>
      <c r="O415" s="287">
        <f t="shared" si="22"/>
        <v>-97.1</v>
      </c>
      <c r="P415" s="20"/>
    </row>
    <row r="416" spans="1:16" s="298" customFormat="1" ht="15.75" customHeight="1">
      <c r="A416" s="116">
        <v>410</v>
      </c>
      <c r="B416" s="236" t="s">
        <v>2542</v>
      </c>
      <c r="C416" s="199" t="s">
        <v>2433</v>
      </c>
      <c r="D416" s="234" t="s">
        <v>2434</v>
      </c>
      <c r="E416" s="234" t="s">
        <v>2426</v>
      </c>
      <c r="F416" s="228">
        <v>1</v>
      </c>
      <c r="G416" s="228">
        <f t="shared" si="20"/>
        <v>2136.75</v>
      </c>
      <c r="H416" s="228">
        <v>2136.75</v>
      </c>
      <c r="I416" s="228" t="s">
        <v>1706</v>
      </c>
      <c r="J416" s="228">
        <v>29</v>
      </c>
      <c r="K416" s="239">
        <v>1</v>
      </c>
      <c r="L416" s="634">
        <v>62.06</v>
      </c>
      <c r="M416" s="634">
        <v>62.06</v>
      </c>
      <c r="N416" s="79">
        <f t="shared" si="21"/>
        <v>-2074.69</v>
      </c>
      <c r="O416" s="287">
        <f t="shared" si="22"/>
        <v>-97.1</v>
      </c>
      <c r="P416" s="20"/>
    </row>
    <row r="417" spans="1:16" s="298" customFormat="1" ht="15.75" customHeight="1">
      <c r="A417" s="116">
        <v>411</v>
      </c>
      <c r="B417" s="236" t="s">
        <v>2543</v>
      </c>
      <c r="C417" s="199" t="s">
        <v>2433</v>
      </c>
      <c r="D417" s="234" t="s">
        <v>2434</v>
      </c>
      <c r="E417" s="234" t="s">
        <v>2426</v>
      </c>
      <c r="F417" s="228">
        <v>1</v>
      </c>
      <c r="G417" s="228">
        <f t="shared" si="20"/>
        <v>2393.16</v>
      </c>
      <c r="H417" s="228">
        <v>2393.16</v>
      </c>
      <c r="I417" s="228" t="s">
        <v>1706</v>
      </c>
      <c r="J417" s="228">
        <v>14</v>
      </c>
      <c r="K417" s="239">
        <v>1</v>
      </c>
      <c r="L417" s="634">
        <v>29.96</v>
      </c>
      <c r="M417" s="634">
        <v>29.96</v>
      </c>
      <c r="N417" s="79">
        <f t="shared" si="21"/>
        <v>-2363.1999999999998</v>
      </c>
      <c r="O417" s="287">
        <f t="shared" si="22"/>
        <v>-98.75</v>
      </c>
      <c r="P417" s="20"/>
    </row>
    <row r="418" spans="1:16" s="298" customFormat="1" ht="15.75" customHeight="1">
      <c r="A418" s="116">
        <v>412</v>
      </c>
      <c r="B418" s="236" t="s">
        <v>2544</v>
      </c>
      <c r="C418" s="199" t="s">
        <v>2433</v>
      </c>
      <c r="D418" s="234" t="s">
        <v>2434</v>
      </c>
      <c r="E418" s="234" t="s">
        <v>2426</v>
      </c>
      <c r="F418" s="228">
        <v>1</v>
      </c>
      <c r="G418" s="228">
        <f t="shared" si="20"/>
        <v>2136.75</v>
      </c>
      <c r="H418" s="228">
        <v>2136.75</v>
      </c>
      <c r="I418" s="228" t="s">
        <v>1706</v>
      </c>
      <c r="J418" s="228">
        <v>29</v>
      </c>
      <c r="K418" s="239">
        <v>1</v>
      </c>
      <c r="L418" s="634">
        <v>62.06</v>
      </c>
      <c r="M418" s="634">
        <v>62.06</v>
      </c>
      <c r="N418" s="79">
        <f t="shared" si="21"/>
        <v>-2074.69</v>
      </c>
      <c r="O418" s="287">
        <f t="shared" si="22"/>
        <v>-97.1</v>
      </c>
      <c r="P418" s="20"/>
    </row>
    <row r="419" spans="1:16" s="298" customFormat="1" ht="15.75" customHeight="1">
      <c r="A419" s="116">
        <v>413</v>
      </c>
      <c r="B419" s="236" t="s">
        <v>2545</v>
      </c>
      <c r="C419" s="199" t="s">
        <v>2433</v>
      </c>
      <c r="D419" s="234" t="s">
        <v>2434</v>
      </c>
      <c r="E419" s="234" t="s">
        <v>2426</v>
      </c>
      <c r="F419" s="228">
        <v>1</v>
      </c>
      <c r="G419" s="228">
        <f t="shared" si="20"/>
        <v>19658.12</v>
      </c>
      <c r="H419" s="228">
        <v>19658.12</v>
      </c>
      <c r="I419" s="228" t="s">
        <v>1706</v>
      </c>
      <c r="J419" s="228">
        <v>63</v>
      </c>
      <c r="K419" s="239">
        <v>1</v>
      </c>
      <c r="L419" s="634">
        <v>134.82</v>
      </c>
      <c r="M419" s="634">
        <v>134.82</v>
      </c>
      <c r="N419" s="79">
        <f t="shared" si="21"/>
        <v>-19523.3</v>
      </c>
      <c r="O419" s="287">
        <f t="shared" si="22"/>
        <v>-99.31</v>
      </c>
      <c r="P419" s="20"/>
    </row>
    <row r="420" spans="1:16" s="298" customFormat="1" ht="15.75" customHeight="1">
      <c r="A420" s="116">
        <v>414</v>
      </c>
      <c r="B420" s="236" t="s">
        <v>2546</v>
      </c>
      <c r="C420" s="199" t="s">
        <v>2433</v>
      </c>
      <c r="D420" s="234" t="s">
        <v>2434</v>
      </c>
      <c r="E420" s="234" t="s">
        <v>2426</v>
      </c>
      <c r="F420" s="228">
        <v>1</v>
      </c>
      <c r="G420" s="228">
        <f t="shared" si="20"/>
        <v>19658.12</v>
      </c>
      <c r="H420" s="228">
        <v>19658.12</v>
      </c>
      <c r="I420" s="228" t="s">
        <v>1706</v>
      </c>
      <c r="J420" s="228">
        <v>57</v>
      </c>
      <c r="K420" s="239">
        <v>1</v>
      </c>
      <c r="L420" s="634">
        <v>121.98</v>
      </c>
      <c r="M420" s="634">
        <v>121.98</v>
      </c>
      <c r="N420" s="79">
        <f t="shared" si="21"/>
        <v>-19536.14</v>
      </c>
      <c r="O420" s="287">
        <f t="shared" si="22"/>
        <v>-99.38</v>
      </c>
      <c r="P420" s="20"/>
    </row>
    <row r="421" spans="1:16" s="298" customFormat="1" ht="15.75" customHeight="1">
      <c r="A421" s="116">
        <v>415</v>
      </c>
      <c r="B421" s="236" t="s">
        <v>2547</v>
      </c>
      <c r="C421" s="199" t="s">
        <v>2433</v>
      </c>
      <c r="D421" s="234" t="s">
        <v>2434</v>
      </c>
      <c r="E421" s="234" t="s">
        <v>2426</v>
      </c>
      <c r="F421" s="228">
        <v>1</v>
      </c>
      <c r="G421" s="228">
        <f t="shared" si="20"/>
        <v>8974.36</v>
      </c>
      <c r="H421" s="228">
        <v>8974.36</v>
      </c>
      <c r="I421" s="228" t="s">
        <v>1706</v>
      </c>
      <c r="J421" s="228">
        <v>43</v>
      </c>
      <c r="K421" s="239">
        <v>1</v>
      </c>
      <c r="L421" s="634">
        <v>92.02</v>
      </c>
      <c r="M421" s="634">
        <v>92.02</v>
      </c>
      <c r="N421" s="79">
        <f t="shared" si="21"/>
        <v>-8882.34</v>
      </c>
      <c r="O421" s="287">
        <f t="shared" si="22"/>
        <v>-98.97</v>
      </c>
      <c r="P421" s="20"/>
    </row>
    <row r="422" spans="1:16" s="298" customFormat="1" ht="15.75" customHeight="1">
      <c r="A422" s="116">
        <v>416</v>
      </c>
      <c r="B422" s="236" t="s">
        <v>2548</v>
      </c>
      <c r="C422" s="199" t="s">
        <v>2433</v>
      </c>
      <c r="D422" s="234" t="s">
        <v>2434</v>
      </c>
      <c r="E422" s="234" t="s">
        <v>2426</v>
      </c>
      <c r="F422" s="228">
        <v>1</v>
      </c>
      <c r="G422" s="228">
        <f t="shared" si="20"/>
        <v>8974.36</v>
      </c>
      <c r="H422" s="228">
        <v>8974.36</v>
      </c>
      <c r="I422" s="228" t="s">
        <v>1706</v>
      </c>
      <c r="J422" s="228">
        <v>43</v>
      </c>
      <c r="K422" s="239">
        <v>1</v>
      </c>
      <c r="L422" s="634">
        <v>92.02</v>
      </c>
      <c r="M422" s="634">
        <v>92.02</v>
      </c>
      <c r="N422" s="79">
        <f t="shared" si="21"/>
        <v>-8882.34</v>
      </c>
      <c r="O422" s="287">
        <f t="shared" si="22"/>
        <v>-98.97</v>
      </c>
      <c r="P422" s="20"/>
    </row>
    <row r="423" spans="1:16" s="298" customFormat="1" ht="15.75" customHeight="1">
      <c r="A423" s="116">
        <v>417</v>
      </c>
      <c r="B423" s="236" t="s">
        <v>2549</v>
      </c>
      <c r="C423" s="199" t="s">
        <v>2433</v>
      </c>
      <c r="D423" s="234" t="s">
        <v>2434</v>
      </c>
      <c r="E423" s="234" t="s">
        <v>2426</v>
      </c>
      <c r="F423" s="228">
        <v>2</v>
      </c>
      <c r="G423" s="228">
        <f t="shared" si="20"/>
        <v>7264.86</v>
      </c>
      <c r="H423" s="228">
        <v>14529.72</v>
      </c>
      <c r="I423" s="228" t="s">
        <v>1706</v>
      </c>
      <c r="J423" s="228">
        <v>40</v>
      </c>
      <c r="K423" s="239">
        <v>2</v>
      </c>
      <c r="L423" s="634">
        <v>42.8</v>
      </c>
      <c r="M423" s="634">
        <v>85.6</v>
      </c>
      <c r="N423" s="79">
        <f t="shared" si="21"/>
        <v>-14444.12</v>
      </c>
      <c r="O423" s="287">
        <f t="shared" si="22"/>
        <v>-99.41</v>
      </c>
      <c r="P423" s="20"/>
    </row>
    <row r="424" spans="1:16" s="298" customFormat="1" ht="15.75" customHeight="1">
      <c r="A424" s="116">
        <v>418</v>
      </c>
      <c r="B424" s="236" t="s">
        <v>2550</v>
      </c>
      <c r="C424" s="199" t="s">
        <v>2433</v>
      </c>
      <c r="D424" s="234" t="s">
        <v>2434</v>
      </c>
      <c r="E424" s="234" t="s">
        <v>2426</v>
      </c>
      <c r="F424" s="228">
        <v>1</v>
      </c>
      <c r="G424" s="228">
        <f t="shared" si="20"/>
        <v>786.32</v>
      </c>
      <c r="H424" s="228">
        <v>786.32</v>
      </c>
      <c r="I424" s="228" t="s">
        <v>1706</v>
      </c>
      <c r="J424" s="228">
        <v>23</v>
      </c>
      <c r="K424" s="239">
        <v>1</v>
      </c>
      <c r="L424" s="634">
        <v>49.22</v>
      </c>
      <c r="M424" s="634">
        <v>49.22</v>
      </c>
      <c r="N424" s="79">
        <f t="shared" si="21"/>
        <v>-737.1</v>
      </c>
      <c r="O424" s="287">
        <f t="shared" si="22"/>
        <v>-93.74</v>
      </c>
      <c r="P424" s="20"/>
    </row>
    <row r="425" spans="1:16" s="298" customFormat="1" ht="15.75" customHeight="1">
      <c r="A425" s="116">
        <v>419</v>
      </c>
      <c r="B425" s="236" t="s">
        <v>2551</v>
      </c>
      <c r="C425" s="199" t="s">
        <v>2433</v>
      </c>
      <c r="D425" s="234" t="s">
        <v>2434</v>
      </c>
      <c r="E425" s="234" t="s">
        <v>2426</v>
      </c>
      <c r="F425" s="228">
        <v>6</v>
      </c>
      <c r="G425" s="228">
        <f t="shared" si="20"/>
        <v>6.68</v>
      </c>
      <c r="H425" s="228">
        <v>40.1</v>
      </c>
      <c r="I425" s="228" t="s">
        <v>1706</v>
      </c>
      <c r="J425" s="228">
        <v>9</v>
      </c>
      <c r="K425" s="239">
        <v>6</v>
      </c>
      <c r="L425" s="634">
        <v>3.21</v>
      </c>
      <c r="M425" s="634">
        <v>19.260000000000002</v>
      </c>
      <c r="N425" s="79">
        <f t="shared" si="21"/>
        <v>-20.84</v>
      </c>
      <c r="O425" s="287">
        <f t="shared" si="22"/>
        <v>-51.97</v>
      </c>
      <c r="P425" s="20"/>
    </row>
    <row r="426" spans="1:16" s="298" customFormat="1" ht="15.75" customHeight="1">
      <c r="A426" s="116">
        <v>420</v>
      </c>
      <c r="B426" s="236" t="s">
        <v>2552</v>
      </c>
      <c r="C426" s="199" t="s">
        <v>2433</v>
      </c>
      <c r="D426" s="234" t="s">
        <v>2434</v>
      </c>
      <c r="E426" s="234" t="s">
        <v>2426</v>
      </c>
      <c r="F426" s="228">
        <v>3</v>
      </c>
      <c r="G426" s="228">
        <f t="shared" si="20"/>
        <v>367.52</v>
      </c>
      <c r="H426" s="228">
        <v>1102.56</v>
      </c>
      <c r="I426" s="228" t="s">
        <v>1706</v>
      </c>
      <c r="J426" s="228">
        <v>36</v>
      </c>
      <c r="K426" s="239">
        <v>3</v>
      </c>
      <c r="L426" s="634">
        <v>25.68</v>
      </c>
      <c r="M426" s="634">
        <v>77.040000000000006</v>
      </c>
      <c r="N426" s="79">
        <f t="shared" si="21"/>
        <v>-1025.52</v>
      </c>
      <c r="O426" s="287">
        <f t="shared" si="22"/>
        <v>-93.01</v>
      </c>
      <c r="P426" s="20"/>
    </row>
    <row r="427" spans="1:16" s="298" customFormat="1" ht="15.75" customHeight="1">
      <c r="A427" s="116">
        <v>421</v>
      </c>
      <c r="B427" s="236" t="s">
        <v>2552</v>
      </c>
      <c r="C427" s="199" t="s">
        <v>2433</v>
      </c>
      <c r="D427" s="234" t="s">
        <v>2434</v>
      </c>
      <c r="E427" s="234" t="s">
        <v>2426</v>
      </c>
      <c r="F427" s="228">
        <v>1</v>
      </c>
      <c r="G427" s="228">
        <f t="shared" si="20"/>
        <v>21</v>
      </c>
      <c r="H427" s="228">
        <v>21</v>
      </c>
      <c r="I427" s="228" t="s">
        <v>1706</v>
      </c>
      <c r="J427" s="228">
        <v>4</v>
      </c>
      <c r="K427" s="239">
        <v>1</v>
      </c>
      <c r="L427" s="634">
        <v>8.56</v>
      </c>
      <c r="M427" s="634">
        <v>8.56</v>
      </c>
      <c r="N427" s="79">
        <f t="shared" si="21"/>
        <v>-12.44</v>
      </c>
      <c r="O427" s="287">
        <f t="shared" si="22"/>
        <v>-59.24</v>
      </c>
      <c r="P427" s="20"/>
    </row>
    <row r="428" spans="1:16" s="298" customFormat="1" ht="15.75" customHeight="1">
      <c r="A428" s="116">
        <v>422</v>
      </c>
      <c r="B428" s="236" t="s">
        <v>2553</v>
      </c>
      <c r="C428" s="199" t="s">
        <v>2433</v>
      </c>
      <c r="D428" s="234" t="s">
        <v>2434</v>
      </c>
      <c r="E428" s="234" t="s">
        <v>2426</v>
      </c>
      <c r="F428" s="228">
        <v>6</v>
      </c>
      <c r="G428" s="228">
        <f t="shared" si="20"/>
        <v>68</v>
      </c>
      <c r="H428" s="228">
        <v>408</v>
      </c>
      <c r="I428" s="228" t="s">
        <v>1706</v>
      </c>
      <c r="J428" s="228">
        <v>69</v>
      </c>
      <c r="K428" s="239">
        <v>6</v>
      </c>
      <c r="L428" s="634">
        <v>24.61</v>
      </c>
      <c r="M428" s="634">
        <v>147.66</v>
      </c>
      <c r="N428" s="79">
        <f t="shared" si="21"/>
        <v>-260.33999999999997</v>
      </c>
      <c r="O428" s="287">
        <f t="shared" si="22"/>
        <v>-63.81</v>
      </c>
      <c r="P428" s="20"/>
    </row>
    <row r="429" spans="1:16" s="298" customFormat="1" ht="15.75" customHeight="1">
      <c r="A429" s="116">
        <v>423</v>
      </c>
      <c r="B429" s="236" t="s">
        <v>2554</v>
      </c>
      <c r="C429" s="199" t="s">
        <v>2433</v>
      </c>
      <c r="D429" s="234" t="s">
        <v>2434</v>
      </c>
      <c r="E429" s="234" t="s">
        <v>2426</v>
      </c>
      <c r="F429" s="228">
        <v>1</v>
      </c>
      <c r="G429" s="228">
        <f t="shared" si="20"/>
        <v>2820.52</v>
      </c>
      <c r="H429" s="228">
        <v>2820.52</v>
      </c>
      <c r="I429" s="228" t="s">
        <v>1706</v>
      </c>
      <c r="J429" s="228">
        <v>63</v>
      </c>
      <c r="K429" s="239">
        <v>1</v>
      </c>
      <c r="L429" s="634">
        <v>134.82</v>
      </c>
      <c r="M429" s="634">
        <v>134.82</v>
      </c>
      <c r="N429" s="79">
        <f t="shared" si="21"/>
        <v>-2685.7</v>
      </c>
      <c r="O429" s="287">
        <f t="shared" si="22"/>
        <v>-95.22</v>
      </c>
      <c r="P429" s="20"/>
    </row>
    <row r="430" spans="1:16" s="298" customFormat="1" ht="15.75" customHeight="1">
      <c r="A430" s="116">
        <v>424</v>
      </c>
      <c r="B430" s="236" t="s">
        <v>2555</v>
      </c>
      <c r="C430" s="199" t="s">
        <v>2433</v>
      </c>
      <c r="D430" s="234" t="s">
        <v>2434</v>
      </c>
      <c r="E430" s="234" t="s">
        <v>2426</v>
      </c>
      <c r="F430" s="228">
        <v>1</v>
      </c>
      <c r="G430" s="228">
        <f t="shared" si="20"/>
        <v>390</v>
      </c>
      <c r="H430" s="228">
        <v>390</v>
      </c>
      <c r="I430" s="228" t="s">
        <v>1706</v>
      </c>
      <c r="J430" s="228">
        <v>22</v>
      </c>
      <c r="K430" s="239">
        <v>1</v>
      </c>
      <c r="L430" s="634">
        <v>47.08</v>
      </c>
      <c r="M430" s="634">
        <v>47.08</v>
      </c>
      <c r="N430" s="79">
        <f t="shared" si="21"/>
        <v>-342.92</v>
      </c>
      <c r="O430" s="287">
        <f t="shared" si="22"/>
        <v>-87.93</v>
      </c>
      <c r="P430" s="20"/>
    </row>
    <row r="431" spans="1:16" s="298" customFormat="1" ht="15.75" customHeight="1">
      <c r="A431" s="116">
        <v>425</v>
      </c>
      <c r="B431" s="236" t="s">
        <v>2555</v>
      </c>
      <c r="C431" s="199" t="s">
        <v>2433</v>
      </c>
      <c r="D431" s="234" t="s">
        <v>2434</v>
      </c>
      <c r="E431" s="234" t="s">
        <v>2426</v>
      </c>
      <c r="F431" s="228">
        <v>2</v>
      </c>
      <c r="G431" s="228">
        <f t="shared" si="20"/>
        <v>393.17</v>
      </c>
      <c r="H431" s="228">
        <v>786.34</v>
      </c>
      <c r="I431" s="228" t="s">
        <v>1706</v>
      </c>
      <c r="J431" s="228">
        <v>44</v>
      </c>
      <c r="K431" s="239">
        <v>2</v>
      </c>
      <c r="L431" s="634">
        <v>47.08</v>
      </c>
      <c r="M431" s="634">
        <v>94.16</v>
      </c>
      <c r="N431" s="79">
        <f t="shared" si="21"/>
        <v>-692.18</v>
      </c>
      <c r="O431" s="287">
        <f t="shared" si="22"/>
        <v>-88.03</v>
      </c>
      <c r="P431" s="20"/>
    </row>
    <row r="432" spans="1:16" s="298" customFormat="1" ht="15.75" customHeight="1">
      <c r="A432" s="116">
        <v>426</v>
      </c>
      <c r="B432" s="236" t="s">
        <v>2556</v>
      </c>
      <c r="C432" s="199" t="s">
        <v>2433</v>
      </c>
      <c r="D432" s="234" t="s">
        <v>2434</v>
      </c>
      <c r="E432" s="234" t="s">
        <v>2426</v>
      </c>
      <c r="F432" s="228">
        <v>1</v>
      </c>
      <c r="G432" s="228">
        <f t="shared" si="20"/>
        <v>2222.23</v>
      </c>
      <c r="H432" s="228">
        <v>2222.23</v>
      </c>
      <c r="I432" s="228" t="s">
        <v>1706</v>
      </c>
      <c r="J432" s="228">
        <v>29</v>
      </c>
      <c r="K432" s="239">
        <v>1</v>
      </c>
      <c r="L432" s="634">
        <v>62.06</v>
      </c>
      <c r="M432" s="634">
        <v>62.06</v>
      </c>
      <c r="N432" s="79">
        <f t="shared" si="21"/>
        <v>-2160.17</v>
      </c>
      <c r="O432" s="287">
        <f t="shared" si="22"/>
        <v>-97.21</v>
      </c>
      <c r="P432" s="20"/>
    </row>
    <row r="433" spans="1:16" s="298" customFormat="1" ht="15.75" customHeight="1">
      <c r="A433" s="116">
        <v>427</v>
      </c>
      <c r="B433" s="236" t="s">
        <v>2557</v>
      </c>
      <c r="C433" s="199" t="s">
        <v>2433</v>
      </c>
      <c r="D433" s="234" t="s">
        <v>2434</v>
      </c>
      <c r="E433" s="234" t="s">
        <v>2426</v>
      </c>
      <c r="F433" s="228">
        <v>20</v>
      </c>
      <c r="G433" s="228">
        <f t="shared" si="20"/>
        <v>158.12</v>
      </c>
      <c r="H433" s="228">
        <v>3162.4</v>
      </c>
      <c r="I433" s="228" t="s">
        <v>1706</v>
      </c>
      <c r="J433" s="228">
        <v>28</v>
      </c>
      <c r="K433" s="239">
        <v>20</v>
      </c>
      <c r="L433" s="634">
        <v>3</v>
      </c>
      <c r="M433" s="634">
        <v>59.92</v>
      </c>
      <c r="N433" s="79">
        <f t="shared" si="21"/>
        <v>-3102.48</v>
      </c>
      <c r="O433" s="287">
        <f t="shared" si="22"/>
        <v>-98.11</v>
      </c>
      <c r="P433" s="20"/>
    </row>
    <row r="434" spans="1:16" s="298" customFormat="1" ht="15.75" customHeight="1">
      <c r="A434" s="116">
        <v>428</v>
      </c>
      <c r="B434" s="236" t="s">
        <v>2558</v>
      </c>
      <c r="C434" s="199" t="s">
        <v>2433</v>
      </c>
      <c r="D434" s="234" t="s">
        <v>2434</v>
      </c>
      <c r="E434" s="234" t="s">
        <v>2426</v>
      </c>
      <c r="F434" s="228">
        <v>10</v>
      </c>
      <c r="G434" s="228">
        <f t="shared" si="20"/>
        <v>4.2699999999999996</v>
      </c>
      <c r="H434" s="228">
        <v>42.7</v>
      </c>
      <c r="I434" s="228" t="s">
        <v>1706</v>
      </c>
      <c r="J434" s="228"/>
      <c r="K434" s="239">
        <v>10</v>
      </c>
      <c r="L434" s="634">
        <v>0</v>
      </c>
      <c r="M434" s="634">
        <v>0</v>
      </c>
      <c r="N434" s="79">
        <f t="shared" si="21"/>
        <v>-42.7</v>
      </c>
      <c r="O434" s="287">
        <f t="shared" si="22"/>
        <v>-100</v>
      </c>
      <c r="P434" s="20"/>
    </row>
    <row r="435" spans="1:16" s="298" customFormat="1" ht="15.75" customHeight="1">
      <c r="A435" s="116">
        <v>429</v>
      </c>
      <c r="B435" s="236" t="s">
        <v>2559</v>
      </c>
      <c r="C435" s="199" t="s">
        <v>2433</v>
      </c>
      <c r="D435" s="234" t="s">
        <v>2434</v>
      </c>
      <c r="E435" s="234" t="s">
        <v>2426</v>
      </c>
      <c r="F435" s="228">
        <v>1</v>
      </c>
      <c r="G435" s="228">
        <f t="shared" si="20"/>
        <v>2135</v>
      </c>
      <c r="H435" s="228">
        <v>2135</v>
      </c>
      <c r="I435" s="228" t="s">
        <v>1706</v>
      </c>
      <c r="J435" s="228">
        <v>15</v>
      </c>
      <c r="K435" s="239">
        <v>1</v>
      </c>
      <c r="L435" s="634">
        <v>32.1</v>
      </c>
      <c r="M435" s="634">
        <v>32.1</v>
      </c>
      <c r="N435" s="79">
        <f t="shared" si="21"/>
        <v>-2102.9</v>
      </c>
      <c r="O435" s="287">
        <f t="shared" si="22"/>
        <v>-98.5</v>
      </c>
      <c r="P435" s="20"/>
    </row>
    <row r="436" spans="1:16" s="298" customFormat="1" ht="15.75" customHeight="1">
      <c r="A436" s="116">
        <v>430</v>
      </c>
      <c r="B436" s="236" t="s">
        <v>2560</v>
      </c>
      <c r="C436" s="199" t="s">
        <v>2433</v>
      </c>
      <c r="D436" s="234" t="s">
        <v>2434</v>
      </c>
      <c r="E436" s="234" t="s">
        <v>2426</v>
      </c>
      <c r="F436" s="228">
        <v>2</v>
      </c>
      <c r="G436" s="228">
        <f t="shared" si="20"/>
        <v>1153.8499999999999</v>
      </c>
      <c r="H436" s="228">
        <v>2307.6999999999998</v>
      </c>
      <c r="I436" s="228" t="s">
        <v>1706</v>
      </c>
      <c r="J436" s="228">
        <v>40</v>
      </c>
      <c r="K436" s="239">
        <v>2</v>
      </c>
      <c r="L436" s="634">
        <v>42.8</v>
      </c>
      <c r="M436" s="634">
        <v>85.6</v>
      </c>
      <c r="N436" s="79">
        <f t="shared" si="21"/>
        <v>-2222.1</v>
      </c>
      <c r="O436" s="287">
        <f t="shared" si="22"/>
        <v>-96.29</v>
      </c>
      <c r="P436" s="20"/>
    </row>
    <row r="437" spans="1:16" s="298" customFormat="1" ht="15.75" customHeight="1">
      <c r="A437" s="116">
        <v>431</v>
      </c>
      <c r="B437" s="236" t="s">
        <v>2561</v>
      </c>
      <c r="C437" s="199" t="s">
        <v>2433</v>
      </c>
      <c r="D437" s="234" t="s">
        <v>2434</v>
      </c>
      <c r="E437" s="234" t="s">
        <v>2426</v>
      </c>
      <c r="F437" s="228">
        <v>80</v>
      </c>
      <c r="G437" s="228">
        <f t="shared" si="20"/>
        <v>4.2699999999999996</v>
      </c>
      <c r="H437" s="228">
        <v>341.6</v>
      </c>
      <c r="I437" s="228" t="s">
        <v>1706</v>
      </c>
      <c r="J437" s="228">
        <v>80</v>
      </c>
      <c r="K437" s="239">
        <v>80</v>
      </c>
      <c r="L437" s="634">
        <v>2.14</v>
      </c>
      <c r="M437" s="634">
        <v>171.2</v>
      </c>
      <c r="N437" s="79">
        <f t="shared" si="21"/>
        <v>-170.4</v>
      </c>
      <c r="O437" s="287">
        <f t="shared" si="22"/>
        <v>-49.88</v>
      </c>
      <c r="P437" s="20"/>
    </row>
    <row r="438" spans="1:16" s="298" customFormat="1" ht="15.75" customHeight="1">
      <c r="A438" s="116">
        <v>432</v>
      </c>
      <c r="B438" s="236" t="s">
        <v>2448</v>
      </c>
      <c r="C438" s="199" t="s">
        <v>2433</v>
      </c>
      <c r="D438" s="234" t="s">
        <v>2434</v>
      </c>
      <c r="E438" s="234" t="s">
        <v>2426</v>
      </c>
      <c r="F438" s="228">
        <v>3</v>
      </c>
      <c r="G438" s="228">
        <f t="shared" si="20"/>
        <v>447.06</v>
      </c>
      <c r="H438" s="228">
        <v>1341.18</v>
      </c>
      <c r="I438" s="228" t="s">
        <v>1706</v>
      </c>
      <c r="J438" s="228">
        <v>29</v>
      </c>
      <c r="K438" s="239">
        <v>3</v>
      </c>
      <c r="L438" s="634">
        <v>20.69</v>
      </c>
      <c r="M438" s="634">
        <v>62.06</v>
      </c>
      <c r="N438" s="79">
        <f t="shared" si="21"/>
        <v>-1279.1199999999999</v>
      </c>
      <c r="O438" s="287">
        <f t="shared" si="22"/>
        <v>-95.37</v>
      </c>
      <c r="P438" s="20"/>
    </row>
    <row r="439" spans="1:16" s="298" customFormat="1" ht="15.75" customHeight="1">
      <c r="A439" s="116">
        <v>433</v>
      </c>
      <c r="B439" s="236" t="s">
        <v>2562</v>
      </c>
      <c r="C439" s="199" t="s">
        <v>2433</v>
      </c>
      <c r="D439" s="234" t="s">
        <v>2434</v>
      </c>
      <c r="E439" s="234" t="s">
        <v>2426</v>
      </c>
      <c r="F439" s="228">
        <v>3</v>
      </c>
      <c r="G439" s="228">
        <f t="shared" si="20"/>
        <v>726.5</v>
      </c>
      <c r="H439" s="228">
        <v>2179.5</v>
      </c>
      <c r="I439" s="228" t="s">
        <v>1706</v>
      </c>
      <c r="J439" s="228">
        <v>63</v>
      </c>
      <c r="K439" s="239">
        <v>3</v>
      </c>
      <c r="L439" s="634">
        <v>44.94</v>
      </c>
      <c r="M439" s="634">
        <v>134.82</v>
      </c>
      <c r="N439" s="79">
        <f t="shared" si="21"/>
        <v>-2044.68</v>
      </c>
      <c r="O439" s="287">
        <f t="shared" si="22"/>
        <v>-93.81</v>
      </c>
      <c r="P439" s="20"/>
    </row>
    <row r="440" spans="1:16" s="298" customFormat="1" ht="15.75" customHeight="1">
      <c r="A440" s="116">
        <v>434</v>
      </c>
      <c r="B440" s="236" t="s">
        <v>2563</v>
      </c>
      <c r="C440" s="199" t="s">
        <v>2433</v>
      </c>
      <c r="D440" s="234" t="s">
        <v>2434</v>
      </c>
      <c r="E440" s="234" t="s">
        <v>2426</v>
      </c>
      <c r="F440" s="228">
        <v>1</v>
      </c>
      <c r="G440" s="228">
        <f t="shared" si="20"/>
        <v>581.20000000000005</v>
      </c>
      <c r="H440" s="228">
        <v>581.20000000000005</v>
      </c>
      <c r="I440" s="228" t="s">
        <v>1706</v>
      </c>
      <c r="J440" s="228">
        <v>57</v>
      </c>
      <c r="K440" s="239">
        <v>1</v>
      </c>
      <c r="L440" s="634">
        <v>121.98</v>
      </c>
      <c r="M440" s="634">
        <v>121.98</v>
      </c>
      <c r="N440" s="79">
        <f t="shared" si="21"/>
        <v>-459.22</v>
      </c>
      <c r="O440" s="287">
        <f t="shared" si="22"/>
        <v>-79.010000000000005</v>
      </c>
      <c r="P440" s="20"/>
    </row>
    <row r="441" spans="1:16" s="298" customFormat="1" ht="15.75" customHeight="1">
      <c r="A441" s="116">
        <v>435</v>
      </c>
      <c r="B441" s="236" t="s">
        <v>2564</v>
      </c>
      <c r="C441" s="199" t="s">
        <v>2433</v>
      </c>
      <c r="D441" s="234" t="s">
        <v>2434</v>
      </c>
      <c r="E441" s="234" t="s">
        <v>2426</v>
      </c>
      <c r="F441" s="228">
        <v>1</v>
      </c>
      <c r="G441" s="228">
        <f t="shared" si="20"/>
        <v>6196.58</v>
      </c>
      <c r="H441" s="228">
        <v>6196.58</v>
      </c>
      <c r="I441" s="228" t="s">
        <v>1706</v>
      </c>
      <c r="J441" s="228">
        <v>150</v>
      </c>
      <c r="K441" s="239">
        <v>1</v>
      </c>
      <c r="L441" s="634">
        <v>321</v>
      </c>
      <c r="M441" s="634">
        <v>321</v>
      </c>
      <c r="N441" s="79">
        <f t="shared" si="21"/>
        <v>-5875.58</v>
      </c>
      <c r="O441" s="287">
        <f t="shared" si="22"/>
        <v>-94.82</v>
      </c>
      <c r="P441" s="20"/>
    </row>
    <row r="442" spans="1:16" s="298" customFormat="1" ht="15.75" customHeight="1">
      <c r="A442" s="116">
        <v>436</v>
      </c>
      <c r="B442" s="236" t="s">
        <v>2210</v>
      </c>
      <c r="C442" s="199" t="s">
        <v>2433</v>
      </c>
      <c r="D442" s="234" t="s">
        <v>2434</v>
      </c>
      <c r="E442" s="234" t="s">
        <v>2426</v>
      </c>
      <c r="F442" s="228">
        <v>1</v>
      </c>
      <c r="G442" s="228">
        <f t="shared" si="20"/>
        <v>3247.87</v>
      </c>
      <c r="H442" s="228">
        <v>3247.87</v>
      </c>
      <c r="I442" s="228" t="s">
        <v>1706</v>
      </c>
      <c r="J442" s="228">
        <v>48</v>
      </c>
      <c r="K442" s="239">
        <v>1</v>
      </c>
      <c r="L442" s="634">
        <v>102.72</v>
      </c>
      <c r="M442" s="634">
        <v>102.72</v>
      </c>
      <c r="N442" s="79">
        <f t="shared" si="21"/>
        <v>-3145.15</v>
      </c>
      <c r="O442" s="287">
        <f t="shared" si="22"/>
        <v>-96.84</v>
      </c>
      <c r="P442" s="20"/>
    </row>
    <row r="443" spans="1:16" s="298" customFormat="1" ht="15.75" customHeight="1">
      <c r="A443" s="116">
        <v>437</v>
      </c>
      <c r="B443" s="236" t="s">
        <v>2565</v>
      </c>
      <c r="C443" s="199" t="s">
        <v>2443</v>
      </c>
      <c r="D443" s="234" t="s">
        <v>2434</v>
      </c>
      <c r="E443" s="234" t="s">
        <v>2426</v>
      </c>
      <c r="F443" s="228">
        <v>0.5</v>
      </c>
      <c r="G443" s="228">
        <f t="shared" si="20"/>
        <v>2000</v>
      </c>
      <c r="H443" s="228">
        <v>1000</v>
      </c>
      <c r="I443" s="228" t="s">
        <v>1706</v>
      </c>
      <c r="J443" s="228">
        <v>40</v>
      </c>
      <c r="K443" s="239">
        <v>0.5</v>
      </c>
      <c r="L443" s="634">
        <v>171.2</v>
      </c>
      <c r="M443" s="634">
        <v>85.6</v>
      </c>
      <c r="N443" s="79">
        <f t="shared" si="21"/>
        <v>-914.4</v>
      </c>
      <c r="O443" s="287">
        <f t="shared" si="22"/>
        <v>-91.44</v>
      </c>
      <c r="P443" s="20"/>
    </row>
    <row r="444" spans="1:16" s="298" customFormat="1" ht="15.75" customHeight="1">
      <c r="A444" s="116">
        <v>438</v>
      </c>
      <c r="B444" s="236" t="s">
        <v>2566</v>
      </c>
      <c r="C444" s="199" t="s">
        <v>2433</v>
      </c>
      <c r="D444" s="234" t="s">
        <v>2434</v>
      </c>
      <c r="E444" s="234" t="s">
        <v>2426</v>
      </c>
      <c r="F444" s="228">
        <v>2</v>
      </c>
      <c r="G444" s="228">
        <f t="shared" si="20"/>
        <v>350</v>
      </c>
      <c r="H444" s="228">
        <v>700</v>
      </c>
      <c r="I444" s="228" t="s">
        <v>1706</v>
      </c>
      <c r="J444" s="228">
        <v>23</v>
      </c>
      <c r="K444" s="239">
        <v>2</v>
      </c>
      <c r="L444" s="634">
        <v>24.61</v>
      </c>
      <c r="M444" s="634">
        <v>49.22</v>
      </c>
      <c r="N444" s="79">
        <f t="shared" si="21"/>
        <v>-650.78</v>
      </c>
      <c r="O444" s="287">
        <f t="shared" si="22"/>
        <v>-92.97</v>
      </c>
      <c r="P444" s="20"/>
    </row>
    <row r="445" spans="1:16" s="298" customFormat="1" ht="15.75" customHeight="1">
      <c r="A445" s="116">
        <v>439</v>
      </c>
      <c r="B445" s="236" t="s">
        <v>2567</v>
      </c>
      <c r="C445" s="199" t="s">
        <v>2433</v>
      </c>
      <c r="D445" s="234" t="s">
        <v>2434</v>
      </c>
      <c r="E445" s="234" t="s">
        <v>2426</v>
      </c>
      <c r="F445" s="228">
        <v>1</v>
      </c>
      <c r="G445" s="228">
        <f t="shared" si="20"/>
        <v>200</v>
      </c>
      <c r="H445" s="228">
        <v>200</v>
      </c>
      <c r="I445" s="228" t="s">
        <v>1706</v>
      </c>
      <c r="J445" s="228">
        <v>29</v>
      </c>
      <c r="K445" s="239">
        <v>1</v>
      </c>
      <c r="L445" s="634">
        <v>62.06</v>
      </c>
      <c r="M445" s="634">
        <v>62.06</v>
      </c>
      <c r="N445" s="79">
        <f t="shared" si="21"/>
        <v>-137.94</v>
      </c>
      <c r="O445" s="287">
        <f t="shared" si="22"/>
        <v>-68.97</v>
      </c>
      <c r="P445" s="20"/>
    </row>
    <row r="446" spans="1:16" s="298" customFormat="1" ht="15.75" customHeight="1">
      <c r="A446" s="116">
        <v>440</v>
      </c>
      <c r="B446" s="236" t="s">
        <v>2568</v>
      </c>
      <c r="C446" s="199" t="s">
        <v>2433</v>
      </c>
      <c r="D446" s="234" t="s">
        <v>2434</v>
      </c>
      <c r="E446" s="234" t="s">
        <v>2426</v>
      </c>
      <c r="F446" s="228">
        <v>1</v>
      </c>
      <c r="G446" s="228">
        <f t="shared" si="20"/>
        <v>180</v>
      </c>
      <c r="H446" s="228">
        <v>180</v>
      </c>
      <c r="I446" s="228" t="s">
        <v>1706</v>
      </c>
      <c r="J446" s="228">
        <v>23</v>
      </c>
      <c r="K446" s="239">
        <v>1</v>
      </c>
      <c r="L446" s="634">
        <v>49.22</v>
      </c>
      <c r="M446" s="634">
        <v>49.22</v>
      </c>
      <c r="N446" s="79">
        <f t="shared" si="21"/>
        <v>-130.78</v>
      </c>
      <c r="O446" s="287">
        <f t="shared" si="22"/>
        <v>-72.66</v>
      </c>
      <c r="P446" s="20"/>
    </row>
    <row r="447" spans="1:16" s="298" customFormat="1" ht="15.75" customHeight="1">
      <c r="A447" s="116">
        <v>441</v>
      </c>
      <c r="B447" s="236" t="s">
        <v>2460</v>
      </c>
      <c r="C447" s="199" t="s">
        <v>2433</v>
      </c>
      <c r="D447" s="234" t="s">
        <v>2434</v>
      </c>
      <c r="E447" s="234" t="s">
        <v>2426</v>
      </c>
      <c r="F447" s="228">
        <v>2</v>
      </c>
      <c r="G447" s="228">
        <f t="shared" si="20"/>
        <v>80</v>
      </c>
      <c r="H447" s="228">
        <v>160</v>
      </c>
      <c r="I447" s="228" t="s">
        <v>1706</v>
      </c>
      <c r="J447" s="228">
        <v>57</v>
      </c>
      <c r="K447" s="239">
        <v>2</v>
      </c>
      <c r="L447" s="634">
        <v>60.99</v>
      </c>
      <c r="M447" s="634">
        <v>121.98</v>
      </c>
      <c r="N447" s="79">
        <f t="shared" si="21"/>
        <v>-38.020000000000003</v>
      </c>
      <c r="O447" s="287">
        <f t="shared" si="22"/>
        <v>-23.76</v>
      </c>
      <c r="P447" s="20"/>
    </row>
    <row r="448" spans="1:16" s="298" customFormat="1" ht="15.75" customHeight="1">
      <c r="A448" s="116">
        <v>442</v>
      </c>
      <c r="B448" s="236" t="s">
        <v>2569</v>
      </c>
      <c r="C448" s="199" t="s">
        <v>2433</v>
      </c>
      <c r="D448" s="234" t="s">
        <v>2434</v>
      </c>
      <c r="E448" s="234" t="s">
        <v>2426</v>
      </c>
      <c r="F448" s="228">
        <v>1</v>
      </c>
      <c r="G448" s="228">
        <f t="shared" si="20"/>
        <v>50</v>
      </c>
      <c r="H448" s="228">
        <v>50</v>
      </c>
      <c r="I448" s="228" t="s">
        <v>1706</v>
      </c>
      <c r="J448" s="228">
        <v>7</v>
      </c>
      <c r="K448" s="239">
        <v>1</v>
      </c>
      <c r="L448" s="634">
        <v>14.98</v>
      </c>
      <c r="M448" s="634">
        <v>14.98</v>
      </c>
      <c r="N448" s="79">
        <f t="shared" si="21"/>
        <v>-35.020000000000003</v>
      </c>
      <c r="O448" s="287">
        <f t="shared" si="22"/>
        <v>-70.040000000000006</v>
      </c>
      <c r="P448" s="20"/>
    </row>
    <row r="449" spans="1:16" s="298" customFormat="1" ht="15.75" customHeight="1">
      <c r="A449" s="116">
        <v>443</v>
      </c>
      <c r="B449" s="236" t="s">
        <v>2570</v>
      </c>
      <c r="C449" s="199" t="s">
        <v>2433</v>
      </c>
      <c r="D449" s="234" t="s">
        <v>2434</v>
      </c>
      <c r="E449" s="234" t="s">
        <v>2426</v>
      </c>
      <c r="F449" s="228">
        <v>1</v>
      </c>
      <c r="G449" s="228">
        <f t="shared" si="20"/>
        <v>100</v>
      </c>
      <c r="H449" s="228">
        <v>100</v>
      </c>
      <c r="I449" s="228" t="s">
        <v>1706</v>
      </c>
      <c r="J449" s="228">
        <v>25</v>
      </c>
      <c r="K449" s="239">
        <v>1</v>
      </c>
      <c r="L449" s="634">
        <v>53.5</v>
      </c>
      <c r="M449" s="634">
        <v>53.5</v>
      </c>
      <c r="N449" s="79">
        <f t="shared" si="21"/>
        <v>-46.5</v>
      </c>
      <c r="O449" s="287">
        <f t="shared" si="22"/>
        <v>-46.5</v>
      </c>
      <c r="P449" s="20"/>
    </row>
    <row r="450" spans="1:16" s="298" customFormat="1" ht="15.75" customHeight="1">
      <c r="A450" s="116">
        <v>444</v>
      </c>
      <c r="B450" s="236" t="s">
        <v>2435</v>
      </c>
      <c r="C450" s="199" t="s">
        <v>1693</v>
      </c>
      <c r="D450" s="234" t="s">
        <v>2434</v>
      </c>
      <c r="E450" s="234" t="s">
        <v>2426</v>
      </c>
      <c r="F450" s="228">
        <v>4</v>
      </c>
      <c r="G450" s="228">
        <f t="shared" si="20"/>
        <v>63.25</v>
      </c>
      <c r="H450" s="228">
        <v>253</v>
      </c>
      <c r="I450" s="228" t="s">
        <v>1706</v>
      </c>
      <c r="J450" s="228">
        <v>55</v>
      </c>
      <c r="K450" s="239">
        <v>4</v>
      </c>
      <c r="L450" s="634">
        <v>29.43</v>
      </c>
      <c r="M450" s="634">
        <v>117.7</v>
      </c>
      <c r="N450" s="79">
        <f t="shared" si="21"/>
        <v>-135.30000000000001</v>
      </c>
      <c r="O450" s="287">
        <f t="shared" si="22"/>
        <v>-53.48</v>
      </c>
      <c r="P450" s="20"/>
    </row>
    <row r="451" spans="1:16" s="298" customFormat="1" ht="15.75" customHeight="1">
      <c r="A451" s="116">
        <v>445</v>
      </c>
      <c r="B451" s="236" t="s">
        <v>2571</v>
      </c>
      <c r="C451" s="199" t="s">
        <v>2433</v>
      </c>
      <c r="D451" s="234" t="s">
        <v>2434</v>
      </c>
      <c r="E451" s="234" t="s">
        <v>2426</v>
      </c>
      <c r="F451" s="228">
        <v>11</v>
      </c>
      <c r="G451" s="228">
        <f t="shared" si="20"/>
        <v>103.49</v>
      </c>
      <c r="H451" s="228">
        <v>1138.42</v>
      </c>
      <c r="I451" s="228" t="s">
        <v>1706</v>
      </c>
      <c r="J451" s="228">
        <v>43</v>
      </c>
      <c r="K451" s="239">
        <v>11</v>
      </c>
      <c r="L451" s="634">
        <v>8.3699999999999992</v>
      </c>
      <c r="M451" s="634">
        <v>92.02</v>
      </c>
      <c r="N451" s="79">
        <f t="shared" si="21"/>
        <v>-1046.4000000000001</v>
      </c>
      <c r="O451" s="287">
        <f t="shared" si="22"/>
        <v>-91.92</v>
      </c>
      <c r="P451" s="20"/>
    </row>
    <row r="452" spans="1:16" s="298" customFormat="1" ht="15.75" customHeight="1">
      <c r="A452" s="116">
        <v>446</v>
      </c>
      <c r="B452" s="236" t="s">
        <v>2509</v>
      </c>
      <c r="C452" s="199" t="s">
        <v>2433</v>
      </c>
      <c r="D452" s="234" t="s">
        <v>2434</v>
      </c>
      <c r="E452" s="234" t="s">
        <v>2426</v>
      </c>
      <c r="F452" s="228">
        <v>2</v>
      </c>
      <c r="G452" s="228">
        <f t="shared" si="20"/>
        <v>213.68</v>
      </c>
      <c r="H452" s="228">
        <v>427.36</v>
      </c>
      <c r="I452" s="228" t="s">
        <v>1706</v>
      </c>
      <c r="J452" s="228">
        <v>25</v>
      </c>
      <c r="K452" s="239">
        <v>2</v>
      </c>
      <c r="L452" s="634">
        <v>26.75</v>
      </c>
      <c r="M452" s="634">
        <v>53.5</v>
      </c>
      <c r="N452" s="79">
        <f t="shared" si="21"/>
        <v>-373.86</v>
      </c>
      <c r="O452" s="287">
        <f t="shared" si="22"/>
        <v>-87.48</v>
      </c>
      <c r="P452" s="20"/>
    </row>
    <row r="453" spans="1:16" s="298" customFormat="1" ht="15.75" customHeight="1">
      <c r="A453" s="116">
        <v>447</v>
      </c>
      <c r="B453" s="236" t="s">
        <v>2572</v>
      </c>
      <c r="C453" s="199" t="s">
        <v>1693</v>
      </c>
      <c r="D453" s="234" t="s">
        <v>2434</v>
      </c>
      <c r="E453" s="234" t="s">
        <v>2426</v>
      </c>
      <c r="F453" s="228">
        <v>1</v>
      </c>
      <c r="G453" s="228">
        <f t="shared" ref="G453:G516" si="23">H453/F453</f>
        <v>427.35</v>
      </c>
      <c r="H453" s="228">
        <v>427.35</v>
      </c>
      <c r="I453" s="228" t="s">
        <v>1706</v>
      </c>
      <c r="J453" s="228">
        <v>8</v>
      </c>
      <c r="K453" s="239">
        <v>1</v>
      </c>
      <c r="L453" s="634">
        <v>17.12</v>
      </c>
      <c r="M453" s="634">
        <v>17.12</v>
      </c>
      <c r="N453" s="79">
        <f t="shared" si="21"/>
        <v>-410.23</v>
      </c>
      <c r="O453" s="287">
        <f t="shared" si="22"/>
        <v>-95.99</v>
      </c>
      <c r="P453" s="20"/>
    </row>
    <row r="454" spans="1:16" s="298" customFormat="1" ht="15.75" customHeight="1">
      <c r="A454" s="116">
        <v>448</v>
      </c>
      <c r="B454" s="236" t="s">
        <v>2573</v>
      </c>
      <c r="C454" s="199" t="s">
        <v>2433</v>
      </c>
      <c r="D454" s="234" t="s">
        <v>2434</v>
      </c>
      <c r="E454" s="234" t="s">
        <v>2426</v>
      </c>
      <c r="F454" s="228">
        <v>2</v>
      </c>
      <c r="G454" s="228">
        <f t="shared" si="23"/>
        <v>21.37</v>
      </c>
      <c r="H454" s="228">
        <v>42.74</v>
      </c>
      <c r="I454" s="228" t="s">
        <v>1706</v>
      </c>
      <c r="J454" s="228">
        <v>12</v>
      </c>
      <c r="K454" s="239">
        <v>2</v>
      </c>
      <c r="L454" s="634">
        <v>12.84</v>
      </c>
      <c r="M454" s="634">
        <v>25.68</v>
      </c>
      <c r="N454" s="79">
        <f t="shared" si="21"/>
        <v>-17.059999999999999</v>
      </c>
      <c r="O454" s="287">
        <f t="shared" si="22"/>
        <v>-39.92</v>
      </c>
      <c r="P454" s="20"/>
    </row>
    <row r="455" spans="1:16" s="298" customFormat="1" ht="15.75" customHeight="1">
      <c r="A455" s="116">
        <v>449</v>
      </c>
      <c r="B455" s="236" t="s">
        <v>2574</v>
      </c>
      <c r="C455" s="199" t="s">
        <v>2433</v>
      </c>
      <c r="D455" s="234" t="s">
        <v>2434</v>
      </c>
      <c r="E455" s="234" t="s">
        <v>2426</v>
      </c>
      <c r="F455" s="228">
        <v>2</v>
      </c>
      <c r="G455" s="228">
        <f t="shared" si="23"/>
        <v>17.100000000000001</v>
      </c>
      <c r="H455" s="228">
        <v>34.200000000000003</v>
      </c>
      <c r="I455" s="228" t="s">
        <v>1706</v>
      </c>
      <c r="J455" s="228">
        <v>10</v>
      </c>
      <c r="K455" s="239">
        <v>2</v>
      </c>
      <c r="L455" s="634">
        <v>10.7</v>
      </c>
      <c r="M455" s="634">
        <v>21.4</v>
      </c>
      <c r="N455" s="79">
        <f t="shared" si="21"/>
        <v>-12.8</v>
      </c>
      <c r="O455" s="287">
        <f t="shared" si="22"/>
        <v>-37.43</v>
      </c>
      <c r="P455" s="20"/>
    </row>
    <row r="456" spans="1:16" s="298" customFormat="1" ht="15.75" customHeight="1">
      <c r="A456" s="116">
        <v>450</v>
      </c>
      <c r="B456" s="236" t="s">
        <v>2575</v>
      </c>
      <c r="C456" s="199" t="s">
        <v>1693</v>
      </c>
      <c r="D456" s="234" t="s">
        <v>2434</v>
      </c>
      <c r="E456" s="234" t="s">
        <v>2426</v>
      </c>
      <c r="F456" s="228">
        <v>1</v>
      </c>
      <c r="G456" s="228">
        <f t="shared" si="23"/>
        <v>107</v>
      </c>
      <c r="H456" s="228">
        <v>107</v>
      </c>
      <c r="I456" s="228" t="s">
        <v>1706</v>
      </c>
      <c r="J456" s="228">
        <v>18</v>
      </c>
      <c r="K456" s="239">
        <v>1</v>
      </c>
      <c r="L456" s="634">
        <v>38.520000000000003</v>
      </c>
      <c r="M456" s="634">
        <v>38.520000000000003</v>
      </c>
      <c r="N456" s="79">
        <f t="shared" si="21"/>
        <v>-68.48</v>
      </c>
      <c r="O456" s="287">
        <f t="shared" si="22"/>
        <v>-64</v>
      </c>
      <c r="P456" s="20"/>
    </row>
    <row r="457" spans="1:16" s="298" customFormat="1" ht="15.75" customHeight="1">
      <c r="A457" s="116">
        <v>451</v>
      </c>
      <c r="B457" s="236" t="s">
        <v>2575</v>
      </c>
      <c r="C457" s="199" t="s">
        <v>1693</v>
      </c>
      <c r="D457" s="234" t="s">
        <v>2434</v>
      </c>
      <c r="E457" s="234" t="s">
        <v>2426</v>
      </c>
      <c r="F457" s="228">
        <v>2</v>
      </c>
      <c r="G457" s="228">
        <f t="shared" si="23"/>
        <v>150</v>
      </c>
      <c r="H457" s="228">
        <v>300</v>
      </c>
      <c r="I457" s="228" t="s">
        <v>1706</v>
      </c>
      <c r="J457" s="228">
        <v>37</v>
      </c>
      <c r="K457" s="239">
        <v>2</v>
      </c>
      <c r="L457" s="634">
        <v>39.590000000000003</v>
      </c>
      <c r="M457" s="634">
        <v>79.180000000000007</v>
      </c>
      <c r="N457" s="79">
        <f t="shared" si="21"/>
        <v>-220.82</v>
      </c>
      <c r="O457" s="287">
        <f t="shared" si="22"/>
        <v>-73.61</v>
      </c>
      <c r="P457" s="20"/>
    </row>
    <row r="458" spans="1:16" s="298" customFormat="1" ht="15.75" customHeight="1">
      <c r="A458" s="116">
        <v>452</v>
      </c>
      <c r="B458" s="236" t="s">
        <v>2575</v>
      </c>
      <c r="C458" s="199" t="s">
        <v>1693</v>
      </c>
      <c r="D458" s="234" t="s">
        <v>2434</v>
      </c>
      <c r="E458" s="234" t="s">
        <v>2426</v>
      </c>
      <c r="F458" s="228">
        <v>1</v>
      </c>
      <c r="G458" s="228">
        <f t="shared" si="23"/>
        <v>154</v>
      </c>
      <c r="H458" s="228">
        <v>154</v>
      </c>
      <c r="I458" s="228" t="s">
        <v>1706</v>
      </c>
      <c r="J458" s="228">
        <v>19</v>
      </c>
      <c r="K458" s="239">
        <v>1</v>
      </c>
      <c r="L458" s="634">
        <v>40.659999999999997</v>
      </c>
      <c r="M458" s="634">
        <v>40.659999999999997</v>
      </c>
      <c r="N458" s="79">
        <f t="shared" si="21"/>
        <v>-113.34</v>
      </c>
      <c r="O458" s="287">
        <f t="shared" si="22"/>
        <v>-73.599999999999994</v>
      </c>
      <c r="P458" s="20"/>
    </row>
    <row r="459" spans="1:16" s="298" customFormat="1" ht="15.75" customHeight="1">
      <c r="A459" s="116">
        <v>453</v>
      </c>
      <c r="B459" s="236" t="s">
        <v>2575</v>
      </c>
      <c r="C459" s="199" t="s">
        <v>1693</v>
      </c>
      <c r="D459" s="234" t="s">
        <v>2434</v>
      </c>
      <c r="E459" s="234" t="s">
        <v>2426</v>
      </c>
      <c r="F459" s="228">
        <v>2</v>
      </c>
      <c r="G459" s="228">
        <f t="shared" si="23"/>
        <v>238</v>
      </c>
      <c r="H459" s="228">
        <v>476</v>
      </c>
      <c r="I459" s="228" t="s">
        <v>1706</v>
      </c>
      <c r="J459" s="228">
        <v>39</v>
      </c>
      <c r="K459" s="239">
        <v>2</v>
      </c>
      <c r="L459" s="634">
        <v>41.73</v>
      </c>
      <c r="M459" s="634">
        <v>83.46</v>
      </c>
      <c r="N459" s="79">
        <f t="shared" si="21"/>
        <v>-392.54</v>
      </c>
      <c r="O459" s="287">
        <f t="shared" si="22"/>
        <v>-82.47</v>
      </c>
      <c r="P459" s="20"/>
    </row>
    <row r="460" spans="1:16" s="298" customFormat="1" ht="15.75" customHeight="1">
      <c r="A460" s="116">
        <v>454</v>
      </c>
      <c r="B460" s="236" t="s">
        <v>2576</v>
      </c>
      <c r="C460" s="199" t="s">
        <v>1693</v>
      </c>
      <c r="D460" s="234" t="s">
        <v>2434</v>
      </c>
      <c r="E460" s="234" t="s">
        <v>2426</v>
      </c>
      <c r="F460" s="228">
        <v>5</v>
      </c>
      <c r="G460" s="228">
        <f t="shared" si="23"/>
        <v>275</v>
      </c>
      <c r="H460" s="228">
        <v>1375</v>
      </c>
      <c r="I460" s="228" t="s">
        <v>1706</v>
      </c>
      <c r="J460" s="228">
        <v>59</v>
      </c>
      <c r="K460" s="239">
        <v>5</v>
      </c>
      <c r="L460" s="634">
        <v>25.25</v>
      </c>
      <c r="M460" s="634">
        <v>126.26</v>
      </c>
      <c r="N460" s="79">
        <f t="shared" si="21"/>
        <v>-1248.74</v>
      </c>
      <c r="O460" s="287">
        <f t="shared" si="22"/>
        <v>-90.82</v>
      </c>
      <c r="P460" s="20"/>
    </row>
    <row r="461" spans="1:16" s="298" customFormat="1" ht="15.75" customHeight="1">
      <c r="A461" s="116">
        <v>455</v>
      </c>
      <c r="B461" s="236" t="s">
        <v>2576</v>
      </c>
      <c r="C461" s="199" t="s">
        <v>1693</v>
      </c>
      <c r="D461" s="234" t="s">
        <v>2434</v>
      </c>
      <c r="E461" s="234" t="s">
        <v>2426</v>
      </c>
      <c r="F461" s="228">
        <v>2</v>
      </c>
      <c r="G461" s="228">
        <f t="shared" si="23"/>
        <v>386</v>
      </c>
      <c r="H461" s="228">
        <v>772</v>
      </c>
      <c r="I461" s="228" t="s">
        <v>1706</v>
      </c>
      <c r="J461" s="228">
        <v>27</v>
      </c>
      <c r="K461" s="239">
        <v>2</v>
      </c>
      <c r="L461" s="634">
        <v>28.89</v>
      </c>
      <c r="M461" s="634">
        <v>57.78</v>
      </c>
      <c r="N461" s="79">
        <f t="shared" si="21"/>
        <v>-714.22</v>
      </c>
      <c r="O461" s="287">
        <f t="shared" si="22"/>
        <v>-92.52</v>
      </c>
      <c r="P461" s="20"/>
    </row>
    <row r="462" spans="1:16" s="298" customFormat="1" ht="15.75" customHeight="1">
      <c r="A462" s="116">
        <v>456</v>
      </c>
      <c r="B462" s="236" t="s">
        <v>2576</v>
      </c>
      <c r="C462" s="199" t="s">
        <v>1693</v>
      </c>
      <c r="D462" s="234" t="s">
        <v>2434</v>
      </c>
      <c r="E462" s="234" t="s">
        <v>2426</v>
      </c>
      <c r="F462" s="228">
        <v>1</v>
      </c>
      <c r="G462" s="228">
        <f t="shared" si="23"/>
        <v>285</v>
      </c>
      <c r="H462" s="228">
        <v>285</v>
      </c>
      <c r="I462" s="228" t="s">
        <v>1706</v>
      </c>
      <c r="J462" s="228">
        <v>12</v>
      </c>
      <c r="K462" s="239">
        <v>1</v>
      </c>
      <c r="L462" s="634">
        <v>25.68</v>
      </c>
      <c r="M462" s="634">
        <v>25.68</v>
      </c>
      <c r="N462" s="79">
        <f t="shared" si="21"/>
        <v>-259.32</v>
      </c>
      <c r="O462" s="287">
        <f t="shared" si="22"/>
        <v>-90.99</v>
      </c>
      <c r="P462" s="20"/>
    </row>
    <row r="463" spans="1:16" s="298" customFormat="1" ht="15.75" customHeight="1">
      <c r="A463" s="116">
        <v>457</v>
      </c>
      <c r="B463" s="236" t="s">
        <v>2576</v>
      </c>
      <c r="C463" s="199" t="s">
        <v>1693</v>
      </c>
      <c r="D463" s="234" t="s">
        <v>2434</v>
      </c>
      <c r="E463" s="234" t="s">
        <v>2426</v>
      </c>
      <c r="F463" s="228">
        <v>3</v>
      </c>
      <c r="G463" s="228">
        <f t="shared" si="23"/>
        <v>309</v>
      </c>
      <c r="H463" s="228">
        <v>927</v>
      </c>
      <c r="I463" s="228" t="s">
        <v>1706</v>
      </c>
      <c r="J463" s="228">
        <v>36</v>
      </c>
      <c r="K463" s="239">
        <v>3</v>
      </c>
      <c r="L463" s="634">
        <v>25.68</v>
      </c>
      <c r="M463" s="634">
        <v>77.040000000000006</v>
      </c>
      <c r="N463" s="79">
        <f t="shared" si="21"/>
        <v>-849.96</v>
      </c>
      <c r="O463" s="287">
        <f t="shared" si="22"/>
        <v>-91.69</v>
      </c>
      <c r="P463" s="20"/>
    </row>
    <row r="464" spans="1:16" s="298" customFormat="1" ht="15.75" customHeight="1">
      <c r="A464" s="116">
        <v>458</v>
      </c>
      <c r="B464" s="236" t="s">
        <v>2576</v>
      </c>
      <c r="C464" s="199" t="s">
        <v>1693</v>
      </c>
      <c r="D464" s="234" t="s">
        <v>2434</v>
      </c>
      <c r="E464" s="234" t="s">
        <v>2426</v>
      </c>
      <c r="F464" s="228">
        <v>2</v>
      </c>
      <c r="G464" s="228">
        <f t="shared" si="23"/>
        <v>526</v>
      </c>
      <c r="H464" s="228">
        <v>1052</v>
      </c>
      <c r="I464" s="228" t="s">
        <v>1706</v>
      </c>
      <c r="J464" s="228">
        <v>30</v>
      </c>
      <c r="K464" s="239">
        <v>2</v>
      </c>
      <c r="L464" s="634">
        <v>32.1</v>
      </c>
      <c r="M464" s="634">
        <v>64.2</v>
      </c>
      <c r="N464" s="79">
        <f t="shared" si="21"/>
        <v>-987.8</v>
      </c>
      <c r="O464" s="287">
        <f t="shared" si="22"/>
        <v>-93.9</v>
      </c>
      <c r="P464" s="20"/>
    </row>
    <row r="465" spans="1:16" s="298" customFormat="1" ht="15.75" customHeight="1">
      <c r="A465" s="116">
        <v>459</v>
      </c>
      <c r="B465" s="236" t="s">
        <v>2576</v>
      </c>
      <c r="C465" s="199" t="s">
        <v>1693</v>
      </c>
      <c r="D465" s="234" t="s">
        <v>2434</v>
      </c>
      <c r="E465" s="234" t="s">
        <v>2426</v>
      </c>
      <c r="F465" s="228">
        <v>4</v>
      </c>
      <c r="G465" s="228">
        <f t="shared" si="23"/>
        <v>218</v>
      </c>
      <c r="H465" s="228">
        <v>872</v>
      </c>
      <c r="I465" s="228" t="s">
        <v>1706</v>
      </c>
      <c r="J465" s="228">
        <v>43</v>
      </c>
      <c r="K465" s="239">
        <v>4</v>
      </c>
      <c r="L465" s="634">
        <v>23.01</v>
      </c>
      <c r="M465" s="634">
        <v>92.02</v>
      </c>
      <c r="N465" s="79">
        <f t="shared" si="21"/>
        <v>-779.98</v>
      </c>
      <c r="O465" s="287">
        <f t="shared" si="22"/>
        <v>-89.45</v>
      </c>
      <c r="P465" s="20"/>
    </row>
    <row r="466" spans="1:16" s="298" customFormat="1" ht="15.75" customHeight="1">
      <c r="A466" s="116">
        <v>460</v>
      </c>
      <c r="B466" s="236" t="s">
        <v>2577</v>
      </c>
      <c r="C466" s="199" t="s">
        <v>2433</v>
      </c>
      <c r="D466" s="234" t="s">
        <v>2434</v>
      </c>
      <c r="E466" s="234" t="s">
        <v>2426</v>
      </c>
      <c r="F466" s="228">
        <v>2</v>
      </c>
      <c r="G466" s="228">
        <f t="shared" si="23"/>
        <v>90</v>
      </c>
      <c r="H466" s="228">
        <v>180</v>
      </c>
      <c r="I466" s="228" t="s">
        <v>1706</v>
      </c>
      <c r="J466" s="228">
        <v>28</v>
      </c>
      <c r="K466" s="239">
        <v>2</v>
      </c>
      <c r="L466" s="634">
        <v>29.96</v>
      </c>
      <c r="M466" s="634">
        <v>59.92</v>
      </c>
      <c r="N466" s="79">
        <f t="shared" si="21"/>
        <v>-120.08</v>
      </c>
      <c r="O466" s="287">
        <f t="shared" si="22"/>
        <v>-66.709999999999994</v>
      </c>
      <c r="P466" s="20"/>
    </row>
    <row r="467" spans="1:16" s="298" customFormat="1" ht="15.75" customHeight="1">
      <c r="A467" s="116">
        <v>461</v>
      </c>
      <c r="B467" s="236" t="s">
        <v>2577</v>
      </c>
      <c r="C467" s="199" t="s">
        <v>2433</v>
      </c>
      <c r="D467" s="234" t="s">
        <v>2434</v>
      </c>
      <c r="E467" s="234" t="s">
        <v>2426</v>
      </c>
      <c r="F467" s="228">
        <v>3</v>
      </c>
      <c r="G467" s="228">
        <f t="shared" si="23"/>
        <v>170</v>
      </c>
      <c r="H467" s="228">
        <v>510</v>
      </c>
      <c r="I467" s="228" t="s">
        <v>1706</v>
      </c>
      <c r="J467" s="228">
        <v>43</v>
      </c>
      <c r="K467" s="239">
        <v>3</v>
      </c>
      <c r="L467" s="634">
        <v>30.67</v>
      </c>
      <c r="M467" s="634">
        <v>92.02</v>
      </c>
      <c r="N467" s="79">
        <f t="shared" ref="N467:N530" si="24">M467-H467</f>
        <v>-417.98</v>
      </c>
      <c r="O467" s="287">
        <f t="shared" ref="O467:O530" si="25">IF(OR(H467=0,H467=""),"",ROUND(N467/H467*100,2))</f>
        <v>-81.96</v>
      </c>
      <c r="P467" s="20"/>
    </row>
    <row r="468" spans="1:16" s="298" customFormat="1" ht="15.75" customHeight="1">
      <c r="A468" s="116">
        <v>462</v>
      </c>
      <c r="B468" s="236" t="s">
        <v>2577</v>
      </c>
      <c r="C468" s="199" t="s">
        <v>2433</v>
      </c>
      <c r="D468" s="234" t="s">
        <v>2434</v>
      </c>
      <c r="E468" s="234" t="s">
        <v>2426</v>
      </c>
      <c r="F468" s="228">
        <v>1</v>
      </c>
      <c r="G468" s="228">
        <f t="shared" si="23"/>
        <v>234</v>
      </c>
      <c r="H468" s="228">
        <v>234</v>
      </c>
      <c r="I468" s="228" t="s">
        <v>1706</v>
      </c>
      <c r="J468" s="228">
        <v>18</v>
      </c>
      <c r="K468" s="239">
        <v>1</v>
      </c>
      <c r="L468" s="634">
        <v>38.520000000000003</v>
      </c>
      <c r="M468" s="634">
        <v>38.520000000000003</v>
      </c>
      <c r="N468" s="79">
        <f t="shared" si="24"/>
        <v>-195.48</v>
      </c>
      <c r="O468" s="287">
        <f t="shared" si="25"/>
        <v>-83.54</v>
      </c>
      <c r="P468" s="20"/>
    </row>
    <row r="469" spans="1:16" s="298" customFormat="1" ht="15.75" customHeight="1">
      <c r="A469" s="116">
        <v>463</v>
      </c>
      <c r="B469" s="236" t="s">
        <v>2578</v>
      </c>
      <c r="C469" s="199" t="s">
        <v>2433</v>
      </c>
      <c r="D469" s="234" t="s">
        <v>2434</v>
      </c>
      <c r="E469" s="234" t="s">
        <v>2426</v>
      </c>
      <c r="F469" s="228">
        <v>6</v>
      </c>
      <c r="G469" s="228">
        <f t="shared" si="23"/>
        <v>26.83</v>
      </c>
      <c r="H469" s="228">
        <v>161</v>
      </c>
      <c r="I469" s="228" t="s">
        <v>1706</v>
      </c>
      <c r="J469" s="228">
        <v>40</v>
      </c>
      <c r="K469" s="239">
        <v>6</v>
      </c>
      <c r="L469" s="634">
        <v>14.27</v>
      </c>
      <c r="M469" s="634">
        <v>85.6</v>
      </c>
      <c r="N469" s="79">
        <f t="shared" si="24"/>
        <v>-75.400000000000006</v>
      </c>
      <c r="O469" s="287">
        <f t="shared" si="25"/>
        <v>-46.83</v>
      </c>
      <c r="P469" s="20"/>
    </row>
    <row r="470" spans="1:16" s="298" customFormat="1" ht="15.75" customHeight="1">
      <c r="A470" s="116">
        <v>464</v>
      </c>
      <c r="B470" s="236" t="s">
        <v>2579</v>
      </c>
      <c r="C470" s="199" t="s">
        <v>2433</v>
      </c>
      <c r="D470" s="234" t="s">
        <v>2434</v>
      </c>
      <c r="E470" s="234" t="s">
        <v>2426</v>
      </c>
      <c r="F470" s="228">
        <v>6</v>
      </c>
      <c r="G470" s="228">
        <f t="shared" si="23"/>
        <v>11.67</v>
      </c>
      <c r="H470" s="228">
        <v>70</v>
      </c>
      <c r="I470" s="228" t="s">
        <v>1706</v>
      </c>
      <c r="J470" s="228">
        <v>23</v>
      </c>
      <c r="K470" s="239">
        <v>6</v>
      </c>
      <c r="L470" s="634">
        <v>8.1999999999999993</v>
      </c>
      <c r="M470" s="634">
        <v>49.22</v>
      </c>
      <c r="N470" s="79">
        <f t="shared" si="24"/>
        <v>-20.78</v>
      </c>
      <c r="O470" s="287">
        <f t="shared" si="25"/>
        <v>-29.69</v>
      </c>
      <c r="P470" s="20"/>
    </row>
    <row r="471" spans="1:16" s="298" customFormat="1" ht="15.75" customHeight="1">
      <c r="A471" s="116">
        <v>465</v>
      </c>
      <c r="B471" s="236" t="s">
        <v>2580</v>
      </c>
      <c r="C471" s="199" t="s">
        <v>2433</v>
      </c>
      <c r="D471" s="234" t="s">
        <v>2434</v>
      </c>
      <c r="E471" s="234" t="s">
        <v>2426</v>
      </c>
      <c r="F471" s="228">
        <v>5</v>
      </c>
      <c r="G471" s="228">
        <f t="shared" si="23"/>
        <v>11.2</v>
      </c>
      <c r="H471" s="228">
        <v>56</v>
      </c>
      <c r="I471" s="228" t="s">
        <v>1706</v>
      </c>
      <c r="J471" s="228">
        <v>13</v>
      </c>
      <c r="K471" s="239">
        <v>5</v>
      </c>
      <c r="L471" s="634">
        <v>5.56</v>
      </c>
      <c r="M471" s="634">
        <v>27.82</v>
      </c>
      <c r="N471" s="79">
        <f t="shared" si="24"/>
        <v>-28.18</v>
      </c>
      <c r="O471" s="287">
        <f t="shared" si="25"/>
        <v>-50.32</v>
      </c>
      <c r="P471" s="20"/>
    </row>
    <row r="472" spans="1:16" s="298" customFormat="1" ht="15.75" customHeight="1">
      <c r="A472" s="116">
        <v>466</v>
      </c>
      <c r="B472" s="236" t="s">
        <v>2581</v>
      </c>
      <c r="C472" s="199" t="s">
        <v>2433</v>
      </c>
      <c r="D472" s="234" t="s">
        <v>2434</v>
      </c>
      <c r="E472" s="234" t="s">
        <v>2426</v>
      </c>
      <c r="F472" s="228">
        <v>24</v>
      </c>
      <c r="G472" s="228">
        <f t="shared" si="23"/>
        <v>8.92</v>
      </c>
      <c r="H472" s="228">
        <v>214</v>
      </c>
      <c r="I472" s="228" t="s">
        <v>1706</v>
      </c>
      <c r="J472" s="228">
        <v>23</v>
      </c>
      <c r="K472" s="239">
        <v>24</v>
      </c>
      <c r="L472" s="634">
        <v>2.0499999999999998</v>
      </c>
      <c r="M472" s="634">
        <v>49.22</v>
      </c>
      <c r="N472" s="79">
        <f t="shared" si="24"/>
        <v>-164.78</v>
      </c>
      <c r="O472" s="287">
        <f t="shared" si="25"/>
        <v>-77</v>
      </c>
      <c r="P472" s="20"/>
    </row>
    <row r="473" spans="1:16" s="298" customFormat="1" ht="15.75" customHeight="1">
      <c r="A473" s="116">
        <v>467</v>
      </c>
      <c r="B473" s="236" t="s">
        <v>2582</v>
      </c>
      <c r="C473" s="199" t="s">
        <v>2433</v>
      </c>
      <c r="D473" s="234" t="s">
        <v>2434</v>
      </c>
      <c r="E473" s="234" t="s">
        <v>2426</v>
      </c>
      <c r="F473" s="228">
        <v>36</v>
      </c>
      <c r="G473" s="228">
        <f t="shared" si="23"/>
        <v>3</v>
      </c>
      <c r="H473" s="228">
        <v>108</v>
      </c>
      <c r="I473" s="228" t="s">
        <v>1706</v>
      </c>
      <c r="J473" s="228">
        <v>25</v>
      </c>
      <c r="K473" s="239">
        <v>36</v>
      </c>
      <c r="L473" s="634">
        <v>1.49</v>
      </c>
      <c r="M473" s="634">
        <v>53.5</v>
      </c>
      <c r="N473" s="79">
        <f t="shared" si="24"/>
        <v>-54.5</v>
      </c>
      <c r="O473" s="287">
        <f t="shared" si="25"/>
        <v>-50.46</v>
      </c>
      <c r="P473" s="20"/>
    </row>
    <row r="474" spans="1:16" s="298" customFormat="1" ht="15.75" customHeight="1">
      <c r="A474" s="116">
        <v>468</v>
      </c>
      <c r="B474" s="236" t="s">
        <v>2583</v>
      </c>
      <c r="C474" s="199" t="s">
        <v>2433</v>
      </c>
      <c r="D474" s="234" t="s">
        <v>2434</v>
      </c>
      <c r="E474" s="234" t="s">
        <v>2426</v>
      </c>
      <c r="F474" s="228">
        <v>1</v>
      </c>
      <c r="G474" s="228">
        <f t="shared" si="23"/>
        <v>769.23</v>
      </c>
      <c r="H474" s="228">
        <v>769.23</v>
      </c>
      <c r="I474" s="228" t="s">
        <v>1706</v>
      </c>
      <c r="J474" s="228">
        <v>69</v>
      </c>
      <c r="K474" s="239">
        <v>1</v>
      </c>
      <c r="L474" s="634">
        <v>147.66</v>
      </c>
      <c r="M474" s="634">
        <v>147.66</v>
      </c>
      <c r="N474" s="79">
        <f t="shared" si="24"/>
        <v>-621.57000000000005</v>
      </c>
      <c r="O474" s="287">
        <f t="shared" si="25"/>
        <v>-80.8</v>
      </c>
      <c r="P474" s="20"/>
    </row>
    <row r="475" spans="1:16" s="298" customFormat="1" ht="15.75" customHeight="1">
      <c r="A475" s="116">
        <v>469</v>
      </c>
      <c r="B475" s="236" t="s">
        <v>2584</v>
      </c>
      <c r="C475" s="199" t="s">
        <v>2433</v>
      </c>
      <c r="D475" s="234" t="s">
        <v>2434</v>
      </c>
      <c r="E475" s="234" t="s">
        <v>2426</v>
      </c>
      <c r="F475" s="228">
        <v>8</v>
      </c>
      <c r="G475" s="228">
        <f t="shared" si="23"/>
        <v>205.13</v>
      </c>
      <c r="H475" s="228">
        <v>1641.04</v>
      </c>
      <c r="I475" s="228" t="s">
        <v>1706</v>
      </c>
      <c r="J475" s="228">
        <v>44</v>
      </c>
      <c r="K475" s="239">
        <v>8</v>
      </c>
      <c r="L475" s="634">
        <v>11.77</v>
      </c>
      <c r="M475" s="634">
        <v>94.16</v>
      </c>
      <c r="N475" s="79">
        <f t="shared" si="24"/>
        <v>-1546.88</v>
      </c>
      <c r="O475" s="287">
        <f t="shared" si="25"/>
        <v>-94.26</v>
      </c>
      <c r="P475" s="20"/>
    </row>
    <row r="476" spans="1:16" s="298" customFormat="1" ht="15.75" customHeight="1">
      <c r="A476" s="116">
        <v>470</v>
      </c>
      <c r="B476" s="236" t="s">
        <v>2584</v>
      </c>
      <c r="C476" s="199" t="s">
        <v>2433</v>
      </c>
      <c r="D476" s="234" t="s">
        <v>2434</v>
      </c>
      <c r="E476" s="234" t="s">
        <v>2426</v>
      </c>
      <c r="F476" s="228">
        <v>6</v>
      </c>
      <c r="G476" s="228">
        <f t="shared" si="23"/>
        <v>495.73</v>
      </c>
      <c r="H476" s="228">
        <v>2974.38</v>
      </c>
      <c r="I476" s="228" t="s">
        <v>1706</v>
      </c>
      <c r="J476" s="228">
        <v>63</v>
      </c>
      <c r="K476" s="239">
        <v>6</v>
      </c>
      <c r="L476" s="634">
        <v>22.47</v>
      </c>
      <c r="M476" s="634">
        <v>134.82</v>
      </c>
      <c r="N476" s="79">
        <f t="shared" si="24"/>
        <v>-2839.56</v>
      </c>
      <c r="O476" s="287">
        <f t="shared" si="25"/>
        <v>-95.47</v>
      </c>
      <c r="P476" s="20"/>
    </row>
    <row r="477" spans="1:16" s="298" customFormat="1" ht="15.75" customHeight="1">
      <c r="A477" s="116">
        <v>471</v>
      </c>
      <c r="B477" s="236" t="s">
        <v>2585</v>
      </c>
      <c r="C477" s="199" t="s">
        <v>1693</v>
      </c>
      <c r="D477" s="234" t="s">
        <v>2434</v>
      </c>
      <c r="E477" s="234" t="s">
        <v>2426</v>
      </c>
      <c r="F477" s="228">
        <v>1</v>
      </c>
      <c r="G477" s="228">
        <f t="shared" si="23"/>
        <v>880.34</v>
      </c>
      <c r="H477" s="228">
        <v>880.34</v>
      </c>
      <c r="I477" s="228" t="s">
        <v>1706</v>
      </c>
      <c r="J477" s="228">
        <v>37</v>
      </c>
      <c r="K477" s="239">
        <v>1</v>
      </c>
      <c r="L477" s="634">
        <v>79.180000000000007</v>
      </c>
      <c r="M477" s="634">
        <v>79.180000000000007</v>
      </c>
      <c r="N477" s="79">
        <f t="shared" si="24"/>
        <v>-801.16</v>
      </c>
      <c r="O477" s="287">
        <f t="shared" si="25"/>
        <v>-91.01</v>
      </c>
      <c r="P477" s="20"/>
    </row>
    <row r="478" spans="1:16" s="298" customFormat="1" ht="15.75" customHeight="1">
      <c r="A478" s="116">
        <v>472</v>
      </c>
      <c r="B478" s="236" t="s">
        <v>2586</v>
      </c>
      <c r="C478" s="199" t="s">
        <v>1693</v>
      </c>
      <c r="D478" s="234" t="s">
        <v>2434</v>
      </c>
      <c r="E478" s="234" t="s">
        <v>2426</v>
      </c>
      <c r="F478" s="228">
        <v>2</v>
      </c>
      <c r="G478" s="228">
        <f t="shared" si="23"/>
        <v>518.15</v>
      </c>
      <c r="H478" s="228">
        <v>1036.29</v>
      </c>
      <c r="I478" s="228" t="s">
        <v>1706</v>
      </c>
      <c r="J478" s="228">
        <v>29</v>
      </c>
      <c r="K478" s="239">
        <v>2</v>
      </c>
      <c r="L478" s="634">
        <v>31.03</v>
      </c>
      <c r="M478" s="634">
        <v>62.06</v>
      </c>
      <c r="N478" s="79">
        <f t="shared" si="24"/>
        <v>-974.23</v>
      </c>
      <c r="O478" s="287">
        <f t="shared" si="25"/>
        <v>-94.01</v>
      </c>
      <c r="P478" s="20"/>
    </row>
    <row r="479" spans="1:16" s="298" customFormat="1" ht="15.75" customHeight="1">
      <c r="A479" s="116">
        <v>473</v>
      </c>
      <c r="B479" s="236" t="s">
        <v>2324</v>
      </c>
      <c r="C479" s="199" t="s">
        <v>2412</v>
      </c>
      <c r="D479" s="234" t="s">
        <v>2434</v>
      </c>
      <c r="E479" s="234" t="s">
        <v>2426</v>
      </c>
      <c r="F479" s="228">
        <v>2</v>
      </c>
      <c r="G479" s="228">
        <f t="shared" si="23"/>
        <v>157.27000000000001</v>
      </c>
      <c r="H479" s="228">
        <v>314.54000000000002</v>
      </c>
      <c r="I479" s="228" t="s">
        <v>1706</v>
      </c>
      <c r="J479" s="228">
        <v>18</v>
      </c>
      <c r="K479" s="239">
        <v>2</v>
      </c>
      <c r="L479" s="634">
        <v>19.260000000000002</v>
      </c>
      <c r="M479" s="634">
        <v>38.520000000000003</v>
      </c>
      <c r="N479" s="79">
        <f t="shared" si="24"/>
        <v>-276.02</v>
      </c>
      <c r="O479" s="287">
        <f t="shared" si="25"/>
        <v>-87.75</v>
      </c>
      <c r="P479" s="20"/>
    </row>
    <row r="480" spans="1:16" s="298" customFormat="1" ht="15.75" customHeight="1">
      <c r="A480" s="116">
        <v>474</v>
      </c>
      <c r="B480" s="236" t="s">
        <v>2587</v>
      </c>
      <c r="C480" s="199" t="s">
        <v>2412</v>
      </c>
      <c r="D480" s="234" t="s">
        <v>2434</v>
      </c>
      <c r="E480" s="234" t="s">
        <v>2426</v>
      </c>
      <c r="F480" s="228">
        <v>2</v>
      </c>
      <c r="G480" s="228">
        <f t="shared" si="23"/>
        <v>1606.84</v>
      </c>
      <c r="H480" s="228">
        <v>3213.68</v>
      </c>
      <c r="I480" s="228" t="s">
        <v>1706</v>
      </c>
      <c r="J480" s="228">
        <v>12</v>
      </c>
      <c r="K480" s="239">
        <v>2</v>
      </c>
      <c r="L480" s="634">
        <v>12.84</v>
      </c>
      <c r="M480" s="634">
        <v>25.68</v>
      </c>
      <c r="N480" s="79">
        <f t="shared" si="24"/>
        <v>-3188</v>
      </c>
      <c r="O480" s="287">
        <f t="shared" si="25"/>
        <v>-99.2</v>
      </c>
      <c r="P480" s="20"/>
    </row>
    <row r="481" spans="1:16" s="298" customFormat="1" ht="15.75" customHeight="1">
      <c r="A481" s="116">
        <v>475</v>
      </c>
      <c r="B481" s="236" t="s">
        <v>2588</v>
      </c>
      <c r="C481" s="199" t="s">
        <v>2412</v>
      </c>
      <c r="D481" s="234" t="s">
        <v>2434</v>
      </c>
      <c r="E481" s="234" t="s">
        <v>2426</v>
      </c>
      <c r="F481" s="228">
        <v>2</v>
      </c>
      <c r="G481" s="228">
        <f t="shared" si="23"/>
        <v>273.51</v>
      </c>
      <c r="H481" s="228">
        <v>547.02</v>
      </c>
      <c r="I481" s="228" t="s">
        <v>1706</v>
      </c>
      <c r="J481" s="228">
        <v>48</v>
      </c>
      <c r="K481" s="239">
        <v>2</v>
      </c>
      <c r="L481" s="634">
        <v>51.36</v>
      </c>
      <c r="M481" s="634">
        <v>102.72</v>
      </c>
      <c r="N481" s="79">
        <f t="shared" si="24"/>
        <v>-444.3</v>
      </c>
      <c r="O481" s="287">
        <f t="shared" si="25"/>
        <v>-81.22</v>
      </c>
      <c r="P481" s="20"/>
    </row>
    <row r="482" spans="1:16" s="298" customFormat="1" ht="15.75" customHeight="1">
      <c r="A482" s="116">
        <v>476</v>
      </c>
      <c r="B482" s="236" t="s">
        <v>2589</v>
      </c>
      <c r="C482" s="199" t="s">
        <v>2412</v>
      </c>
      <c r="D482" s="234" t="s">
        <v>2434</v>
      </c>
      <c r="E482" s="234" t="s">
        <v>2426</v>
      </c>
      <c r="F482" s="228">
        <v>1</v>
      </c>
      <c r="G482" s="228">
        <f t="shared" si="23"/>
        <v>222.23</v>
      </c>
      <c r="H482" s="228">
        <v>222.23</v>
      </c>
      <c r="I482" s="228" t="s">
        <v>1706</v>
      </c>
      <c r="J482" s="228">
        <v>40</v>
      </c>
      <c r="K482" s="239">
        <v>1</v>
      </c>
      <c r="L482" s="634">
        <v>85.6</v>
      </c>
      <c r="M482" s="634">
        <v>85.6</v>
      </c>
      <c r="N482" s="79">
        <f t="shared" si="24"/>
        <v>-136.63</v>
      </c>
      <c r="O482" s="287">
        <f t="shared" si="25"/>
        <v>-61.48</v>
      </c>
      <c r="P482" s="20"/>
    </row>
    <row r="483" spans="1:16" s="298" customFormat="1" ht="15.75" customHeight="1">
      <c r="A483" s="116">
        <v>477</v>
      </c>
      <c r="B483" s="236" t="s">
        <v>2590</v>
      </c>
      <c r="C483" s="199" t="s">
        <v>1693</v>
      </c>
      <c r="D483" s="234" t="s">
        <v>2434</v>
      </c>
      <c r="E483" s="234" t="s">
        <v>2426</v>
      </c>
      <c r="F483" s="228">
        <v>2</v>
      </c>
      <c r="G483" s="228">
        <f t="shared" si="23"/>
        <v>170</v>
      </c>
      <c r="H483" s="228">
        <v>340</v>
      </c>
      <c r="I483" s="228" t="s">
        <v>1706</v>
      </c>
      <c r="J483" s="228">
        <v>14</v>
      </c>
      <c r="K483" s="239">
        <v>2</v>
      </c>
      <c r="L483" s="634">
        <v>14.98</v>
      </c>
      <c r="M483" s="634">
        <v>29.96</v>
      </c>
      <c r="N483" s="79">
        <f t="shared" si="24"/>
        <v>-310.04000000000002</v>
      </c>
      <c r="O483" s="287">
        <f t="shared" si="25"/>
        <v>-91.19</v>
      </c>
      <c r="P483" s="20"/>
    </row>
    <row r="484" spans="1:16" s="298" customFormat="1" ht="15.75" customHeight="1">
      <c r="A484" s="116">
        <v>478</v>
      </c>
      <c r="B484" s="236" t="s">
        <v>2591</v>
      </c>
      <c r="C484" s="199" t="s">
        <v>1693</v>
      </c>
      <c r="D484" s="234" t="s">
        <v>2434</v>
      </c>
      <c r="E484" s="234" t="s">
        <v>2426</v>
      </c>
      <c r="F484" s="228">
        <v>2</v>
      </c>
      <c r="G484" s="228">
        <f t="shared" si="23"/>
        <v>170</v>
      </c>
      <c r="H484" s="228">
        <v>340</v>
      </c>
      <c r="I484" s="228" t="s">
        <v>1706</v>
      </c>
      <c r="J484" s="228">
        <v>6</v>
      </c>
      <c r="K484" s="239">
        <v>2</v>
      </c>
      <c r="L484" s="634">
        <v>6.42</v>
      </c>
      <c r="M484" s="634">
        <v>12.84</v>
      </c>
      <c r="N484" s="79">
        <f t="shared" si="24"/>
        <v>-327.16000000000003</v>
      </c>
      <c r="O484" s="287">
        <f t="shared" si="25"/>
        <v>-96.22</v>
      </c>
      <c r="P484" s="20"/>
    </row>
    <row r="485" spans="1:16" s="298" customFormat="1" ht="15.75" customHeight="1">
      <c r="A485" s="116">
        <v>479</v>
      </c>
      <c r="B485" s="236" t="s">
        <v>2592</v>
      </c>
      <c r="C485" s="199" t="s">
        <v>2433</v>
      </c>
      <c r="D485" s="234" t="s">
        <v>2434</v>
      </c>
      <c r="E485" s="234" t="s">
        <v>2426</v>
      </c>
      <c r="F485" s="228">
        <v>2</v>
      </c>
      <c r="G485" s="228">
        <f t="shared" si="23"/>
        <v>902.57</v>
      </c>
      <c r="H485" s="228">
        <v>1805.14</v>
      </c>
      <c r="I485" s="228" t="s">
        <v>1706</v>
      </c>
      <c r="J485" s="228">
        <v>63</v>
      </c>
      <c r="K485" s="239">
        <v>2</v>
      </c>
      <c r="L485" s="634">
        <v>67.41</v>
      </c>
      <c r="M485" s="634">
        <v>134.82</v>
      </c>
      <c r="N485" s="79">
        <f t="shared" si="24"/>
        <v>-1670.32</v>
      </c>
      <c r="O485" s="287">
        <f t="shared" si="25"/>
        <v>-92.53</v>
      </c>
      <c r="P485" s="20"/>
    </row>
    <row r="486" spans="1:16" s="298" customFormat="1" ht="15.75" customHeight="1">
      <c r="A486" s="116">
        <v>480</v>
      </c>
      <c r="B486" s="236" t="s">
        <v>2593</v>
      </c>
      <c r="C486" s="199" t="s">
        <v>2433</v>
      </c>
      <c r="D486" s="234" t="s">
        <v>2434</v>
      </c>
      <c r="E486" s="234" t="s">
        <v>2426</v>
      </c>
      <c r="F486" s="228">
        <v>1</v>
      </c>
      <c r="G486" s="228">
        <f t="shared" si="23"/>
        <v>110</v>
      </c>
      <c r="H486" s="228">
        <v>110</v>
      </c>
      <c r="I486" s="228" t="s">
        <v>1706</v>
      </c>
      <c r="J486" s="228">
        <v>20</v>
      </c>
      <c r="K486" s="239">
        <v>1</v>
      </c>
      <c r="L486" s="634">
        <v>42.8</v>
      </c>
      <c r="M486" s="634">
        <v>42.8</v>
      </c>
      <c r="N486" s="79">
        <f t="shared" si="24"/>
        <v>-67.2</v>
      </c>
      <c r="O486" s="287">
        <f t="shared" si="25"/>
        <v>-61.09</v>
      </c>
      <c r="P486" s="20"/>
    </row>
    <row r="487" spans="1:16" s="298" customFormat="1" ht="15.75" customHeight="1">
      <c r="A487" s="116">
        <v>481</v>
      </c>
      <c r="B487" s="236" t="s">
        <v>2594</v>
      </c>
      <c r="C487" s="199" t="s">
        <v>1693</v>
      </c>
      <c r="D487" s="234" t="s">
        <v>2434</v>
      </c>
      <c r="E487" s="234" t="s">
        <v>2426</v>
      </c>
      <c r="F487" s="228">
        <v>4</v>
      </c>
      <c r="G487" s="228">
        <f t="shared" si="23"/>
        <v>100</v>
      </c>
      <c r="H487" s="228">
        <v>400</v>
      </c>
      <c r="I487" s="228" t="s">
        <v>1706</v>
      </c>
      <c r="J487" s="228">
        <v>43</v>
      </c>
      <c r="K487" s="239">
        <v>4</v>
      </c>
      <c r="L487" s="634">
        <v>23.01</v>
      </c>
      <c r="M487" s="634">
        <v>92.02</v>
      </c>
      <c r="N487" s="79">
        <f t="shared" si="24"/>
        <v>-307.98</v>
      </c>
      <c r="O487" s="287">
        <f t="shared" si="25"/>
        <v>-77</v>
      </c>
      <c r="P487" s="20"/>
    </row>
    <row r="488" spans="1:16" s="298" customFormat="1" ht="15.75" customHeight="1">
      <c r="A488" s="116">
        <v>482</v>
      </c>
      <c r="B488" s="236" t="s">
        <v>2480</v>
      </c>
      <c r="C488" s="199" t="s">
        <v>2433</v>
      </c>
      <c r="D488" s="234" t="s">
        <v>2434</v>
      </c>
      <c r="E488" s="234" t="s">
        <v>2426</v>
      </c>
      <c r="F488" s="228">
        <v>1</v>
      </c>
      <c r="G488" s="228">
        <f t="shared" si="23"/>
        <v>370</v>
      </c>
      <c r="H488" s="228">
        <v>370</v>
      </c>
      <c r="I488" s="228" t="s">
        <v>1706</v>
      </c>
      <c r="J488" s="228">
        <v>12</v>
      </c>
      <c r="K488" s="239">
        <v>1</v>
      </c>
      <c r="L488" s="634">
        <v>25.68</v>
      </c>
      <c r="M488" s="634">
        <v>25.68</v>
      </c>
      <c r="N488" s="79">
        <f t="shared" si="24"/>
        <v>-344.32</v>
      </c>
      <c r="O488" s="287">
        <f t="shared" si="25"/>
        <v>-93.06</v>
      </c>
      <c r="P488" s="20"/>
    </row>
    <row r="489" spans="1:16" s="298" customFormat="1" ht="15.75" customHeight="1">
      <c r="A489" s="116">
        <v>483</v>
      </c>
      <c r="B489" s="236" t="s">
        <v>2595</v>
      </c>
      <c r="C489" s="199" t="s">
        <v>2433</v>
      </c>
      <c r="D489" s="234" t="s">
        <v>2434</v>
      </c>
      <c r="E489" s="234" t="s">
        <v>2426</v>
      </c>
      <c r="F489" s="228">
        <v>1</v>
      </c>
      <c r="G489" s="228">
        <f t="shared" si="23"/>
        <v>5785</v>
      </c>
      <c r="H489" s="228">
        <v>5785</v>
      </c>
      <c r="I489" s="228" t="s">
        <v>1706</v>
      </c>
      <c r="J489" s="228">
        <v>40</v>
      </c>
      <c r="K489" s="239">
        <v>1</v>
      </c>
      <c r="L489" s="634">
        <v>85.6</v>
      </c>
      <c r="M489" s="634">
        <v>85.6</v>
      </c>
      <c r="N489" s="79">
        <f t="shared" si="24"/>
        <v>-5699.4</v>
      </c>
      <c r="O489" s="287">
        <f t="shared" si="25"/>
        <v>-98.52</v>
      </c>
      <c r="P489" s="20"/>
    </row>
    <row r="490" spans="1:16" s="298" customFormat="1" ht="15.75" customHeight="1">
      <c r="A490" s="116">
        <v>484</v>
      </c>
      <c r="B490" s="236" t="s">
        <v>2596</v>
      </c>
      <c r="C490" s="199" t="s">
        <v>2433</v>
      </c>
      <c r="D490" s="234" t="s">
        <v>2434</v>
      </c>
      <c r="E490" s="234" t="s">
        <v>2426</v>
      </c>
      <c r="F490" s="228">
        <v>1</v>
      </c>
      <c r="G490" s="228">
        <f t="shared" si="23"/>
        <v>2270</v>
      </c>
      <c r="H490" s="228">
        <v>2270</v>
      </c>
      <c r="I490" s="228" t="s">
        <v>1706</v>
      </c>
      <c r="J490" s="228">
        <v>55</v>
      </c>
      <c r="K490" s="239">
        <v>1</v>
      </c>
      <c r="L490" s="634">
        <v>117.7</v>
      </c>
      <c r="M490" s="634">
        <v>117.7</v>
      </c>
      <c r="N490" s="79">
        <f t="shared" si="24"/>
        <v>-2152.3000000000002</v>
      </c>
      <c r="O490" s="287">
        <f t="shared" si="25"/>
        <v>-94.81</v>
      </c>
      <c r="P490" s="20"/>
    </row>
    <row r="491" spans="1:16" s="298" customFormat="1" ht="15.75" customHeight="1">
      <c r="A491" s="116">
        <v>485</v>
      </c>
      <c r="B491" s="236" t="s">
        <v>2597</v>
      </c>
      <c r="C491" s="199" t="s">
        <v>2443</v>
      </c>
      <c r="D491" s="234" t="s">
        <v>2434</v>
      </c>
      <c r="E491" s="234" t="s">
        <v>2426</v>
      </c>
      <c r="F491" s="228">
        <v>1</v>
      </c>
      <c r="G491" s="228">
        <f t="shared" si="23"/>
        <v>110</v>
      </c>
      <c r="H491" s="228">
        <v>110</v>
      </c>
      <c r="I491" s="228" t="s">
        <v>1706</v>
      </c>
      <c r="J491" s="228">
        <v>29</v>
      </c>
      <c r="K491" s="239">
        <v>1</v>
      </c>
      <c r="L491" s="634">
        <v>62.06</v>
      </c>
      <c r="M491" s="634">
        <v>62.06</v>
      </c>
      <c r="N491" s="79">
        <f t="shared" si="24"/>
        <v>-47.94</v>
      </c>
      <c r="O491" s="287">
        <f t="shared" si="25"/>
        <v>-43.58</v>
      </c>
      <c r="P491" s="20"/>
    </row>
    <row r="492" spans="1:16" s="298" customFormat="1" ht="15.75" customHeight="1">
      <c r="A492" s="116">
        <v>486</v>
      </c>
      <c r="B492" s="236" t="s">
        <v>2598</v>
      </c>
      <c r="C492" s="199" t="s">
        <v>2433</v>
      </c>
      <c r="D492" s="234" t="s">
        <v>2434</v>
      </c>
      <c r="E492" s="234" t="s">
        <v>2426</v>
      </c>
      <c r="F492" s="228">
        <v>1</v>
      </c>
      <c r="G492" s="228">
        <f t="shared" si="23"/>
        <v>77</v>
      </c>
      <c r="H492" s="228">
        <v>77</v>
      </c>
      <c r="I492" s="228" t="s">
        <v>1707</v>
      </c>
      <c r="J492" s="228">
        <v>1.5</v>
      </c>
      <c r="K492" s="239">
        <v>1</v>
      </c>
      <c r="L492" s="634">
        <v>59.7</v>
      </c>
      <c r="M492" s="634">
        <v>59.7</v>
      </c>
      <c r="N492" s="79">
        <f t="shared" si="24"/>
        <v>-17.3</v>
      </c>
      <c r="O492" s="287">
        <f t="shared" si="25"/>
        <v>-22.47</v>
      </c>
      <c r="P492" s="20"/>
    </row>
    <row r="493" spans="1:16" s="298" customFormat="1" ht="15.75" customHeight="1">
      <c r="A493" s="116">
        <v>487</v>
      </c>
      <c r="B493" s="236" t="s">
        <v>2599</v>
      </c>
      <c r="C493" s="199" t="s">
        <v>2433</v>
      </c>
      <c r="D493" s="234" t="s">
        <v>2434</v>
      </c>
      <c r="E493" s="234" t="s">
        <v>2426</v>
      </c>
      <c r="F493" s="228">
        <v>2</v>
      </c>
      <c r="G493" s="228">
        <f t="shared" si="23"/>
        <v>70</v>
      </c>
      <c r="H493" s="228">
        <v>140</v>
      </c>
      <c r="I493" s="228" t="s">
        <v>1706</v>
      </c>
      <c r="J493" s="228">
        <v>25</v>
      </c>
      <c r="K493" s="239">
        <v>2</v>
      </c>
      <c r="L493" s="634">
        <v>26.75</v>
      </c>
      <c r="M493" s="634">
        <v>53.5</v>
      </c>
      <c r="N493" s="79">
        <f t="shared" si="24"/>
        <v>-86.5</v>
      </c>
      <c r="O493" s="287">
        <f t="shared" si="25"/>
        <v>-61.79</v>
      </c>
      <c r="P493" s="20"/>
    </row>
    <row r="494" spans="1:16" s="298" customFormat="1" ht="15.75" customHeight="1">
      <c r="A494" s="116">
        <v>488</v>
      </c>
      <c r="B494" s="236" t="s">
        <v>2600</v>
      </c>
      <c r="C494" s="199" t="s">
        <v>2433</v>
      </c>
      <c r="D494" s="234" t="s">
        <v>2434</v>
      </c>
      <c r="E494" s="234" t="s">
        <v>2426</v>
      </c>
      <c r="F494" s="228">
        <v>6</v>
      </c>
      <c r="G494" s="228">
        <f t="shared" si="23"/>
        <v>3.5</v>
      </c>
      <c r="H494" s="228">
        <v>21</v>
      </c>
      <c r="I494" s="228" t="s">
        <v>1708</v>
      </c>
      <c r="J494" s="228">
        <v>0.5</v>
      </c>
      <c r="K494" s="239">
        <v>6</v>
      </c>
      <c r="L494" s="634">
        <v>0.86</v>
      </c>
      <c r="M494" s="634">
        <v>5.15</v>
      </c>
      <c r="N494" s="79">
        <f t="shared" si="24"/>
        <v>-15.85</v>
      </c>
      <c r="O494" s="287">
        <f t="shared" si="25"/>
        <v>-75.48</v>
      </c>
      <c r="P494" s="20"/>
    </row>
    <row r="495" spans="1:16" s="298" customFormat="1" ht="15.75" customHeight="1">
      <c r="A495" s="116">
        <v>489</v>
      </c>
      <c r="B495" s="236" t="s">
        <v>2601</v>
      </c>
      <c r="C495" s="199" t="s">
        <v>2433</v>
      </c>
      <c r="D495" s="234" t="s">
        <v>2434</v>
      </c>
      <c r="E495" s="234" t="s">
        <v>2426</v>
      </c>
      <c r="F495" s="228">
        <v>6</v>
      </c>
      <c r="G495" s="228">
        <f t="shared" si="23"/>
        <v>3.5</v>
      </c>
      <c r="H495" s="228">
        <v>21</v>
      </c>
      <c r="I495" s="228" t="s">
        <v>1708</v>
      </c>
      <c r="J495" s="228">
        <v>0.5</v>
      </c>
      <c r="K495" s="239">
        <v>6</v>
      </c>
      <c r="L495" s="634">
        <v>0.86</v>
      </c>
      <c r="M495" s="634">
        <v>5.15</v>
      </c>
      <c r="N495" s="79">
        <f t="shared" si="24"/>
        <v>-15.85</v>
      </c>
      <c r="O495" s="287">
        <f t="shared" si="25"/>
        <v>-75.48</v>
      </c>
      <c r="P495" s="20"/>
    </row>
    <row r="496" spans="1:16" s="298" customFormat="1" ht="15.75" customHeight="1">
      <c r="A496" s="116">
        <v>490</v>
      </c>
      <c r="B496" s="236" t="s">
        <v>2572</v>
      </c>
      <c r="C496" s="199" t="s">
        <v>2433</v>
      </c>
      <c r="D496" s="234" t="s">
        <v>2434</v>
      </c>
      <c r="E496" s="234" t="s">
        <v>2426</v>
      </c>
      <c r="F496" s="228">
        <v>4</v>
      </c>
      <c r="G496" s="228">
        <f t="shared" si="23"/>
        <v>980.56</v>
      </c>
      <c r="H496" s="228">
        <v>3922.24</v>
      </c>
      <c r="I496" s="228" t="s">
        <v>1706</v>
      </c>
      <c r="J496" s="228">
        <v>40</v>
      </c>
      <c r="K496" s="239">
        <v>4</v>
      </c>
      <c r="L496" s="634">
        <v>21.4</v>
      </c>
      <c r="M496" s="634">
        <v>85.6</v>
      </c>
      <c r="N496" s="79">
        <f t="shared" si="24"/>
        <v>-3836.64</v>
      </c>
      <c r="O496" s="287">
        <f t="shared" si="25"/>
        <v>-97.82</v>
      </c>
      <c r="P496" s="20"/>
    </row>
    <row r="497" spans="1:16" s="298" customFormat="1" ht="15.75" customHeight="1">
      <c r="A497" s="116">
        <v>491</v>
      </c>
      <c r="B497" s="236" t="s">
        <v>2523</v>
      </c>
      <c r="C497" s="199" t="s">
        <v>2433</v>
      </c>
      <c r="D497" s="234" t="s">
        <v>2434</v>
      </c>
      <c r="E497" s="234" t="s">
        <v>2426</v>
      </c>
      <c r="F497" s="228">
        <v>10</v>
      </c>
      <c r="G497" s="228">
        <f t="shared" si="23"/>
        <v>8.5</v>
      </c>
      <c r="H497" s="228">
        <v>85</v>
      </c>
      <c r="I497" s="228" t="s">
        <v>1706</v>
      </c>
      <c r="J497" s="228">
        <v>5</v>
      </c>
      <c r="K497" s="239">
        <v>10</v>
      </c>
      <c r="L497" s="634">
        <v>1.07</v>
      </c>
      <c r="M497" s="634">
        <v>10.7</v>
      </c>
      <c r="N497" s="79">
        <f t="shared" si="24"/>
        <v>-74.3</v>
      </c>
      <c r="O497" s="287">
        <f t="shared" si="25"/>
        <v>-87.41</v>
      </c>
      <c r="P497" s="20"/>
    </row>
    <row r="498" spans="1:16" s="298" customFormat="1" ht="15.75" customHeight="1">
      <c r="A498" s="116">
        <v>492</v>
      </c>
      <c r="B498" s="236" t="s">
        <v>2522</v>
      </c>
      <c r="C498" s="199" t="s">
        <v>2433</v>
      </c>
      <c r="D498" s="234" t="s">
        <v>2434</v>
      </c>
      <c r="E498" s="234" t="s">
        <v>2426</v>
      </c>
      <c r="F498" s="228">
        <v>10</v>
      </c>
      <c r="G498" s="228">
        <f t="shared" si="23"/>
        <v>13</v>
      </c>
      <c r="H498" s="228">
        <v>130</v>
      </c>
      <c r="I498" s="228" t="s">
        <v>1706</v>
      </c>
      <c r="J498" s="228">
        <v>20</v>
      </c>
      <c r="K498" s="239">
        <v>10</v>
      </c>
      <c r="L498" s="634">
        <v>4.28</v>
      </c>
      <c r="M498" s="634">
        <v>42.8</v>
      </c>
      <c r="N498" s="79">
        <f t="shared" si="24"/>
        <v>-87.2</v>
      </c>
      <c r="O498" s="287">
        <f t="shared" si="25"/>
        <v>-67.08</v>
      </c>
      <c r="P498" s="20"/>
    </row>
    <row r="499" spans="1:16" s="298" customFormat="1" ht="15.75" customHeight="1">
      <c r="A499" s="116">
        <v>493</v>
      </c>
      <c r="B499" s="236" t="s">
        <v>2602</v>
      </c>
      <c r="C499" s="199" t="s">
        <v>2433</v>
      </c>
      <c r="D499" s="234" t="s">
        <v>2434</v>
      </c>
      <c r="E499" s="234" t="s">
        <v>2426</v>
      </c>
      <c r="F499" s="228">
        <v>2</v>
      </c>
      <c r="G499" s="228">
        <f t="shared" si="23"/>
        <v>42.74</v>
      </c>
      <c r="H499" s="228">
        <v>85.48</v>
      </c>
      <c r="I499" s="228" t="s">
        <v>1706</v>
      </c>
      <c r="J499" s="228">
        <v>20</v>
      </c>
      <c r="K499" s="239">
        <v>2</v>
      </c>
      <c r="L499" s="634">
        <v>21.4</v>
      </c>
      <c r="M499" s="634">
        <v>42.8</v>
      </c>
      <c r="N499" s="79">
        <f t="shared" si="24"/>
        <v>-42.68</v>
      </c>
      <c r="O499" s="287">
        <f t="shared" si="25"/>
        <v>-49.93</v>
      </c>
      <c r="P499" s="20"/>
    </row>
    <row r="500" spans="1:16" s="298" customFormat="1" ht="15.75" customHeight="1">
      <c r="A500" s="116">
        <v>494</v>
      </c>
      <c r="B500" s="236" t="s">
        <v>2572</v>
      </c>
      <c r="C500" s="199" t="s">
        <v>2433</v>
      </c>
      <c r="D500" s="234" t="s">
        <v>2434</v>
      </c>
      <c r="E500" s="234" t="s">
        <v>2426</v>
      </c>
      <c r="F500" s="228">
        <v>1</v>
      </c>
      <c r="G500" s="228">
        <f t="shared" si="23"/>
        <v>1710</v>
      </c>
      <c r="H500" s="228">
        <v>1710</v>
      </c>
      <c r="I500" s="228" t="s">
        <v>1706</v>
      </c>
      <c r="J500" s="228">
        <v>12</v>
      </c>
      <c r="K500" s="239">
        <v>1</v>
      </c>
      <c r="L500" s="634">
        <v>25.68</v>
      </c>
      <c r="M500" s="634">
        <v>25.68</v>
      </c>
      <c r="N500" s="79">
        <f t="shared" si="24"/>
        <v>-1684.32</v>
      </c>
      <c r="O500" s="287">
        <f t="shared" si="25"/>
        <v>-98.5</v>
      </c>
      <c r="P500" s="20"/>
    </row>
    <row r="501" spans="1:16" s="298" customFormat="1" ht="15.75" customHeight="1">
      <c r="A501" s="116">
        <v>495</v>
      </c>
      <c r="B501" s="236" t="s">
        <v>2603</v>
      </c>
      <c r="C501" s="199" t="s">
        <v>2433</v>
      </c>
      <c r="D501" s="234" t="s">
        <v>2434</v>
      </c>
      <c r="E501" s="234" t="s">
        <v>2426</v>
      </c>
      <c r="F501" s="228">
        <v>1</v>
      </c>
      <c r="G501" s="228">
        <f t="shared" si="23"/>
        <v>210</v>
      </c>
      <c r="H501" s="228">
        <v>210</v>
      </c>
      <c r="I501" s="228" t="s">
        <v>1706</v>
      </c>
      <c r="J501" s="228">
        <v>40</v>
      </c>
      <c r="K501" s="239">
        <v>1</v>
      </c>
      <c r="L501" s="634">
        <v>85.6</v>
      </c>
      <c r="M501" s="634">
        <v>85.6</v>
      </c>
      <c r="N501" s="79">
        <f t="shared" si="24"/>
        <v>-124.4</v>
      </c>
      <c r="O501" s="287">
        <f t="shared" si="25"/>
        <v>-59.24</v>
      </c>
      <c r="P501" s="20"/>
    </row>
    <row r="502" spans="1:16" s="298" customFormat="1" ht="15.75" customHeight="1">
      <c r="A502" s="116">
        <v>496</v>
      </c>
      <c r="B502" s="236" t="s">
        <v>2523</v>
      </c>
      <c r="C502" s="199" t="s">
        <v>2433</v>
      </c>
      <c r="D502" s="234" t="s">
        <v>2434</v>
      </c>
      <c r="E502" s="234" t="s">
        <v>2426</v>
      </c>
      <c r="F502" s="228">
        <v>2</v>
      </c>
      <c r="G502" s="228">
        <f t="shared" si="23"/>
        <v>12</v>
      </c>
      <c r="H502" s="228">
        <v>24</v>
      </c>
      <c r="I502" s="228" t="s">
        <v>1706</v>
      </c>
      <c r="J502" s="228">
        <v>3</v>
      </c>
      <c r="K502" s="239">
        <v>2</v>
      </c>
      <c r="L502" s="634">
        <v>3.21</v>
      </c>
      <c r="M502" s="634">
        <v>6.42</v>
      </c>
      <c r="N502" s="79">
        <f t="shared" si="24"/>
        <v>-17.579999999999998</v>
      </c>
      <c r="O502" s="287">
        <f t="shared" si="25"/>
        <v>-73.25</v>
      </c>
      <c r="P502" s="20"/>
    </row>
    <row r="503" spans="1:16" s="298" customFormat="1" ht="15.75" customHeight="1">
      <c r="A503" s="116">
        <v>497</v>
      </c>
      <c r="B503" s="236" t="s">
        <v>2604</v>
      </c>
      <c r="C503" s="199" t="s">
        <v>2433</v>
      </c>
      <c r="D503" s="234" t="s">
        <v>2434</v>
      </c>
      <c r="E503" s="234" t="s">
        <v>2605</v>
      </c>
      <c r="F503" s="228">
        <v>6</v>
      </c>
      <c r="G503" s="228">
        <f t="shared" si="23"/>
        <v>384</v>
      </c>
      <c r="H503" s="228">
        <v>2304</v>
      </c>
      <c r="I503" s="228"/>
      <c r="J503" s="228"/>
      <c r="K503" s="239">
        <v>6</v>
      </c>
      <c r="L503" s="634">
        <v>38</v>
      </c>
      <c r="M503" s="634">
        <v>228</v>
      </c>
      <c r="N503" s="79">
        <f t="shared" si="24"/>
        <v>-2076</v>
      </c>
      <c r="O503" s="287">
        <f t="shared" si="25"/>
        <v>-90.1</v>
      </c>
      <c r="P503" s="20"/>
    </row>
    <row r="504" spans="1:16" s="298" customFormat="1" ht="15.75" customHeight="1">
      <c r="A504" s="116">
        <v>498</v>
      </c>
      <c r="B504" s="236" t="s">
        <v>2604</v>
      </c>
      <c r="C504" s="199" t="s">
        <v>2433</v>
      </c>
      <c r="D504" s="234" t="s">
        <v>2434</v>
      </c>
      <c r="E504" s="234" t="s">
        <v>2605</v>
      </c>
      <c r="F504" s="228">
        <v>1</v>
      </c>
      <c r="G504" s="228">
        <f t="shared" si="23"/>
        <v>384</v>
      </c>
      <c r="H504" s="228">
        <v>384</v>
      </c>
      <c r="I504" s="228"/>
      <c r="J504" s="228"/>
      <c r="K504" s="239">
        <v>1</v>
      </c>
      <c r="L504" s="634">
        <v>38</v>
      </c>
      <c r="M504" s="634">
        <v>38</v>
      </c>
      <c r="N504" s="79">
        <f t="shared" si="24"/>
        <v>-346</v>
      </c>
      <c r="O504" s="287">
        <f t="shared" si="25"/>
        <v>-90.1</v>
      </c>
      <c r="P504" s="20"/>
    </row>
    <row r="505" spans="1:16" s="298" customFormat="1" ht="15.75" customHeight="1">
      <c r="A505" s="116">
        <v>499</v>
      </c>
      <c r="B505" s="236" t="s">
        <v>2606</v>
      </c>
      <c r="C505" s="199" t="s">
        <v>2433</v>
      </c>
      <c r="D505" s="234" t="s">
        <v>2434</v>
      </c>
      <c r="E505" s="234" t="s">
        <v>2605</v>
      </c>
      <c r="F505" s="228">
        <v>2</v>
      </c>
      <c r="G505" s="228">
        <f t="shared" si="23"/>
        <v>196</v>
      </c>
      <c r="H505" s="228">
        <v>392</v>
      </c>
      <c r="I505" s="228"/>
      <c r="J505" s="228"/>
      <c r="K505" s="239">
        <v>2</v>
      </c>
      <c r="L505" s="634">
        <v>20</v>
      </c>
      <c r="M505" s="634">
        <v>40</v>
      </c>
      <c r="N505" s="79">
        <f t="shared" si="24"/>
        <v>-352</v>
      </c>
      <c r="O505" s="287">
        <f t="shared" si="25"/>
        <v>-89.8</v>
      </c>
      <c r="P505" s="20"/>
    </row>
    <row r="506" spans="1:16" s="298" customFormat="1" ht="15.75" customHeight="1">
      <c r="A506" s="116">
        <v>500</v>
      </c>
      <c r="B506" s="236" t="s">
        <v>2607</v>
      </c>
      <c r="C506" s="199" t="s">
        <v>2433</v>
      </c>
      <c r="D506" s="234" t="s">
        <v>2434</v>
      </c>
      <c r="E506" s="234" t="s">
        <v>2605</v>
      </c>
      <c r="F506" s="228">
        <v>90</v>
      </c>
      <c r="G506" s="228">
        <f t="shared" si="23"/>
        <v>25</v>
      </c>
      <c r="H506" s="228">
        <v>2250</v>
      </c>
      <c r="I506" s="228"/>
      <c r="J506" s="228"/>
      <c r="K506" s="239">
        <v>90</v>
      </c>
      <c r="L506" s="634">
        <v>3</v>
      </c>
      <c r="M506" s="634">
        <v>270</v>
      </c>
      <c r="N506" s="79">
        <f t="shared" si="24"/>
        <v>-1980</v>
      </c>
      <c r="O506" s="287">
        <f t="shared" si="25"/>
        <v>-88</v>
      </c>
      <c r="P506" s="20"/>
    </row>
    <row r="507" spans="1:16" s="298" customFormat="1" ht="15.75" customHeight="1">
      <c r="A507" s="116">
        <v>501</v>
      </c>
      <c r="B507" s="236" t="s">
        <v>2608</v>
      </c>
      <c r="C507" s="199" t="s">
        <v>2433</v>
      </c>
      <c r="D507" s="234" t="s">
        <v>2434</v>
      </c>
      <c r="E507" s="234" t="s">
        <v>2605</v>
      </c>
      <c r="F507" s="228">
        <v>4</v>
      </c>
      <c r="G507" s="228">
        <f t="shared" si="23"/>
        <v>153</v>
      </c>
      <c r="H507" s="228">
        <v>612</v>
      </c>
      <c r="I507" s="228"/>
      <c r="J507" s="228"/>
      <c r="K507" s="239">
        <v>4</v>
      </c>
      <c r="L507" s="634">
        <v>15</v>
      </c>
      <c r="M507" s="634">
        <v>60</v>
      </c>
      <c r="N507" s="79">
        <f t="shared" si="24"/>
        <v>-552</v>
      </c>
      <c r="O507" s="287">
        <f t="shared" si="25"/>
        <v>-90.2</v>
      </c>
      <c r="P507" s="20"/>
    </row>
    <row r="508" spans="1:16" s="298" customFormat="1" ht="15.75" customHeight="1">
      <c r="A508" s="116">
        <v>502</v>
      </c>
      <c r="B508" s="236" t="s">
        <v>2609</v>
      </c>
      <c r="C508" s="199" t="s">
        <v>2433</v>
      </c>
      <c r="D508" s="234" t="s">
        <v>2434</v>
      </c>
      <c r="E508" s="234" t="s">
        <v>2605</v>
      </c>
      <c r="F508" s="228">
        <v>14</v>
      </c>
      <c r="G508" s="228">
        <f t="shared" si="23"/>
        <v>538.46</v>
      </c>
      <c r="H508" s="228">
        <v>7538.44</v>
      </c>
      <c r="I508" s="228"/>
      <c r="J508" s="228"/>
      <c r="K508" s="239">
        <v>14</v>
      </c>
      <c r="L508" s="634">
        <v>54</v>
      </c>
      <c r="M508" s="634">
        <v>756</v>
      </c>
      <c r="N508" s="79">
        <f t="shared" si="24"/>
        <v>-6782.44</v>
      </c>
      <c r="O508" s="287">
        <f t="shared" si="25"/>
        <v>-89.97</v>
      </c>
      <c r="P508" s="20"/>
    </row>
    <row r="509" spans="1:16" s="298" customFormat="1" ht="15.75" customHeight="1">
      <c r="A509" s="116">
        <v>503</v>
      </c>
      <c r="B509" s="236" t="s">
        <v>2610</v>
      </c>
      <c r="C509" s="199" t="s">
        <v>2433</v>
      </c>
      <c r="D509" s="234" t="s">
        <v>2434</v>
      </c>
      <c r="E509" s="234" t="s">
        <v>2605</v>
      </c>
      <c r="F509" s="228">
        <v>4</v>
      </c>
      <c r="G509" s="228">
        <f t="shared" si="23"/>
        <v>136</v>
      </c>
      <c r="H509" s="228">
        <v>544</v>
      </c>
      <c r="I509" s="228"/>
      <c r="J509" s="228"/>
      <c r="K509" s="239">
        <v>4</v>
      </c>
      <c r="L509" s="634">
        <v>14</v>
      </c>
      <c r="M509" s="634">
        <v>56</v>
      </c>
      <c r="N509" s="79">
        <f t="shared" si="24"/>
        <v>-488</v>
      </c>
      <c r="O509" s="287">
        <f t="shared" si="25"/>
        <v>-89.71</v>
      </c>
      <c r="P509" s="20"/>
    </row>
    <row r="510" spans="1:16" s="298" customFormat="1" ht="15.75" customHeight="1">
      <c r="A510" s="116">
        <v>504</v>
      </c>
      <c r="B510" s="236" t="s">
        <v>2611</v>
      </c>
      <c r="C510" s="199" t="s">
        <v>2433</v>
      </c>
      <c r="D510" s="234" t="s">
        <v>2434</v>
      </c>
      <c r="E510" s="234" t="s">
        <v>2605</v>
      </c>
      <c r="F510" s="228">
        <v>2</v>
      </c>
      <c r="G510" s="228">
        <f t="shared" si="23"/>
        <v>2564</v>
      </c>
      <c r="H510" s="228">
        <v>5128</v>
      </c>
      <c r="I510" s="228"/>
      <c r="J510" s="228"/>
      <c r="K510" s="239">
        <v>2</v>
      </c>
      <c r="L510" s="634">
        <v>256</v>
      </c>
      <c r="M510" s="634">
        <v>512</v>
      </c>
      <c r="N510" s="79">
        <f t="shared" si="24"/>
        <v>-4616</v>
      </c>
      <c r="O510" s="287">
        <f t="shared" si="25"/>
        <v>-90.02</v>
      </c>
      <c r="P510" s="20"/>
    </row>
    <row r="511" spans="1:16" s="298" customFormat="1" ht="15.75" customHeight="1">
      <c r="A511" s="116">
        <v>505</v>
      </c>
      <c r="B511" s="236" t="s">
        <v>2612</v>
      </c>
      <c r="C511" s="199" t="s">
        <v>2433</v>
      </c>
      <c r="D511" s="234" t="s">
        <v>2434</v>
      </c>
      <c r="E511" s="234" t="s">
        <v>2605</v>
      </c>
      <c r="F511" s="228">
        <v>3</v>
      </c>
      <c r="G511" s="228">
        <f t="shared" si="23"/>
        <v>2273</v>
      </c>
      <c r="H511" s="228">
        <v>6819</v>
      </c>
      <c r="I511" s="228"/>
      <c r="J511" s="228"/>
      <c r="K511" s="239">
        <v>3</v>
      </c>
      <c r="L511" s="634">
        <v>227</v>
      </c>
      <c r="M511" s="634">
        <v>681</v>
      </c>
      <c r="N511" s="79">
        <f t="shared" si="24"/>
        <v>-6138</v>
      </c>
      <c r="O511" s="287">
        <f t="shared" si="25"/>
        <v>-90.01</v>
      </c>
      <c r="P511" s="20"/>
    </row>
    <row r="512" spans="1:16" s="298" customFormat="1" ht="15.75" customHeight="1">
      <c r="A512" s="116">
        <v>506</v>
      </c>
      <c r="B512" s="236" t="s">
        <v>2613</v>
      </c>
      <c r="C512" s="199" t="s">
        <v>2433</v>
      </c>
      <c r="D512" s="234" t="s">
        <v>2434</v>
      </c>
      <c r="E512" s="234" t="s">
        <v>2605</v>
      </c>
      <c r="F512" s="228">
        <v>1</v>
      </c>
      <c r="G512" s="228">
        <f t="shared" si="23"/>
        <v>1355.24</v>
      </c>
      <c r="H512" s="228">
        <v>1355.24</v>
      </c>
      <c r="I512" s="228"/>
      <c r="J512" s="228"/>
      <c r="K512" s="239">
        <v>1</v>
      </c>
      <c r="L512" s="634">
        <v>136</v>
      </c>
      <c r="M512" s="634">
        <v>136</v>
      </c>
      <c r="N512" s="79">
        <f t="shared" si="24"/>
        <v>-1219.24</v>
      </c>
      <c r="O512" s="287">
        <f t="shared" si="25"/>
        <v>-89.96</v>
      </c>
      <c r="P512" s="20"/>
    </row>
    <row r="513" spans="1:16" s="298" customFormat="1" ht="15.75" customHeight="1">
      <c r="A513" s="116">
        <v>507</v>
      </c>
      <c r="B513" s="236" t="s">
        <v>2614</v>
      </c>
      <c r="C513" s="199" t="s">
        <v>2433</v>
      </c>
      <c r="D513" s="234" t="s">
        <v>2434</v>
      </c>
      <c r="E513" s="234" t="s">
        <v>2605</v>
      </c>
      <c r="F513" s="228">
        <v>13</v>
      </c>
      <c r="G513" s="228">
        <f t="shared" si="23"/>
        <v>21</v>
      </c>
      <c r="H513" s="228">
        <v>273</v>
      </c>
      <c r="I513" s="228"/>
      <c r="J513" s="228"/>
      <c r="K513" s="239">
        <v>13</v>
      </c>
      <c r="L513" s="634">
        <v>2</v>
      </c>
      <c r="M513" s="634">
        <v>26</v>
      </c>
      <c r="N513" s="79">
        <f t="shared" si="24"/>
        <v>-247</v>
      </c>
      <c r="O513" s="287">
        <f t="shared" si="25"/>
        <v>-90.48</v>
      </c>
      <c r="P513" s="20"/>
    </row>
    <row r="514" spans="1:16" s="298" customFormat="1" ht="15.75" customHeight="1">
      <c r="A514" s="116">
        <v>508</v>
      </c>
      <c r="B514" s="236" t="s">
        <v>2615</v>
      </c>
      <c r="C514" s="199" t="s">
        <v>2433</v>
      </c>
      <c r="D514" s="234" t="s">
        <v>2434</v>
      </c>
      <c r="E514" s="234" t="s">
        <v>2605</v>
      </c>
      <c r="F514" s="228">
        <v>1</v>
      </c>
      <c r="G514" s="228">
        <f t="shared" si="23"/>
        <v>18500</v>
      </c>
      <c r="H514" s="228">
        <v>18500</v>
      </c>
      <c r="I514" s="228"/>
      <c r="J514" s="228"/>
      <c r="K514" s="239">
        <v>1</v>
      </c>
      <c r="L514" s="634">
        <v>1850</v>
      </c>
      <c r="M514" s="634">
        <v>1850</v>
      </c>
      <c r="N514" s="79">
        <f t="shared" si="24"/>
        <v>-16650</v>
      </c>
      <c r="O514" s="287">
        <f t="shared" si="25"/>
        <v>-90</v>
      </c>
      <c r="P514" s="20"/>
    </row>
    <row r="515" spans="1:16" s="298" customFormat="1" ht="15.75" customHeight="1">
      <c r="A515" s="116">
        <v>509</v>
      </c>
      <c r="B515" s="236" t="s">
        <v>2616</v>
      </c>
      <c r="C515" s="199" t="s">
        <v>2433</v>
      </c>
      <c r="D515" s="234" t="s">
        <v>2434</v>
      </c>
      <c r="E515" s="234" t="s">
        <v>2605</v>
      </c>
      <c r="F515" s="228">
        <v>1</v>
      </c>
      <c r="G515" s="228">
        <f t="shared" si="23"/>
        <v>2500</v>
      </c>
      <c r="H515" s="228">
        <v>2500</v>
      </c>
      <c r="I515" s="228"/>
      <c r="J515" s="228"/>
      <c r="K515" s="239">
        <v>1</v>
      </c>
      <c r="L515" s="634">
        <v>250</v>
      </c>
      <c r="M515" s="634">
        <v>250</v>
      </c>
      <c r="N515" s="79">
        <f t="shared" si="24"/>
        <v>-2250</v>
      </c>
      <c r="O515" s="287">
        <f t="shared" si="25"/>
        <v>-90</v>
      </c>
      <c r="P515" s="20"/>
    </row>
    <row r="516" spans="1:16" s="298" customFormat="1" ht="15.75" customHeight="1">
      <c r="A516" s="116">
        <v>510</v>
      </c>
      <c r="B516" s="236" t="s">
        <v>2617</v>
      </c>
      <c r="C516" s="199" t="s">
        <v>2433</v>
      </c>
      <c r="D516" s="234" t="s">
        <v>2434</v>
      </c>
      <c r="E516" s="234" t="s">
        <v>2605</v>
      </c>
      <c r="F516" s="228">
        <v>5</v>
      </c>
      <c r="G516" s="228">
        <f t="shared" si="23"/>
        <v>1200</v>
      </c>
      <c r="H516" s="228">
        <v>6000</v>
      </c>
      <c r="I516" s="228"/>
      <c r="J516" s="228"/>
      <c r="K516" s="239">
        <v>5</v>
      </c>
      <c r="L516" s="634">
        <v>120</v>
      </c>
      <c r="M516" s="634">
        <v>600</v>
      </c>
      <c r="N516" s="79">
        <f t="shared" si="24"/>
        <v>-5400</v>
      </c>
      <c r="O516" s="287">
        <f t="shared" si="25"/>
        <v>-90</v>
      </c>
      <c r="P516" s="20"/>
    </row>
    <row r="517" spans="1:16" s="298" customFormat="1" ht="15.75" customHeight="1">
      <c r="A517" s="116">
        <v>511</v>
      </c>
      <c r="B517" s="236" t="s">
        <v>2618</v>
      </c>
      <c r="C517" s="199" t="s">
        <v>2433</v>
      </c>
      <c r="D517" s="234" t="s">
        <v>2434</v>
      </c>
      <c r="E517" s="234" t="s">
        <v>2605</v>
      </c>
      <c r="F517" s="228">
        <v>5</v>
      </c>
      <c r="G517" s="228">
        <f t="shared" ref="G517:G580" si="26">H517/F517</f>
        <v>709</v>
      </c>
      <c r="H517" s="228">
        <v>3545</v>
      </c>
      <c r="I517" s="228"/>
      <c r="J517" s="228"/>
      <c r="K517" s="239">
        <v>5</v>
      </c>
      <c r="L517" s="634">
        <v>71</v>
      </c>
      <c r="M517" s="634">
        <v>355</v>
      </c>
      <c r="N517" s="79">
        <f t="shared" si="24"/>
        <v>-3190</v>
      </c>
      <c r="O517" s="287">
        <f t="shared" si="25"/>
        <v>-89.99</v>
      </c>
      <c r="P517" s="20"/>
    </row>
    <row r="518" spans="1:16" s="298" customFormat="1" ht="15.75" customHeight="1">
      <c r="A518" s="116">
        <v>512</v>
      </c>
      <c r="B518" s="236" t="s">
        <v>2619</v>
      </c>
      <c r="C518" s="199" t="s">
        <v>2433</v>
      </c>
      <c r="D518" s="234" t="s">
        <v>2434</v>
      </c>
      <c r="E518" s="234" t="s">
        <v>2605</v>
      </c>
      <c r="F518" s="228">
        <v>7</v>
      </c>
      <c r="G518" s="228">
        <f t="shared" si="26"/>
        <v>250</v>
      </c>
      <c r="H518" s="228">
        <v>1750</v>
      </c>
      <c r="I518" s="228"/>
      <c r="J518" s="228"/>
      <c r="K518" s="239">
        <v>7</v>
      </c>
      <c r="L518" s="634">
        <v>25</v>
      </c>
      <c r="M518" s="634">
        <v>175</v>
      </c>
      <c r="N518" s="79">
        <f t="shared" si="24"/>
        <v>-1575</v>
      </c>
      <c r="O518" s="287">
        <f t="shared" si="25"/>
        <v>-90</v>
      </c>
      <c r="P518" s="20"/>
    </row>
    <row r="519" spans="1:16" s="298" customFormat="1" ht="15.75" customHeight="1">
      <c r="A519" s="116">
        <v>513</v>
      </c>
      <c r="B519" s="236" t="s">
        <v>2620</v>
      </c>
      <c r="C519" s="199" t="s">
        <v>2433</v>
      </c>
      <c r="D519" s="234" t="s">
        <v>2434</v>
      </c>
      <c r="E519" s="234" t="s">
        <v>2605</v>
      </c>
      <c r="F519" s="228">
        <v>3</v>
      </c>
      <c r="G519" s="228">
        <f t="shared" si="26"/>
        <v>3950</v>
      </c>
      <c r="H519" s="228">
        <v>11850</v>
      </c>
      <c r="I519" s="228"/>
      <c r="J519" s="228"/>
      <c r="K519" s="239">
        <v>3</v>
      </c>
      <c r="L519" s="634">
        <v>395</v>
      </c>
      <c r="M519" s="634">
        <v>1185</v>
      </c>
      <c r="N519" s="79">
        <f t="shared" si="24"/>
        <v>-10665</v>
      </c>
      <c r="O519" s="287">
        <f t="shared" si="25"/>
        <v>-90</v>
      </c>
      <c r="P519" s="20"/>
    </row>
    <row r="520" spans="1:16" s="298" customFormat="1" ht="15.75" customHeight="1">
      <c r="A520" s="116">
        <v>514</v>
      </c>
      <c r="B520" s="236" t="s">
        <v>2621</v>
      </c>
      <c r="C520" s="199" t="s">
        <v>2433</v>
      </c>
      <c r="D520" s="234" t="s">
        <v>2434</v>
      </c>
      <c r="E520" s="234" t="s">
        <v>2605</v>
      </c>
      <c r="F520" s="228">
        <v>2</v>
      </c>
      <c r="G520" s="228">
        <f t="shared" si="26"/>
        <v>1794</v>
      </c>
      <c r="H520" s="228">
        <v>3588</v>
      </c>
      <c r="I520" s="228"/>
      <c r="J520" s="228"/>
      <c r="K520" s="239">
        <v>2</v>
      </c>
      <c r="L520" s="634">
        <v>179</v>
      </c>
      <c r="M520" s="634">
        <v>358</v>
      </c>
      <c r="N520" s="79">
        <f t="shared" si="24"/>
        <v>-3230</v>
      </c>
      <c r="O520" s="287">
        <f t="shared" si="25"/>
        <v>-90.02</v>
      </c>
      <c r="P520" s="20"/>
    </row>
    <row r="521" spans="1:16" s="298" customFormat="1" ht="15.75" customHeight="1">
      <c r="A521" s="116">
        <v>515</v>
      </c>
      <c r="B521" s="236" t="s">
        <v>2620</v>
      </c>
      <c r="C521" s="199" t="s">
        <v>2433</v>
      </c>
      <c r="D521" s="234" t="s">
        <v>2434</v>
      </c>
      <c r="E521" s="234" t="s">
        <v>2605</v>
      </c>
      <c r="F521" s="228">
        <v>1</v>
      </c>
      <c r="G521" s="228">
        <f t="shared" si="26"/>
        <v>19400</v>
      </c>
      <c r="H521" s="228">
        <v>19400</v>
      </c>
      <c r="I521" s="228"/>
      <c r="J521" s="228"/>
      <c r="K521" s="239">
        <v>1</v>
      </c>
      <c r="L521" s="634">
        <v>1940</v>
      </c>
      <c r="M521" s="634">
        <v>1940</v>
      </c>
      <c r="N521" s="79">
        <f t="shared" si="24"/>
        <v>-17460</v>
      </c>
      <c r="O521" s="287">
        <f t="shared" si="25"/>
        <v>-90</v>
      </c>
      <c r="P521" s="20"/>
    </row>
    <row r="522" spans="1:16" s="298" customFormat="1" ht="15.75" customHeight="1">
      <c r="A522" s="116">
        <v>516</v>
      </c>
      <c r="B522" s="236" t="s">
        <v>2622</v>
      </c>
      <c r="C522" s="199" t="s">
        <v>2433</v>
      </c>
      <c r="D522" s="234" t="s">
        <v>2434</v>
      </c>
      <c r="E522" s="234" t="s">
        <v>2605</v>
      </c>
      <c r="F522" s="228">
        <v>6</v>
      </c>
      <c r="G522" s="228">
        <f t="shared" si="26"/>
        <v>2991</v>
      </c>
      <c r="H522" s="228">
        <v>17946</v>
      </c>
      <c r="I522" s="228"/>
      <c r="J522" s="228"/>
      <c r="K522" s="239">
        <v>6</v>
      </c>
      <c r="L522" s="634">
        <v>299</v>
      </c>
      <c r="M522" s="634">
        <v>1794</v>
      </c>
      <c r="N522" s="79">
        <f t="shared" si="24"/>
        <v>-16152</v>
      </c>
      <c r="O522" s="287">
        <f t="shared" si="25"/>
        <v>-90</v>
      </c>
      <c r="P522" s="20"/>
    </row>
    <row r="523" spans="1:16" s="298" customFormat="1" ht="15.75" customHeight="1">
      <c r="A523" s="116">
        <v>517</v>
      </c>
      <c r="B523" s="236" t="s">
        <v>2623</v>
      </c>
      <c r="C523" s="199" t="s">
        <v>2433</v>
      </c>
      <c r="D523" s="234" t="s">
        <v>2434</v>
      </c>
      <c r="E523" s="234" t="s">
        <v>2605</v>
      </c>
      <c r="F523" s="228">
        <v>2</v>
      </c>
      <c r="G523" s="228">
        <f t="shared" si="26"/>
        <v>500</v>
      </c>
      <c r="H523" s="228">
        <v>1000</v>
      </c>
      <c r="I523" s="228"/>
      <c r="J523" s="228"/>
      <c r="K523" s="239">
        <v>2</v>
      </c>
      <c r="L523" s="634">
        <v>50</v>
      </c>
      <c r="M523" s="634">
        <v>100</v>
      </c>
      <c r="N523" s="79">
        <f t="shared" si="24"/>
        <v>-900</v>
      </c>
      <c r="O523" s="287">
        <f t="shared" si="25"/>
        <v>-90</v>
      </c>
      <c r="P523" s="20"/>
    </row>
    <row r="524" spans="1:16" s="298" customFormat="1" ht="15.75" customHeight="1">
      <c r="A524" s="116">
        <v>518</v>
      </c>
      <c r="B524" s="236" t="s">
        <v>2624</v>
      </c>
      <c r="C524" s="199" t="s">
        <v>2433</v>
      </c>
      <c r="D524" s="234" t="s">
        <v>2434</v>
      </c>
      <c r="E524" s="234" t="s">
        <v>2605</v>
      </c>
      <c r="F524" s="228">
        <v>2</v>
      </c>
      <c r="G524" s="228">
        <f t="shared" si="26"/>
        <v>4102</v>
      </c>
      <c r="H524" s="228">
        <v>8204</v>
      </c>
      <c r="I524" s="228"/>
      <c r="J524" s="228"/>
      <c r="K524" s="239">
        <v>2</v>
      </c>
      <c r="L524" s="634">
        <v>410</v>
      </c>
      <c r="M524" s="634">
        <v>820</v>
      </c>
      <c r="N524" s="79">
        <f t="shared" si="24"/>
        <v>-7384</v>
      </c>
      <c r="O524" s="287">
        <f t="shared" si="25"/>
        <v>-90</v>
      </c>
      <c r="P524" s="20"/>
    </row>
    <row r="525" spans="1:16" s="298" customFormat="1" ht="15.75" customHeight="1">
      <c r="A525" s="116">
        <v>519</v>
      </c>
      <c r="B525" s="236" t="s">
        <v>2625</v>
      </c>
      <c r="C525" s="199" t="s">
        <v>2433</v>
      </c>
      <c r="D525" s="234" t="s">
        <v>2434</v>
      </c>
      <c r="E525" s="234" t="s">
        <v>2605</v>
      </c>
      <c r="F525" s="228">
        <v>2</v>
      </c>
      <c r="G525" s="228">
        <f t="shared" si="26"/>
        <v>811</v>
      </c>
      <c r="H525" s="228">
        <v>1622</v>
      </c>
      <c r="I525" s="228"/>
      <c r="J525" s="228"/>
      <c r="K525" s="239">
        <v>2</v>
      </c>
      <c r="L525" s="634">
        <v>81</v>
      </c>
      <c r="M525" s="634">
        <v>162</v>
      </c>
      <c r="N525" s="79">
        <f t="shared" si="24"/>
        <v>-1460</v>
      </c>
      <c r="O525" s="287">
        <f t="shared" si="25"/>
        <v>-90.01</v>
      </c>
      <c r="P525" s="20"/>
    </row>
    <row r="526" spans="1:16" s="298" customFormat="1" ht="15.75" customHeight="1">
      <c r="A526" s="116">
        <v>520</v>
      </c>
      <c r="B526" s="236" t="s">
        <v>2626</v>
      </c>
      <c r="C526" s="199" t="s">
        <v>2433</v>
      </c>
      <c r="D526" s="234" t="s">
        <v>2434</v>
      </c>
      <c r="E526" s="234" t="s">
        <v>2605</v>
      </c>
      <c r="F526" s="228">
        <v>6</v>
      </c>
      <c r="G526" s="228">
        <f t="shared" si="26"/>
        <v>470</v>
      </c>
      <c r="H526" s="228">
        <v>2820</v>
      </c>
      <c r="I526" s="228"/>
      <c r="J526" s="228"/>
      <c r="K526" s="239">
        <v>6</v>
      </c>
      <c r="L526" s="634">
        <v>47</v>
      </c>
      <c r="M526" s="634">
        <v>282</v>
      </c>
      <c r="N526" s="79">
        <f t="shared" si="24"/>
        <v>-2538</v>
      </c>
      <c r="O526" s="287">
        <f t="shared" si="25"/>
        <v>-90</v>
      </c>
      <c r="P526" s="20"/>
    </row>
    <row r="527" spans="1:16" s="298" customFormat="1" ht="15.75" customHeight="1">
      <c r="A527" s="116">
        <v>521</v>
      </c>
      <c r="B527" s="236" t="s">
        <v>2626</v>
      </c>
      <c r="C527" s="199" t="s">
        <v>2433</v>
      </c>
      <c r="D527" s="234" t="s">
        <v>2434</v>
      </c>
      <c r="E527" s="234" t="s">
        <v>2605</v>
      </c>
      <c r="F527" s="228">
        <v>2</v>
      </c>
      <c r="G527" s="228">
        <f t="shared" si="26"/>
        <v>470</v>
      </c>
      <c r="H527" s="228">
        <v>940</v>
      </c>
      <c r="I527" s="228"/>
      <c r="J527" s="228"/>
      <c r="K527" s="239">
        <v>2</v>
      </c>
      <c r="L527" s="634">
        <v>47</v>
      </c>
      <c r="M527" s="634">
        <v>94</v>
      </c>
      <c r="N527" s="79">
        <f t="shared" si="24"/>
        <v>-846</v>
      </c>
      <c r="O527" s="287">
        <f t="shared" si="25"/>
        <v>-90</v>
      </c>
      <c r="P527" s="20"/>
    </row>
    <row r="528" spans="1:16" s="298" customFormat="1" ht="15.75" customHeight="1">
      <c r="A528" s="116">
        <v>522</v>
      </c>
      <c r="B528" s="236" t="s">
        <v>2626</v>
      </c>
      <c r="C528" s="199" t="s">
        <v>2433</v>
      </c>
      <c r="D528" s="234" t="s">
        <v>2434</v>
      </c>
      <c r="E528" s="234" t="s">
        <v>2605</v>
      </c>
      <c r="F528" s="228">
        <v>2</v>
      </c>
      <c r="G528" s="228">
        <f t="shared" si="26"/>
        <v>470</v>
      </c>
      <c r="H528" s="228">
        <v>940</v>
      </c>
      <c r="I528" s="228"/>
      <c r="J528" s="228"/>
      <c r="K528" s="239">
        <v>2</v>
      </c>
      <c r="L528" s="634">
        <v>47</v>
      </c>
      <c r="M528" s="634">
        <v>94</v>
      </c>
      <c r="N528" s="79">
        <f t="shared" si="24"/>
        <v>-846</v>
      </c>
      <c r="O528" s="287">
        <f t="shared" si="25"/>
        <v>-90</v>
      </c>
      <c r="P528" s="20"/>
    </row>
    <row r="529" spans="1:16" s="298" customFormat="1" ht="15.75" customHeight="1">
      <c r="A529" s="116">
        <v>523</v>
      </c>
      <c r="B529" s="236" t="s">
        <v>2626</v>
      </c>
      <c r="C529" s="199" t="s">
        <v>2433</v>
      </c>
      <c r="D529" s="234" t="s">
        <v>2434</v>
      </c>
      <c r="E529" s="234" t="s">
        <v>2605</v>
      </c>
      <c r="F529" s="228">
        <v>2</v>
      </c>
      <c r="G529" s="228">
        <f t="shared" si="26"/>
        <v>470</v>
      </c>
      <c r="H529" s="228">
        <v>940</v>
      </c>
      <c r="I529" s="228"/>
      <c r="J529" s="228"/>
      <c r="K529" s="239">
        <v>2</v>
      </c>
      <c r="L529" s="634">
        <v>47</v>
      </c>
      <c r="M529" s="634">
        <v>94</v>
      </c>
      <c r="N529" s="79">
        <f t="shared" si="24"/>
        <v>-846</v>
      </c>
      <c r="O529" s="287">
        <f t="shared" si="25"/>
        <v>-90</v>
      </c>
      <c r="P529" s="20"/>
    </row>
    <row r="530" spans="1:16" s="298" customFormat="1" ht="15.75" customHeight="1">
      <c r="A530" s="116">
        <v>524</v>
      </c>
      <c r="B530" s="236" t="s">
        <v>2626</v>
      </c>
      <c r="C530" s="199" t="s">
        <v>2433</v>
      </c>
      <c r="D530" s="234" t="s">
        <v>2434</v>
      </c>
      <c r="E530" s="234" t="s">
        <v>2605</v>
      </c>
      <c r="F530" s="228">
        <v>3</v>
      </c>
      <c r="G530" s="228">
        <f t="shared" si="26"/>
        <v>470</v>
      </c>
      <c r="H530" s="228">
        <v>1410</v>
      </c>
      <c r="I530" s="228"/>
      <c r="J530" s="228"/>
      <c r="K530" s="239">
        <v>3</v>
      </c>
      <c r="L530" s="634">
        <v>47</v>
      </c>
      <c r="M530" s="634">
        <v>141</v>
      </c>
      <c r="N530" s="79">
        <f t="shared" si="24"/>
        <v>-1269</v>
      </c>
      <c r="O530" s="287">
        <f t="shared" si="25"/>
        <v>-90</v>
      </c>
      <c r="P530" s="20"/>
    </row>
    <row r="531" spans="1:16" s="298" customFormat="1" ht="15.75" customHeight="1">
      <c r="A531" s="116">
        <v>525</v>
      </c>
      <c r="B531" s="236" t="s">
        <v>2627</v>
      </c>
      <c r="C531" s="199" t="s">
        <v>2433</v>
      </c>
      <c r="D531" s="234" t="s">
        <v>2434</v>
      </c>
      <c r="E531" s="234" t="s">
        <v>2605</v>
      </c>
      <c r="F531" s="228">
        <v>2</v>
      </c>
      <c r="G531" s="228">
        <f t="shared" si="26"/>
        <v>250</v>
      </c>
      <c r="H531" s="228">
        <v>500</v>
      </c>
      <c r="I531" s="228"/>
      <c r="J531" s="228"/>
      <c r="K531" s="239">
        <v>2</v>
      </c>
      <c r="L531" s="634">
        <v>25</v>
      </c>
      <c r="M531" s="634">
        <v>50</v>
      </c>
      <c r="N531" s="79">
        <f t="shared" ref="N531:N594" si="27">M531-H531</f>
        <v>-450</v>
      </c>
      <c r="O531" s="287">
        <f t="shared" ref="O531:O594" si="28">IF(OR(H531=0,H531=""),"",ROUND(N531/H531*100,2))</f>
        <v>-90</v>
      </c>
      <c r="P531" s="20"/>
    </row>
    <row r="532" spans="1:16" s="298" customFormat="1" ht="15.75" customHeight="1">
      <c r="A532" s="116">
        <v>526</v>
      </c>
      <c r="B532" s="236" t="s">
        <v>2627</v>
      </c>
      <c r="C532" s="199" t="s">
        <v>2433</v>
      </c>
      <c r="D532" s="234" t="s">
        <v>2434</v>
      </c>
      <c r="E532" s="234" t="s">
        <v>2605</v>
      </c>
      <c r="F532" s="228">
        <v>4</v>
      </c>
      <c r="G532" s="228">
        <f t="shared" si="26"/>
        <v>450</v>
      </c>
      <c r="H532" s="228">
        <v>1800</v>
      </c>
      <c r="I532" s="228"/>
      <c r="J532" s="228"/>
      <c r="K532" s="239">
        <v>4</v>
      </c>
      <c r="L532" s="634">
        <v>45</v>
      </c>
      <c r="M532" s="634">
        <v>180</v>
      </c>
      <c r="N532" s="79">
        <f t="shared" si="27"/>
        <v>-1620</v>
      </c>
      <c r="O532" s="287">
        <f t="shared" si="28"/>
        <v>-90</v>
      </c>
      <c r="P532" s="20"/>
    </row>
    <row r="533" spans="1:16" s="298" customFormat="1" ht="15.75" customHeight="1">
      <c r="A533" s="116">
        <v>527</v>
      </c>
      <c r="B533" s="236" t="s">
        <v>2627</v>
      </c>
      <c r="C533" s="199" t="s">
        <v>2433</v>
      </c>
      <c r="D533" s="234" t="s">
        <v>2434</v>
      </c>
      <c r="E533" s="234" t="s">
        <v>2605</v>
      </c>
      <c r="F533" s="228">
        <v>1</v>
      </c>
      <c r="G533" s="228">
        <f t="shared" si="26"/>
        <v>800</v>
      </c>
      <c r="H533" s="228">
        <v>800</v>
      </c>
      <c r="I533" s="228"/>
      <c r="J533" s="228"/>
      <c r="K533" s="239">
        <v>1</v>
      </c>
      <c r="L533" s="634">
        <v>80</v>
      </c>
      <c r="M533" s="634">
        <v>80</v>
      </c>
      <c r="N533" s="79">
        <f t="shared" si="27"/>
        <v>-720</v>
      </c>
      <c r="O533" s="287">
        <f t="shared" si="28"/>
        <v>-90</v>
      </c>
      <c r="P533" s="20"/>
    </row>
    <row r="534" spans="1:16" s="298" customFormat="1" ht="15.75" customHeight="1">
      <c r="A534" s="116">
        <v>528</v>
      </c>
      <c r="B534" s="236" t="s">
        <v>2627</v>
      </c>
      <c r="C534" s="199" t="s">
        <v>2433</v>
      </c>
      <c r="D534" s="234" t="s">
        <v>2434</v>
      </c>
      <c r="E534" s="234" t="s">
        <v>2605</v>
      </c>
      <c r="F534" s="228">
        <v>1</v>
      </c>
      <c r="G534" s="228">
        <f t="shared" si="26"/>
        <v>1200</v>
      </c>
      <c r="H534" s="228">
        <v>1200</v>
      </c>
      <c r="I534" s="228"/>
      <c r="J534" s="228"/>
      <c r="K534" s="239">
        <v>1</v>
      </c>
      <c r="L534" s="634">
        <v>120</v>
      </c>
      <c r="M534" s="634">
        <v>120</v>
      </c>
      <c r="N534" s="79">
        <f t="shared" si="27"/>
        <v>-1080</v>
      </c>
      <c r="O534" s="287">
        <f t="shared" si="28"/>
        <v>-90</v>
      </c>
      <c r="P534" s="20"/>
    </row>
    <row r="535" spans="1:16" s="298" customFormat="1" ht="15.75" customHeight="1">
      <c r="A535" s="116">
        <v>529</v>
      </c>
      <c r="B535" s="236" t="s">
        <v>2628</v>
      </c>
      <c r="C535" s="199" t="s">
        <v>2433</v>
      </c>
      <c r="D535" s="234" t="s">
        <v>2434</v>
      </c>
      <c r="E535" s="234" t="s">
        <v>2605</v>
      </c>
      <c r="F535" s="228">
        <v>30</v>
      </c>
      <c r="G535" s="228">
        <f t="shared" si="26"/>
        <v>4</v>
      </c>
      <c r="H535" s="228">
        <v>120</v>
      </c>
      <c r="I535" s="228"/>
      <c r="J535" s="228"/>
      <c r="K535" s="239">
        <v>30</v>
      </c>
      <c r="L535" s="634">
        <v>0.4</v>
      </c>
      <c r="M535" s="634">
        <v>12</v>
      </c>
      <c r="N535" s="79">
        <f t="shared" si="27"/>
        <v>-108</v>
      </c>
      <c r="O535" s="287">
        <f t="shared" si="28"/>
        <v>-90</v>
      </c>
      <c r="P535" s="20"/>
    </row>
    <row r="536" spans="1:16" s="298" customFormat="1" ht="15.75" customHeight="1">
      <c r="A536" s="116">
        <v>530</v>
      </c>
      <c r="B536" s="236" t="s">
        <v>2628</v>
      </c>
      <c r="C536" s="199" t="s">
        <v>2433</v>
      </c>
      <c r="D536" s="234" t="s">
        <v>2434</v>
      </c>
      <c r="E536" s="234" t="s">
        <v>2605</v>
      </c>
      <c r="F536" s="228">
        <v>46</v>
      </c>
      <c r="G536" s="228">
        <f t="shared" si="26"/>
        <v>4.0999999999999996</v>
      </c>
      <c r="H536" s="228">
        <v>188.6</v>
      </c>
      <c r="I536" s="228"/>
      <c r="J536" s="228"/>
      <c r="K536" s="239">
        <v>46</v>
      </c>
      <c r="L536" s="634">
        <v>0.4</v>
      </c>
      <c r="M536" s="634">
        <v>18.399999999999999</v>
      </c>
      <c r="N536" s="79">
        <f t="shared" si="27"/>
        <v>-170.2</v>
      </c>
      <c r="O536" s="287">
        <f t="shared" si="28"/>
        <v>-90.24</v>
      </c>
      <c r="P536" s="20"/>
    </row>
    <row r="537" spans="1:16" s="298" customFormat="1" ht="15.75" customHeight="1">
      <c r="A537" s="116">
        <v>531</v>
      </c>
      <c r="B537" s="236" t="s">
        <v>2629</v>
      </c>
      <c r="C537" s="199" t="s">
        <v>2433</v>
      </c>
      <c r="D537" s="234" t="s">
        <v>2434</v>
      </c>
      <c r="E537" s="234" t="s">
        <v>2605</v>
      </c>
      <c r="F537" s="228">
        <v>20</v>
      </c>
      <c r="G537" s="228">
        <f t="shared" si="26"/>
        <v>4</v>
      </c>
      <c r="H537" s="228">
        <v>80</v>
      </c>
      <c r="I537" s="228"/>
      <c r="J537" s="228"/>
      <c r="K537" s="239">
        <v>20</v>
      </c>
      <c r="L537" s="634">
        <v>0.4</v>
      </c>
      <c r="M537" s="634">
        <v>8</v>
      </c>
      <c r="N537" s="79">
        <f t="shared" si="27"/>
        <v>-72</v>
      </c>
      <c r="O537" s="287">
        <f t="shared" si="28"/>
        <v>-90</v>
      </c>
      <c r="P537" s="20"/>
    </row>
    <row r="538" spans="1:16" s="298" customFormat="1" ht="15.75" customHeight="1">
      <c r="A538" s="116">
        <v>532</v>
      </c>
      <c r="B538" s="236" t="s">
        <v>2629</v>
      </c>
      <c r="C538" s="199" t="s">
        <v>2433</v>
      </c>
      <c r="D538" s="234" t="s">
        <v>2434</v>
      </c>
      <c r="E538" s="234" t="s">
        <v>2605</v>
      </c>
      <c r="F538" s="228">
        <v>28</v>
      </c>
      <c r="G538" s="228">
        <f t="shared" si="26"/>
        <v>4</v>
      </c>
      <c r="H538" s="228">
        <v>112</v>
      </c>
      <c r="I538" s="228"/>
      <c r="J538" s="228"/>
      <c r="K538" s="239">
        <v>28</v>
      </c>
      <c r="L538" s="634">
        <v>0.4</v>
      </c>
      <c r="M538" s="634">
        <v>11.2</v>
      </c>
      <c r="N538" s="79">
        <f t="shared" si="27"/>
        <v>-100.8</v>
      </c>
      <c r="O538" s="287">
        <f t="shared" si="28"/>
        <v>-90</v>
      </c>
      <c r="P538" s="20"/>
    </row>
    <row r="539" spans="1:16" s="298" customFormat="1" ht="15.75" customHeight="1">
      <c r="A539" s="116">
        <v>533</v>
      </c>
      <c r="B539" s="236" t="s">
        <v>2630</v>
      </c>
      <c r="C539" s="199" t="s">
        <v>2433</v>
      </c>
      <c r="D539" s="234" t="s">
        <v>2434</v>
      </c>
      <c r="E539" s="234" t="s">
        <v>2605</v>
      </c>
      <c r="F539" s="228">
        <v>50</v>
      </c>
      <c r="G539" s="228">
        <f t="shared" si="26"/>
        <v>150</v>
      </c>
      <c r="H539" s="228">
        <v>7500</v>
      </c>
      <c r="I539" s="228"/>
      <c r="J539" s="228"/>
      <c r="K539" s="239">
        <v>50</v>
      </c>
      <c r="L539" s="634">
        <v>15</v>
      </c>
      <c r="M539" s="634">
        <v>750</v>
      </c>
      <c r="N539" s="79">
        <f t="shared" si="27"/>
        <v>-6750</v>
      </c>
      <c r="O539" s="287">
        <f t="shared" si="28"/>
        <v>-90</v>
      </c>
      <c r="P539" s="20"/>
    </row>
    <row r="540" spans="1:16" s="298" customFormat="1" ht="15.75" customHeight="1">
      <c r="A540" s="116">
        <v>534</v>
      </c>
      <c r="B540" s="236" t="s">
        <v>2631</v>
      </c>
      <c r="C540" s="199" t="s">
        <v>2433</v>
      </c>
      <c r="D540" s="234" t="s">
        <v>2434</v>
      </c>
      <c r="E540" s="234" t="s">
        <v>2605</v>
      </c>
      <c r="F540" s="228">
        <v>5</v>
      </c>
      <c r="G540" s="228">
        <f t="shared" si="26"/>
        <v>90</v>
      </c>
      <c r="H540" s="228">
        <v>450</v>
      </c>
      <c r="I540" s="228"/>
      <c r="J540" s="228"/>
      <c r="K540" s="239">
        <v>5</v>
      </c>
      <c r="L540" s="634">
        <v>9</v>
      </c>
      <c r="M540" s="634">
        <v>45</v>
      </c>
      <c r="N540" s="79">
        <f t="shared" si="27"/>
        <v>-405</v>
      </c>
      <c r="O540" s="287">
        <f t="shared" si="28"/>
        <v>-90</v>
      </c>
      <c r="P540" s="20"/>
    </row>
    <row r="541" spans="1:16" s="298" customFormat="1" ht="15.75" customHeight="1">
      <c r="A541" s="116">
        <v>535</v>
      </c>
      <c r="B541" s="236" t="s">
        <v>2632</v>
      </c>
      <c r="C541" s="199" t="s">
        <v>2433</v>
      </c>
      <c r="D541" s="234" t="s">
        <v>2434</v>
      </c>
      <c r="E541" s="234" t="s">
        <v>2605</v>
      </c>
      <c r="F541" s="228">
        <v>2</v>
      </c>
      <c r="G541" s="228">
        <f t="shared" si="26"/>
        <v>94</v>
      </c>
      <c r="H541" s="228">
        <v>188</v>
      </c>
      <c r="I541" s="228"/>
      <c r="J541" s="228"/>
      <c r="K541" s="239">
        <v>2</v>
      </c>
      <c r="L541" s="634">
        <v>9</v>
      </c>
      <c r="M541" s="634">
        <v>18</v>
      </c>
      <c r="N541" s="79">
        <f t="shared" si="27"/>
        <v>-170</v>
      </c>
      <c r="O541" s="287">
        <f t="shared" si="28"/>
        <v>-90.43</v>
      </c>
      <c r="P541" s="20"/>
    </row>
    <row r="542" spans="1:16" s="298" customFormat="1" ht="15.75" customHeight="1">
      <c r="A542" s="116">
        <v>536</v>
      </c>
      <c r="B542" s="236" t="s">
        <v>2632</v>
      </c>
      <c r="C542" s="199" t="s">
        <v>2433</v>
      </c>
      <c r="D542" s="234" t="s">
        <v>2434</v>
      </c>
      <c r="E542" s="234" t="s">
        <v>2605</v>
      </c>
      <c r="F542" s="228">
        <v>1</v>
      </c>
      <c r="G542" s="228">
        <f t="shared" si="26"/>
        <v>800</v>
      </c>
      <c r="H542" s="228">
        <v>800</v>
      </c>
      <c r="I542" s="228"/>
      <c r="J542" s="228"/>
      <c r="K542" s="239">
        <v>1</v>
      </c>
      <c r="L542" s="634">
        <v>80</v>
      </c>
      <c r="M542" s="634">
        <v>80</v>
      </c>
      <c r="N542" s="79">
        <f t="shared" si="27"/>
        <v>-720</v>
      </c>
      <c r="O542" s="287">
        <f t="shared" si="28"/>
        <v>-90</v>
      </c>
      <c r="P542" s="20"/>
    </row>
    <row r="543" spans="1:16" s="298" customFormat="1" ht="15.75" customHeight="1">
      <c r="A543" s="116">
        <v>537</v>
      </c>
      <c r="B543" s="236" t="s">
        <v>2632</v>
      </c>
      <c r="C543" s="199" t="s">
        <v>2433</v>
      </c>
      <c r="D543" s="234" t="s">
        <v>2434</v>
      </c>
      <c r="E543" s="234" t="s">
        <v>2605</v>
      </c>
      <c r="F543" s="228">
        <v>1</v>
      </c>
      <c r="G543" s="228">
        <f t="shared" si="26"/>
        <v>1538</v>
      </c>
      <c r="H543" s="228">
        <v>1538</v>
      </c>
      <c r="I543" s="228"/>
      <c r="J543" s="228"/>
      <c r="K543" s="239">
        <v>1</v>
      </c>
      <c r="L543" s="634">
        <v>154</v>
      </c>
      <c r="M543" s="634">
        <v>154</v>
      </c>
      <c r="N543" s="79">
        <f t="shared" si="27"/>
        <v>-1384</v>
      </c>
      <c r="O543" s="287">
        <f t="shared" si="28"/>
        <v>-89.99</v>
      </c>
      <c r="P543" s="20"/>
    </row>
    <row r="544" spans="1:16" s="298" customFormat="1" ht="15.75" customHeight="1">
      <c r="A544" s="116">
        <v>538</v>
      </c>
      <c r="B544" s="236" t="s">
        <v>2633</v>
      </c>
      <c r="C544" s="199" t="s">
        <v>2433</v>
      </c>
      <c r="D544" s="234" t="s">
        <v>2434</v>
      </c>
      <c r="E544" s="234" t="s">
        <v>2605</v>
      </c>
      <c r="F544" s="228">
        <v>7</v>
      </c>
      <c r="G544" s="228">
        <f t="shared" si="26"/>
        <v>15</v>
      </c>
      <c r="H544" s="228">
        <v>105</v>
      </c>
      <c r="I544" s="228"/>
      <c r="J544" s="228"/>
      <c r="K544" s="239">
        <v>7</v>
      </c>
      <c r="L544" s="634">
        <v>2</v>
      </c>
      <c r="M544" s="634">
        <v>14</v>
      </c>
      <c r="N544" s="79">
        <f t="shared" si="27"/>
        <v>-91</v>
      </c>
      <c r="O544" s="287">
        <f t="shared" si="28"/>
        <v>-86.67</v>
      </c>
      <c r="P544" s="20"/>
    </row>
    <row r="545" spans="1:16" s="298" customFormat="1" ht="15.75" customHeight="1">
      <c r="A545" s="116">
        <v>539</v>
      </c>
      <c r="B545" s="236" t="s">
        <v>2634</v>
      </c>
      <c r="C545" s="199" t="s">
        <v>2433</v>
      </c>
      <c r="D545" s="234" t="s">
        <v>2434</v>
      </c>
      <c r="E545" s="234" t="s">
        <v>2605</v>
      </c>
      <c r="F545" s="228">
        <v>1</v>
      </c>
      <c r="G545" s="228">
        <f t="shared" si="26"/>
        <v>809</v>
      </c>
      <c r="H545" s="228">
        <v>809</v>
      </c>
      <c r="I545" s="228"/>
      <c r="J545" s="228"/>
      <c r="K545" s="239">
        <v>1</v>
      </c>
      <c r="L545" s="634">
        <v>81</v>
      </c>
      <c r="M545" s="634">
        <v>81</v>
      </c>
      <c r="N545" s="79">
        <f t="shared" si="27"/>
        <v>-728</v>
      </c>
      <c r="O545" s="287">
        <f t="shared" si="28"/>
        <v>-89.99</v>
      </c>
      <c r="P545" s="20"/>
    </row>
    <row r="546" spans="1:16" s="298" customFormat="1" ht="15.75" customHeight="1">
      <c r="A546" s="116">
        <v>540</v>
      </c>
      <c r="B546" s="236" t="s">
        <v>2635</v>
      </c>
      <c r="C546" s="199" t="s">
        <v>2433</v>
      </c>
      <c r="D546" s="234" t="s">
        <v>2434</v>
      </c>
      <c r="E546" s="234" t="s">
        <v>2605</v>
      </c>
      <c r="F546" s="228">
        <v>4</v>
      </c>
      <c r="G546" s="228">
        <f t="shared" si="26"/>
        <v>50</v>
      </c>
      <c r="H546" s="228">
        <v>200</v>
      </c>
      <c r="I546" s="228"/>
      <c r="J546" s="228"/>
      <c r="K546" s="239">
        <v>4</v>
      </c>
      <c r="L546" s="634">
        <v>5</v>
      </c>
      <c r="M546" s="634">
        <v>20</v>
      </c>
      <c r="N546" s="79">
        <f t="shared" si="27"/>
        <v>-180</v>
      </c>
      <c r="O546" s="287">
        <f t="shared" si="28"/>
        <v>-90</v>
      </c>
      <c r="P546" s="20"/>
    </row>
    <row r="547" spans="1:16" s="298" customFormat="1" ht="15.75" customHeight="1">
      <c r="A547" s="116">
        <v>541</v>
      </c>
      <c r="B547" s="236" t="s">
        <v>2604</v>
      </c>
      <c r="C547" s="199" t="s">
        <v>2433</v>
      </c>
      <c r="D547" s="234" t="s">
        <v>2434</v>
      </c>
      <c r="E547" s="234" t="s">
        <v>2605</v>
      </c>
      <c r="F547" s="228">
        <v>2</v>
      </c>
      <c r="G547" s="228">
        <f t="shared" si="26"/>
        <v>16</v>
      </c>
      <c r="H547" s="228">
        <v>32</v>
      </c>
      <c r="I547" s="228"/>
      <c r="J547" s="228"/>
      <c r="K547" s="239">
        <v>2</v>
      </c>
      <c r="L547" s="634">
        <v>2</v>
      </c>
      <c r="M547" s="634">
        <v>4</v>
      </c>
      <c r="N547" s="79">
        <f t="shared" si="27"/>
        <v>-28</v>
      </c>
      <c r="O547" s="287">
        <f t="shared" si="28"/>
        <v>-87.5</v>
      </c>
      <c r="P547" s="20"/>
    </row>
    <row r="548" spans="1:16" s="298" customFormat="1" ht="15.75" customHeight="1">
      <c r="A548" s="116">
        <v>542</v>
      </c>
      <c r="B548" s="236" t="s">
        <v>2604</v>
      </c>
      <c r="C548" s="199" t="s">
        <v>2433</v>
      </c>
      <c r="D548" s="234" t="s">
        <v>2434</v>
      </c>
      <c r="E548" s="234" t="s">
        <v>2605</v>
      </c>
      <c r="F548" s="228">
        <v>1</v>
      </c>
      <c r="G548" s="228">
        <f t="shared" si="26"/>
        <v>16</v>
      </c>
      <c r="H548" s="228">
        <v>16</v>
      </c>
      <c r="I548" s="228"/>
      <c r="J548" s="228"/>
      <c r="K548" s="239">
        <v>1</v>
      </c>
      <c r="L548" s="634">
        <v>2</v>
      </c>
      <c r="M548" s="634">
        <v>2</v>
      </c>
      <c r="N548" s="79">
        <f t="shared" si="27"/>
        <v>-14</v>
      </c>
      <c r="O548" s="287">
        <f t="shared" si="28"/>
        <v>-87.5</v>
      </c>
      <c r="P548" s="20"/>
    </row>
    <row r="549" spans="1:16" s="298" customFormat="1" ht="15.75" customHeight="1">
      <c r="A549" s="116">
        <v>543</v>
      </c>
      <c r="B549" s="236" t="s">
        <v>2636</v>
      </c>
      <c r="C549" s="199" t="s">
        <v>2433</v>
      </c>
      <c r="D549" s="234" t="s">
        <v>2434</v>
      </c>
      <c r="E549" s="234" t="s">
        <v>2605</v>
      </c>
      <c r="F549" s="228">
        <v>12</v>
      </c>
      <c r="G549" s="228">
        <f t="shared" si="26"/>
        <v>155</v>
      </c>
      <c r="H549" s="228">
        <v>1860</v>
      </c>
      <c r="I549" s="228"/>
      <c r="J549" s="228"/>
      <c r="K549" s="239">
        <v>12</v>
      </c>
      <c r="L549" s="634">
        <v>16</v>
      </c>
      <c r="M549" s="634">
        <v>192</v>
      </c>
      <c r="N549" s="79">
        <f t="shared" si="27"/>
        <v>-1668</v>
      </c>
      <c r="O549" s="287">
        <f t="shared" si="28"/>
        <v>-89.68</v>
      </c>
      <c r="P549" s="20"/>
    </row>
    <row r="550" spans="1:16" s="298" customFormat="1" ht="15.75" customHeight="1">
      <c r="A550" s="116">
        <v>544</v>
      </c>
      <c r="B550" s="236" t="s">
        <v>2637</v>
      </c>
      <c r="C550" s="199" t="s">
        <v>2433</v>
      </c>
      <c r="D550" s="234" t="s">
        <v>2434</v>
      </c>
      <c r="E550" s="234" t="s">
        <v>2605</v>
      </c>
      <c r="F550" s="228">
        <v>2</v>
      </c>
      <c r="G550" s="228">
        <f t="shared" si="26"/>
        <v>290</v>
      </c>
      <c r="H550" s="228">
        <v>580</v>
      </c>
      <c r="I550" s="228"/>
      <c r="J550" s="228"/>
      <c r="K550" s="239">
        <v>2</v>
      </c>
      <c r="L550" s="634">
        <v>29</v>
      </c>
      <c r="M550" s="634">
        <v>58</v>
      </c>
      <c r="N550" s="79">
        <f t="shared" si="27"/>
        <v>-522</v>
      </c>
      <c r="O550" s="287">
        <f t="shared" si="28"/>
        <v>-90</v>
      </c>
      <c r="P550" s="20"/>
    </row>
    <row r="551" spans="1:16" s="298" customFormat="1" ht="15.75" customHeight="1">
      <c r="A551" s="116">
        <v>545</v>
      </c>
      <c r="B551" s="236" t="s">
        <v>2637</v>
      </c>
      <c r="C551" s="199" t="s">
        <v>2433</v>
      </c>
      <c r="D551" s="234" t="s">
        <v>2434</v>
      </c>
      <c r="E551" s="234" t="s">
        <v>2605</v>
      </c>
      <c r="F551" s="228">
        <v>2</v>
      </c>
      <c r="G551" s="228">
        <f t="shared" si="26"/>
        <v>250</v>
      </c>
      <c r="H551" s="228">
        <v>500</v>
      </c>
      <c r="I551" s="228"/>
      <c r="J551" s="228"/>
      <c r="K551" s="239">
        <v>2</v>
      </c>
      <c r="L551" s="634">
        <v>25</v>
      </c>
      <c r="M551" s="634">
        <v>50</v>
      </c>
      <c r="N551" s="79">
        <f t="shared" si="27"/>
        <v>-450</v>
      </c>
      <c r="O551" s="287">
        <f t="shared" si="28"/>
        <v>-90</v>
      </c>
      <c r="P551" s="20"/>
    </row>
    <row r="552" spans="1:16" s="298" customFormat="1" ht="15.75" customHeight="1">
      <c r="A552" s="116">
        <v>546</v>
      </c>
      <c r="B552" s="236" t="s">
        <v>2637</v>
      </c>
      <c r="C552" s="199" t="s">
        <v>2433</v>
      </c>
      <c r="D552" s="234" t="s">
        <v>2434</v>
      </c>
      <c r="E552" s="234" t="s">
        <v>2605</v>
      </c>
      <c r="F552" s="228">
        <v>2</v>
      </c>
      <c r="G552" s="228">
        <f t="shared" si="26"/>
        <v>180</v>
      </c>
      <c r="H552" s="228">
        <v>360</v>
      </c>
      <c r="I552" s="228"/>
      <c r="J552" s="228"/>
      <c r="K552" s="239">
        <v>2</v>
      </c>
      <c r="L552" s="634">
        <v>18</v>
      </c>
      <c r="M552" s="634">
        <v>36</v>
      </c>
      <c r="N552" s="79">
        <f t="shared" si="27"/>
        <v>-324</v>
      </c>
      <c r="O552" s="287">
        <f t="shared" si="28"/>
        <v>-90</v>
      </c>
      <c r="P552" s="20"/>
    </row>
    <row r="553" spans="1:16" s="298" customFormat="1" ht="15.75" customHeight="1">
      <c r="A553" s="116">
        <v>547</v>
      </c>
      <c r="B553" s="236" t="s">
        <v>2637</v>
      </c>
      <c r="C553" s="199" t="s">
        <v>2433</v>
      </c>
      <c r="D553" s="234" t="s">
        <v>2434</v>
      </c>
      <c r="E553" s="234" t="s">
        <v>2605</v>
      </c>
      <c r="F553" s="228">
        <v>3</v>
      </c>
      <c r="G553" s="228">
        <f t="shared" si="26"/>
        <v>294</v>
      </c>
      <c r="H553" s="228">
        <v>882</v>
      </c>
      <c r="I553" s="228"/>
      <c r="J553" s="228"/>
      <c r="K553" s="239">
        <v>3</v>
      </c>
      <c r="L553" s="634">
        <v>29</v>
      </c>
      <c r="M553" s="634">
        <v>87</v>
      </c>
      <c r="N553" s="79">
        <f t="shared" si="27"/>
        <v>-795</v>
      </c>
      <c r="O553" s="287">
        <f t="shared" si="28"/>
        <v>-90.14</v>
      </c>
      <c r="P553" s="20"/>
    </row>
    <row r="554" spans="1:16" s="298" customFormat="1" ht="15.75" customHeight="1">
      <c r="A554" s="116">
        <v>548</v>
      </c>
      <c r="B554" s="236" t="s">
        <v>2637</v>
      </c>
      <c r="C554" s="199" t="s">
        <v>2433</v>
      </c>
      <c r="D554" s="234" t="s">
        <v>2434</v>
      </c>
      <c r="E554" s="234" t="s">
        <v>2605</v>
      </c>
      <c r="F554" s="228">
        <v>2</v>
      </c>
      <c r="G554" s="228">
        <f t="shared" si="26"/>
        <v>300</v>
      </c>
      <c r="H554" s="228">
        <v>600</v>
      </c>
      <c r="I554" s="228"/>
      <c r="J554" s="228"/>
      <c r="K554" s="239">
        <v>2</v>
      </c>
      <c r="L554" s="634">
        <v>30</v>
      </c>
      <c r="M554" s="634">
        <v>60</v>
      </c>
      <c r="N554" s="79">
        <f t="shared" si="27"/>
        <v>-540</v>
      </c>
      <c r="O554" s="287">
        <f t="shared" si="28"/>
        <v>-90</v>
      </c>
      <c r="P554" s="20"/>
    </row>
    <row r="555" spans="1:16" s="298" customFormat="1" ht="15.75" customHeight="1">
      <c r="A555" s="116">
        <v>549</v>
      </c>
      <c r="B555" s="236" t="s">
        <v>2638</v>
      </c>
      <c r="C555" s="199" t="s">
        <v>2433</v>
      </c>
      <c r="D555" s="234" t="s">
        <v>2434</v>
      </c>
      <c r="E555" s="234" t="s">
        <v>2605</v>
      </c>
      <c r="F555" s="228">
        <v>9</v>
      </c>
      <c r="G555" s="228">
        <f t="shared" si="26"/>
        <v>321</v>
      </c>
      <c r="H555" s="228">
        <v>2889</v>
      </c>
      <c r="I555" s="228"/>
      <c r="J555" s="228"/>
      <c r="K555" s="239">
        <v>9</v>
      </c>
      <c r="L555" s="634">
        <v>32</v>
      </c>
      <c r="M555" s="634">
        <v>288</v>
      </c>
      <c r="N555" s="79">
        <f t="shared" si="27"/>
        <v>-2601</v>
      </c>
      <c r="O555" s="287">
        <f t="shared" si="28"/>
        <v>-90.03</v>
      </c>
      <c r="P555" s="20"/>
    </row>
    <row r="556" spans="1:16" s="298" customFormat="1" ht="15.75" customHeight="1">
      <c r="A556" s="116">
        <v>550</v>
      </c>
      <c r="B556" s="236" t="s">
        <v>2639</v>
      </c>
      <c r="C556" s="199" t="s">
        <v>2433</v>
      </c>
      <c r="D556" s="234" t="s">
        <v>2434</v>
      </c>
      <c r="E556" s="234" t="s">
        <v>2605</v>
      </c>
      <c r="F556" s="228">
        <v>19</v>
      </c>
      <c r="G556" s="228">
        <f t="shared" si="26"/>
        <v>30</v>
      </c>
      <c r="H556" s="228">
        <v>570</v>
      </c>
      <c r="I556" s="228"/>
      <c r="J556" s="228"/>
      <c r="K556" s="239">
        <v>19</v>
      </c>
      <c r="L556" s="634">
        <v>3</v>
      </c>
      <c r="M556" s="634">
        <v>57</v>
      </c>
      <c r="N556" s="79">
        <f t="shared" si="27"/>
        <v>-513</v>
      </c>
      <c r="O556" s="287">
        <f t="shared" si="28"/>
        <v>-90</v>
      </c>
      <c r="P556" s="20"/>
    </row>
    <row r="557" spans="1:16" s="298" customFormat="1" ht="15.75" customHeight="1">
      <c r="A557" s="116">
        <v>551</v>
      </c>
      <c r="B557" s="236" t="s">
        <v>2640</v>
      </c>
      <c r="C557" s="199" t="s">
        <v>2433</v>
      </c>
      <c r="D557" s="234" t="s">
        <v>2434</v>
      </c>
      <c r="E557" s="234" t="s">
        <v>2605</v>
      </c>
      <c r="F557" s="228">
        <v>2</v>
      </c>
      <c r="G557" s="228">
        <f t="shared" si="26"/>
        <v>75</v>
      </c>
      <c r="H557" s="228">
        <v>150</v>
      </c>
      <c r="I557" s="228"/>
      <c r="J557" s="228"/>
      <c r="K557" s="239">
        <v>2</v>
      </c>
      <c r="L557" s="634">
        <v>8</v>
      </c>
      <c r="M557" s="634">
        <v>16</v>
      </c>
      <c r="N557" s="79">
        <f t="shared" si="27"/>
        <v>-134</v>
      </c>
      <c r="O557" s="287">
        <f t="shared" si="28"/>
        <v>-89.33</v>
      </c>
      <c r="P557" s="20"/>
    </row>
    <row r="558" spans="1:16" s="298" customFormat="1" ht="15.75" customHeight="1">
      <c r="A558" s="116">
        <v>552</v>
      </c>
      <c r="B558" s="236" t="s">
        <v>2641</v>
      </c>
      <c r="C558" s="199" t="s">
        <v>2433</v>
      </c>
      <c r="D558" s="234" t="s">
        <v>2434</v>
      </c>
      <c r="E558" s="234" t="s">
        <v>2605</v>
      </c>
      <c r="F558" s="228">
        <v>1</v>
      </c>
      <c r="G558" s="228">
        <f t="shared" si="26"/>
        <v>1283</v>
      </c>
      <c r="H558" s="228">
        <v>1283</v>
      </c>
      <c r="I558" s="228"/>
      <c r="J558" s="228"/>
      <c r="K558" s="239">
        <v>1</v>
      </c>
      <c r="L558" s="634">
        <v>128</v>
      </c>
      <c r="M558" s="634">
        <v>128</v>
      </c>
      <c r="N558" s="79">
        <f t="shared" si="27"/>
        <v>-1155</v>
      </c>
      <c r="O558" s="287">
        <f t="shared" si="28"/>
        <v>-90.02</v>
      </c>
      <c r="P558" s="20"/>
    </row>
    <row r="559" spans="1:16" s="298" customFormat="1" ht="15.75" customHeight="1">
      <c r="A559" s="116">
        <v>553</v>
      </c>
      <c r="B559" s="236" t="s">
        <v>2642</v>
      </c>
      <c r="C559" s="199" t="s">
        <v>2433</v>
      </c>
      <c r="D559" s="234" t="s">
        <v>2434</v>
      </c>
      <c r="E559" s="234" t="s">
        <v>2605</v>
      </c>
      <c r="F559" s="228">
        <v>2</v>
      </c>
      <c r="G559" s="228">
        <f t="shared" si="26"/>
        <v>200</v>
      </c>
      <c r="H559" s="228">
        <v>400</v>
      </c>
      <c r="I559" s="228"/>
      <c r="J559" s="228"/>
      <c r="K559" s="239">
        <v>2</v>
      </c>
      <c r="L559" s="634">
        <v>20</v>
      </c>
      <c r="M559" s="634">
        <v>40</v>
      </c>
      <c r="N559" s="79">
        <f t="shared" si="27"/>
        <v>-360</v>
      </c>
      <c r="O559" s="287">
        <f t="shared" si="28"/>
        <v>-90</v>
      </c>
      <c r="P559" s="20"/>
    </row>
    <row r="560" spans="1:16" s="298" customFormat="1" ht="15.75" customHeight="1">
      <c r="A560" s="116">
        <v>554</v>
      </c>
      <c r="B560" s="236" t="s">
        <v>2643</v>
      </c>
      <c r="C560" s="199" t="s">
        <v>2433</v>
      </c>
      <c r="D560" s="234" t="s">
        <v>2434</v>
      </c>
      <c r="E560" s="234" t="s">
        <v>2605</v>
      </c>
      <c r="F560" s="228">
        <v>96</v>
      </c>
      <c r="G560" s="228">
        <f t="shared" si="26"/>
        <v>45</v>
      </c>
      <c r="H560" s="228">
        <v>4320</v>
      </c>
      <c r="I560" s="228"/>
      <c r="J560" s="228"/>
      <c r="K560" s="239">
        <v>96</v>
      </c>
      <c r="L560" s="634">
        <v>5</v>
      </c>
      <c r="M560" s="634">
        <v>480</v>
      </c>
      <c r="N560" s="79">
        <f t="shared" si="27"/>
        <v>-3840</v>
      </c>
      <c r="O560" s="287">
        <f t="shared" si="28"/>
        <v>-88.89</v>
      </c>
      <c r="P560" s="20"/>
    </row>
    <row r="561" spans="1:16" s="298" customFormat="1" ht="15.75" customHeight="1">
      <c r="A561" s="116">
        <v>555</v>
      </c>
      <c r="B561" s="236" t="s">
        <v>2644</v>
      </c>
      <c r="C561" s="199" t="s">
        <v>2433</v>
      </c>
      <c r="D561" s="234" t="s">
        <v>2434</v>
      </c>
      <c r="E561" s="234" t="s">
        <v>2605</v>
      </c>
      <c r="F561" s="228">
        <v>70</v>
      </c>
      <c r="G561" s="228">
        <f t="shared" si="26"/>
        <v>20</v>
      </c>
      <c r="H561" s="228">
        <v>1400</v>
      </c>
      <c r="I561" s="228"/>
      <c r="J561" s="228"/>
      <c r="K561" s="239">
        <v>70</v>
      </c>
      <c r="L561" s="634">
        <v>2</v>
      </c>
      <c r="M561" s="634">
        <v>140</v>
      </c>
      <c r="N561" s="79">
        <f t="shared" si="27"/>
        <v>-1260</v>
      </c>
      <c r="O561" s="287">
        <f t="shared" si="28"/>
        <v>-90</v>
      </c>
      <c r="P561" s="20"/>
    </row>
    <row r="562" spans="1:16" s="298" customFormat="1" ht="15.75" customHeight="1">
      <c r="A562" s="116">
        <v>556</v>
      </c>
      <c r="B562" s="236" t="s">
        <v>2645</v>
      </c>
      <c r="C562" s="199" t="s">
        <v>2433</v>
      </c>
      <c r="D562" s="234" t="s">
        <v>2434</v>
      </c>
      <c r="E562" s="234" t="s">
        <v>2605</v>
      </c>
      <c r="F562" s="228">
        <v>1</v>
      </c>
      <c r="G562" s="228">
        <f t="shared" si="26"/>
        <v>680</v>
      </c>
      <c r="H562" s="228">
        <v>680</v>
      </c>
      <c r="I562" s="228"/>
      <c r="J562" s="228"/>
      <c r="K562" s="239">
        <v>1</v>
      </c>
      <c r="L562" s="634">
        <v>68</v>
      </c>
      <c r="M562" s="634">
        <v>68</v>
      </c>
      <c r="N562" s="79">
        <f t="shared" si="27"/>
        <v>-612</v>
      </c>
      <c r="O562" s="287">
        <f t="shared" si="28"/>
        <v>-90</v>
      </c>
      <c r="P562" s="20"/>
    </row>
    <row r="563" spans="1:16" s="298" customFormat="1" ht="15.75" customHeight="1">
      <c r="A563" s="116">
        <v>557</v>
      </c>
      <c r="B563" s="236" t="s">
        <v>2646</v>
      </c>
      <c r="C563" s="199" t="s">
        <v>2433</v>
      </c>
      <c r="D563" s="234" t="s">
        <v>2434</v>
      </c>
      <c r="E563" s="234" t="s">
        <v>2605</v>
      </c>
      <c r="F563" s="228">
        <v>2</v>
      </c>
      <c r="G563" s="228">
        <f t="shared" si="26"/>
        <v>179</v>
      </c>
      <c r="H563" s="228">
        <v>358</v>
      </c>
      <c r="I563" s="228"/>
      <c r="J563" s="228"/>
      <c r="K563" s="239">
        <v>2</v>
      </c>
      <c r="L563" s="634">
        <v>18</v>
      </c>
      <c r="M563" s="634">
        <v>36</v>
      </c>
      <c r="N563" s="79">
        <f t="shared" si="27"/>
        <v>-322</v>
      </c>
      <c r="O563" s="287">
        <f t="shared" si="28"/>
        <v>-89.94</v>
      </c>
      <c r="P563" s="20"/>
    </row>
    <row r="564" spans="1:16" s="298" customFormat="1" ht="15.75" customHeight="1">
      <c r="A564" s="116">
        <v>558</v>
      </c>
      <c r="B564" s="236" t="s">
        <v>2646</v>
      </c>
      <c r="C564" s="199" t="s">
        <v>2433</v>
      </c>
      <c r="D564" s="234" t="s">
        <v>2434</v>
      </c>
      <c r="E564" s="234" t="s">
        <v>2605</v>
      </c>
      <c r="F564" s="228">
        <v>2</v>
      </c>
      <c r="G564" s="228">
        <f t="shared" si="26"/>
        <v>179</v>
      </c>
      <c r="H564" s="228">
        <v>358</v>
      </c>
      <c r="I564" s="228"/>
      <c r="J564" s="228"/>
      <c r="K564" s="239">
        <v>2</v>
      </c>
      <c r="L564" s="634">
        <v>18</v>
      </c>
      <c r="M564" s="634">
        <v>36</v>
      </c>
      <c r="N564" s="79">
        <f t="shared" si="27"/>
        <v>-322</v>
      </c>
      <c r="O564" s="287">
        <f t="shared" si="28"/>
        <v>-89.94</v>
      </c>
      <c r="P564" s="20"/>
    </row>
    <row r="565" spans="1:16" s="298" customFormat="1" ht="15.75" customHeight="1">
      <c r="A565" s="116">
        <v>559</v>
      </c>
      <c r="B565" s="236" t="s">
        <v>2647</v>
      </c>
      <c r="C565" s="199" t="s">
        <v>2433</v>
      </c>
      <c r="D565" s="234" t="s">
        <v>2434</v>
      </c>
      <c r="E565" s="234" t="s">
        <v>2605</v>
      </c>
      <c r="F565" s="228">
        <v>30</v>
      </c>
      <c r="G565" s="228">
        <f t="shared" si="26"/>
        <v>35.799999999999997</v>
      </c>
      <c r="H565" s="228">
        <v>1074</v>
      </c>
      <c r="I565" s="228"/>
      <c r="J565" s="228"/>
      <c r="K565" s="239">
        <v>30</v>
      </c>
      <c r="L565" s="634">
        <v>4</v>
      </c>
      <c r="M565" s="634">
        <v>120</v>
      </c>
      <c r="N565" s="79">
        <f t="shared" si="27"/>
        <v>-954</v>
      </c>
      <c r="O565" s="287">
        <f t="shared" si="28"/>
        <v>-88.83</v>
      </c>
      <c r="P565" s="20"/>
    </row>
    <row r="566" spans="1:16" s="298" customFormat="1" ht="15.75" customHeight="1">
      <c r="A566" s="116">
        <v>560</v>
      </c>
      <c r="B566" s="236" t="s">
        <v>2648</v>
      </c>
      <c r="C566" s="199" t="s">
        <v>2433</v>
      </c>
      <c r="D566" s="234" t="s">
        <v>2434</v>
      </c>
      <c r="E566" s="234" t="s">
        <v>2605</v>
      </c>
      <c r="F566" s="228">
        <v>98</v>
      </c>
      <c r="G566" s="228">
        <f t="shared" si="26"/>
        <v>38</v>
      </c>
      <c r="H566" s="228">
        <v>3724</v>
      </c>
      <c r="I566" s="228"/>
      <c r="J566" s="228"/>
      <c r="K566" s="239">
        <v>98</v>
      </c>
      <c r="L566" s="634">
        <v>4</v>
      </c>
      <c r="M566" s="634">
        <v>392</v>
      </c>
      <c r="N566" s="79">
        <f t="shared" si="27"/>
        <v>-3332</v>
      </c>
      <c r="O566" s="287">
        <f t="shared" si="28"/>
        <v>-89.47</v>
      </c>
      <c r="P566" s="20"/>
    </row>
    <row r="567" spans="1:16" s="298" customFormat="1" ht="15.75" customHeight="1">
      <c r="A567" s="116">
        <v>561</v>
      </c>
      <c r="B567" s="236" t="s">
        <v>2649</v>
      </c>
      <c r="C567" s="199" t="s">
        <v>2433</v>
      </c>
      <c r="D567" s="234" t="s">
        <v>2434</v>
      </c>
      <c r="E567" s="234" t="s">
        <v>2605</v>
      </c>
      <c r="F567" s="228">
        <v>1</v>
      </c>
      <c r="G567" s="228">
        <f t="shared" si="26"/>
        <v>4323.67</v>
      </c>
      <c r="H567" s="228">
        <v>4323.67</v>
      </c>
      <c r="I567" s="228"/>
      <c r="J567" s="228"/>
      <c r="K567" s="239">
        <v>1</v>
      </c>
      <c r="L567" s="634">
        <v>432</v>
      </c>
      <c r="M567" s="634">
        <v>432</v>
      </c>
      <c r="N567" s="79">
        <f t="shared" si="27"/>
        <v>-3891.67</v>
      </c>
      <c r="O567" s="287">
        <f t="shared" si="28"/>
        <v>-90.01</v>
      </c>
      <c r="P567" s="20"/>
    </row>
    <row r="568" spans="1:16" s="298" customFormat="1" ht="15.75" customHeight="1">
      <c r="A568" s="116">
        <v>562</v>
      </c>
      <c r="B568" s="236" t="s">
        <v>2650</v>
      </c>
      <c r="C568" s="199" t="s">
        <v>2433</v>
      </c>
      <c r="D568" s="234" t="s">
        <v>2434</v>
      </c>
      <c r="E568" s="234" t="s">
        <v>2605</v>
      </c>
      <c r="F568" s="228">
        <v>6</v>
      </c>
      <c r="G568" s="228">
        <f t="shared" si="26"/>
        <v>1330</v>
      </c>
      <c r="H568" s="228">
        <v>7980</v>
      </c>
      <c r="I568" s="228"/>
      <c r="J568" s="228"/>
      <c r="K568" s="239">
        <v>6</v>
      </c>
      <c r="L568" s="634">
        <v>133</v>
      </c>
      <c r="M568" s="634">
        <v>798</v>
      </c>
      <c r="N568" s="79">
        <f t="shared" si="27"/>
        <v>-7182</v>
      </c>
      <c r="O568" s="287">
        <f t="shared" si="28"/>
        <v>-90</v>
      </c>
      <c r="P568" s="20"/>
    </row>
    <row r="569" spans="1:16" s="298" customFormat="1" ht="15.75" customHeight="1">
      <c r="A569" s="116">
        <v>563</v>
      </c>
      <c r="B569" s="236" t="s">
        <v>2626</v>
      </c>
      <c r="C569" s="199" t="s">
        <v>2433</v>
      </c>
      <c r="D569" s="234" t="s">
        <v>2434</v>
      </c>
      <c r="E569" s="234" t="s">
        <v>2605</v>
      </c>
      <c r="F569" s="228">
        <v>2</v>
      </c>
      <c r="G569" s="228">
        <f t="shared" si="26"/>
        <v>98</v>
      </c>
      <c r="H569" s="228">
        <v>196</v>
      </c>
      <c r="I569" s="228"/>
      <c r="J569" s="228"/>
      <c r="K569" s="239">
        <v>2</v>
      </c>
      <c r="L569" s="634">
        <v>10</v>
      </c>
      <c r="M569" s="634">
        <v>20</v>
      </c>
      <c r="N569" s="79">
        <f t="shared" si="27"/>
        <v>-176</v>
      </c>
      <c r="O569" s="287">
        <f t="shared" si="28"/>
        <v>-89.8</v>
      </c>
      <c r="P569" s="20"/>
    </row>
    <row r="570" spans="1:16" s="298" customFormat="1" ht="15.75" customHeight="1">
      <c r="A570" s="116">
        <v>564</v>
      </c>
      <c r="B570" s="236" t="s">
        <v>2626</v>
      </c>
      <c r="C570" s="199" t="s">
        <v>2433</v>
      </c>
      <c r="D570" s="234" t="s">
        <v>2434</v>
      </c>
      <c r="E570" s="234" t="s">
        <v>2605</v>
      </c>
      <c r="F570" s="228">
        <v>7</v>
      </c>
      <c r="G570" s="228">
        <f t="shared" si="26"/>
        <v>106</v>
      </c>
      <c r="H570" s="228">
        <v>742</v>
      </c>
      <c r="I570" s="228"/>
      <c r="J570" s="228"/>
      <c r="K570" s="239">
        <v>7</v>
      </c>
      <c r="L570" s="634">
        <v>11</v>
      </c>
      <c r="M570" s="634">
        <v>77</v>
      </c>
      <c r="N570" s="79">
        <f t="shared" si="27"/>
        <v>-665</v>
      </c>
      <c r="O570" s="287">
        <f t="shared" si="28"/>
        <v>-89.62</v>
      </c>
      <c r="P570" s="20"/>
    </row>
    <row r="571" spans="1:16" s="298" customFormat="1" ht="15.75" customHeight="1">
      <c r="A571" s="116">
        <v>565</v>
      </c>
      <c r="B571" s="236" t="s">
        <v>2626</v>
      </c>
      <c r="C571" s="199" t="s">
        <v>2433</v>
      </c>
      <c r="D571" s="234" t="s">
        <v>2434</v>
      </c>
      <c r="E571" s="234" t="s">
        <v>2605</v>
      </c>
      <c r="F571" s="228">
        <v>5</v>
      </c>
      <c r="G571" s="228">
        <f t="shared" si="26"/>
        <v>106</v>
      </c>
      <c r="H571" s="228">
        <v>530</v>
      </c>
      <c r="I571" s="228"/>
      <c r="J571" s="228"/>
      <c r="K571" s="239">
        <v>5</v>
      </c>
      <c r="L571" s="634">
        <v>11</v>
      </c>
      <c r="M571" s="634">
        <v>55</v>
      </c>
      <c r="N571" s="79">
        <f t="shared" si="27"/>
        <v>-475</v>
      </c>
      <c r="O571" s="287">
        <f t="shared" si="28"/>
        <v>-89.62</v>
      </c>
      <c r="P571" s="20"/>
    </row>
    <row r="572" spans="1:16" s="298" customFormat="1" ht="15.75" customHeight="1">
      <c r="A572" s="116">
        <v>566</v>
      </c>
      <c r="B572" s="236" t="s">
        <v>2626</v>
      </c>
      <c r="C572" s="199" t="s">
        <v>2433</v>
      </c>
      <c r="D572" s="234" t="s">
        <v>2434</v>
      </c>
      <c r="E572" s="234" t="s">
        <v>2605</v>
      </c>
      <c r="F572" s="228">
        <v>3</v>
      </c>
      <c r="G572" s="228">
        <f t="shared" si="26"/>
        <v>128</v>
      </c>
      <c r="H572" s="228">
        <v>384</v>
      </c>
      <c r="I572" s="228"/>
      <c r="J572" s="228"/>
      <c r="K572" s="239">
        <v>3</v>
      </c>
      <c r="L572" s="634">
        <v>13</v>
      </c>
      <c r="M572" s="634">
        <v>39</v>
      </c>
      <c r="N572" s="79">
        <f t="shared" si="27"/>
        <v>-345</v>
      </c>
      <c r="O572" s="287">
        <f t="shared" si="28"/>
        <v>-89.84</v>
      </c>
      <c r="P572" s="20"/>
    </row>
    <row r="573" spans="1:16" s="298" customFormat="1" ht="15.75" customHeight="1">
      <c r="A573" s="116">
        <v>567</v>
      </c>
      <c r="B573" s="236" t="s">
        <v>2651</v>
      </c>
      <c r="C573" s="199" t="s">
        <v>2433</v>
      </c>
      <c r="D573" s="234" t="s">
        <v>2434</v>
      </c>
      <c r="E573" s="234" t="s">
        <v>2605</v>
      </c>
      <c r="F573" s="228">
        <v>1</v>
      </c>
      <c r="G573" s="228">
        <f t="shared" si="26"/>
        <v>7435</v>
      </c>
      <c r="H573" s="228">
        <v>7435</v>
      </c>
      <c r="I573" s="228"/>
      <c r="J573" s="228"/>
      <c r="K573" s="239">
        <v>1</v>
      </c>
      <c r="L573" s="634">
        <v>744</v>
      </c>
      <c r="M573" s="634">
        <v>744</v>
      </c>
      <c r="N573" s="79">
        <f t="shared" si="27"/>
        <v>-6691</v>
      </c>
      <c r="O573" s="287">
        <f t="shared" si="28"/>
        <v>-89.99</v>
      </c>
      <c r="P573" s="20"/>
    </row>
    <row r="574" spans="1:16" s="298" customFormat="1" ht="15.75" customHeight="1">
      <c r="A574" s="116">
        <v>568</v>
      </c>
      <c r="B574" s="236" t="s">
        <v>2652</v>
      </c>
      <c r="C574" s="199" t="s">
        <v>2433</v>
      </c>
      <c r="D574" s="234" t="s">
        <v>2434</v>
      </c>
      <c r="E574" s="234" t="s">
        <v>2605</v>
      </c>
      <c r="F574" s="228">
        <v>3</v>
      </c>
      <c r="G574" s="228">
        <f t="shared" si="26"/>
        <v>1200</v>
      </c>
      <c r="H574" s="228">
        <v>3600</v>
      </c>
      <c r="I574" s="228"/>
      <c r="J574" s="228"/>
      <c r="K574" s="239">
        <v>3</v>
      </c>
      <c r="L574" s="634">
        <v>120</v>
      </c>
      <c r="M574" s="634">
        <v>360</v>
      </c>
      <c r="N574" s="79">
        <f t="shared" si="27"/>
        <v>-3240</v>
      </c>
      <c r="O574" s="287">
        <f t="shared" si="28"/>
        <v>-90</v>
      </c>
      <c r="P574" s="20"/>
    </row>
    <row r="575" spans="1:16" s="298" customFormat="1" ht="15.75" customHeight="1">
      <c r="A575" s="116">
        <v>569</v>
      </c>
      <c r="B575" s="236" t="s">
        <v>2653</v>
      </c>
      <c r="C575" s="199" t="s">
        <v>2433</v>
      </c>
      <c r="D575" s="234" t="s">
        <v>2434</v>
      </c>
      <c r="E575" s="234" t="s">
        <v>2605</v>
      </c>
      <c r="F575" s="228">
        <v>1</v>
      </c>
      <c r="G575" s="228">
        <f t="shared" si="26"/>
        <v>800</v>
      </c>
      <c r="H575" s="228">
        <v>800</v>
      </c>
      <c r="I575" s="228"/>
      <c r="J575" s="228"/>
      <c r="K575" s="239">
        <v>1</v>
      </c>
      <c r="L575" s="634">
        <v>80</v>
      </c>
      <c r="M575" s="634">
        <v>80</v>
      </c>
      <c r="N575" s="79">
        <f t="shared" si="27"/>
        <v>-720</v>
      </c>
      <c r="O575" s="287">
        <f t="shared" si="28"/>
        <v>-90</v>
      </c>
      <c r="P575" s="20"/>
    </row>
    <row r="576" spans="1:16" s="298" customFormat="1" ht="15.75" customHeight="1">
      <c r="A576" s="116">
        <v>570</v>
      </c>
      <c r="B576" s="236" t="s">
        <v>2654</v>
      </c>
      <c r="C576" s="199" t="s">
        <v>2433</v>
      </c>
      <c r="D576" s="234" t="s">
        <v>2434</v>
      </c>
      <c r="E576" s="234" t="s">
        <v>2605</v>
      </c>
      <c r="F576" s="228">
        <v>1</v>
      </c>
      <c r="G576" s="228">
        <f t="shared" si="26"/>
        <v>3000</v>
      </c>
      <c r="H576" s="228">
        <v>3000</v>
      </c>
      <c r="I576" s="228"/>
      <c r="J576" s="228"/>
      <c r="K576" s="239">
        <v>1</v>
      </c>
      <c r="L576" s="634">
        <v>300</v>
      </c>
      <c r="M576" s="634">
        <v>300</v>
      </c>
      <c r="N576" s="79">
        <f t="shared" si="27"/>
        <v>-2700</v>
      </c>
      <c r="O576" s="287">
        <f t="shared" si="28"/>
        <v>-90</v>
      </c>
      <c r="P576" s="20"/>
    </row>
    <row r="577" spans="1:16" s="298" customFormat="1" ht="15.75" customHeight="1">
      <c r="A577" s="116">
        <v>571</v>
      </c>
      <c r="B577" s="236" t="s">
        <v>2655</v>
      </c>
      <c r="C577" s="199" t="s">
        <v>2433</v>
      </c>
      <c r="D577" s="234" t="s">
        <v>2434</v>
      </c>
      <c r="E577" s="234" t="s">
        <v>2605</v>
      </c>
      <c r="F577" s="228">
        <v>2</v>
      </c>
      <c r="G577" s="228">
        <f t="shared" si="26"/>
        <v>1000</v>
      </c>
      <c r="H577" s="228">
        <v>2000</v>
      </c>
      <c r="I577" s="228"/>
      <c r="J577" s="228"/>
      <c r="K577" s="239">
        <v>2</v>
      </c>
      <c r="L577" s="634">
        <v>100</v>
      </c>
      <c r="M577" s="634">
        <v>200</v>
      </c>
      <c r="N577" s="79">
        <f t="shared" si="27"/>
        <v>-1800</v>
      </c>
      <c r="O577" s="287">
        <f t="shared" si="28"/>
        <v>-90</v>
      </c>
      <c r="P577" s="20"/>
    </row>
    <row r="578" spans="1:16" s="298" customFormat="1" ht="15.75" customHeight="1">
      <c r="A578" s="116">
        <v>572</v>
      </c>
      <c r="B578" s="236" t="s">
        <v>2656</v>
      </c>
      <c r="C578" s="199" t="s">
        <v>2433</v>
      </c>
      <c r="D578" s="234" t="s">
        <v>2434</v>
      </c>
      <c r="E578" s="234" t="s">
        <v>2605</v>
      </c>
      <c r="F578" s="228">
        <v>20</v>
      </c>
      <c r="G578" s="228">
        <f t="shared" si="26"/>
        <v>45</v>
      </c>
      <c r="H578" s="228">
        <v>900</v>
      </c>
      <c r="I578" s="228"/>
      <c r="J578" s="228"/>
      <c r="K578" s="239">
        <v>20</v>
      </c>
      <c r="L578" s="634">
        <v>5</v>
      </c>
      <c r="M578" s="634">
        <v>100</v>
      </c>
      <c r="N578" s="79">
        <f t="shared" si="27"/>
        <v>-800</v>
      </c>
      <c r="O578" s="287">
        <f t="shared" si="28"/>
        <v>-88.89</v>
      </c>
      <c r="P578" s="20"/>
    </row>
    <row r="579" spans="1:16" s="298" customFormat="1" ht="15.75" customHeight="1">
      <c r="A579" s="116">
        <v>573</v>
      </c>
      <c r="B579" s="236" t="s">
        <v>2657</v>
      </c>
      <c r="C579" s="199" t="s">
        <v>2433</v>
      </c>
      <c r="D579" s="234" t="s">
        <v>2434</v>
      </c>
      <c r="E579" s="234" t="s">
        <v>2605</v>
      </c>
      <c r="F579" s="228">
        <v>2</v>
      </c>
      <c r="G579" s="228">
        <f t="shared" si="26"/>
        <v>2136</v>
      </c>
      <c r="H579" s="228">
        <v>4272</v>
      </c>
      <c r="I579" s="228"/>
      <c r="J579" s="228"/>
      <c r="K579" s="239">
        <v>2</v>
      </c>
      <c r="L579" s="634">
        <v>214</v>
      </c>
      <c r="M579" s="634">
        <v>428</v>
      </c>
      <c r="N579" s="79">
        <f t="shared" si="27"/>
        <v>-3844</v>
      </c>
      <c r="O579" s="287">
        <f t="shared" si="28"/>
        <v>-89.98</v>
      </c>
      <c r="P579" s="20"/>
    </row>
    <row r="580" spans="1:16" s="298" customFormat="1" ht="15.75" customHeight="1">
      <c r="A580" s="116">
        <v>574</v>
      </c>
      <c r="B580" s="236" t="s">
        <v>2658</v>
      </c>
      <c r="C580" s="199" t="s">
        <v>2433</v>
      </c>
      <c r="D580" s="234" t="s">
        <v>2434</v>
      </c>
      <c r="E580" s="234" t="s">
        <v>2605</v>
      </c>
      <c r="F580" s="228">
        <v>4</v>
      </c>
      <c r="G580" s="228">
        <f t="shared" si="26"/>
        <v>726</v>
      </c>
      <c r="H580" s="228">
        <v>2904</v>
      </c>
      <c r="I580" s="228"/>
      <c r="J580" s="228"/>
      <c r="K580" s="239">
        <v>4</v>
      </c>
      <c r="L580" s="634">
        <v>73</v>
      </c>
      <c r="M580" s="634">
        <v>292</v>
      </c>
      <c r="N580" s="79">
        <f t="shared" si="27"/>
        <v>-2612</v>
      </c>
      <c r="O580" s="287">
        <f t="shared" si="28"/>
        <v>-89.94</v>
      </c>
      <c r="P580" s="20"/>
    </row>
    <row r="581" spans="1:16" s="298" customFormat="1" ht="15.75" customHeight="1">
      <c r="A581" s="116">
        <v>575</v>
      </c>
      <c r="B581" s="236" t="s">
        <v>2659</v>
      </c>
      <c r="C581" s="199" t="s">
        <v>2433</v>
      </c>
      <c r="D581" s="234" t="s">
        <v>2434</v>
      </c>
      <c r="E581" s="234" t="s">
        <v>2605</v>
      </c>
      <c r="F581" s="228">
        <v>1</v>
      </c>
      <c r="G581" s="228">
        <f t="shared" ref="G581:G644" si="29">H581/F581</f>
        <v>990</v>
      </c>
      <c r="H581" s="228">
        <v>990</v>
      </c>
      <c r="I581" s="228"/>
      <c r="J581" s="228"/>
      <c r="K581" s="239">
        <v>1</v>
      </c>
      <c r="L581" s="634">
        <v>99</v>
      </c>
      <c r="M581" s="634">
        <v>99</v>
      </c>
      <c r="N581" s="79">
        <f t="shared" si="27"/>
        <v>-891</v>
      </c>
      <c r="O581" s="287">
        <f t="shared" si="28"/>
        <v>-90</v>
      </c>
      <c r="P581" s="20"/>
    </row>
    <row r="582" spans="1:16" s="298" customFormat="1" ht="15.75" customHeight="1">
      <c r="A582" s="116">
        <v>576</v>
      </c>
      <c r="B582" s="236" t="s">
        <v>2660</v>
      </c>
      <c r="C582" s="199" t="s">
        <v>2433</v>
      </c>
      <c r="D582" s="234" t="s">
        <v>2434</v>
      </c>
      <c r="E582" s="234" t="s">
        <v>2605</v>
      </c>
      <c r="F582" s="228">
        <v>1</v>
      </c>
      <c r="G582" s="228">
        <f t="shared" si="29"/>
        <v>11500</v>
      </c>
      <c r="H582" s="228">
        <v>11500</v>
      </c>
      <c r="I582" s="228"/>
      <c r="J582" s="228"/>
      <c r="K582" s="239">
        <v>1</v>
      </c>
      <c r="L582" s="634">
        <v>1150</v>
      </c>
      <c r="M582" s="634">
        <v>1150</v>
      </c>
      <c r="N582" s="79">
        <f t="shared" si="27"/>
        <v>-10350</v>
      </c>
      <c r="O582" s="287">
        <f t="shared" si="28"/>
        <v>-90</v>
      </c>
      <c r="P582" s="20"/>
    </row>
    <row r="583" spans="1:16" s="298" customFormat="1" ht="15.75" customHeight="1">
      <c r="A583" s="116">
        <v>577</v>
      </c>
      <c r="B583" s="236" t="s">
        <v>2661</v>
      </c>
      <c r="C583" s="199" t="s">
        <v>2433</v>
      </c>
      <c r="D583" s="234" t="s">
        <v>2434</v>
      </c>
      <c r="E583" s="234" t="s">
        <v>2605</v>
      </c>
      <c r="F583" s="228">
        <v>3</v>
      </c>
      <c r="G583" s="228">
        <f t="shared" si="29"/>
        <v>418</v>
      </c>
      <c r="H583" s="228">
        <v>1254</v>
      </c>
      <c r="I583" s="228"/>
      <c r="J583" s="228"/>
      <c r="K583" s="239">
        <v>3</v>
      </c>
      <c r="L583" s="634">
        <v>42</v>
      </c>
      <c r="M583" s="634">
        <v>126</v>
      </c>
      <c r="N583" s="79">
        <f t="shared" si="27"/>
        <v>-1128</v>
      </c>
      <c r="O583" s="287">
        <f t="shared" si="28"/>
        <v>-89.95</v>
      </c>
      <c r="P583" s="20"/>
    </row>
    <row r="584" spans="1:16" s="298" customFormat="1" ht="15.75" customHeight="1">
      <c r="A584" s="116">
        <v>578</v>
      </c>
      <c r="B584" s="236" t="s">
        <v>2662</v>
      </c>
      <c r="C584" s="199" t="s">
        <v>2433</v>
      </c>
      <c r="D584" s="234" t="s">
        <v>2434</v>
      </c>
      <c r="E584" s="234" t="s">
        <v>2605</v>
      </c>
      <c r="F584" s="228">
        <v>1</v>
      </c>
      <c r="G584" s="228">
        <f t="shared" si="29"/>
        <v>2991</v>
      </c>
      <c r="H584" s="228">
        <v>2991</v>
      </c>
      <c r="I584" s="228"/>
      <c r="J584" s="228"/>
      <c r="K584" s="239">
        <v>1</v>
      </c>
      <c r="L584" s="634">
        <v>299</v>
      </c>
      <c r="M584" s="634">
        <v>299</v>
      </c>
      <c r="N584" s="79">
        <f t="shared" si="27"/>
        <v>-2692</v>
      </c>
      <c r="O584" s="287">
        <f t="shared" si="28"/>
        <v>-90</v>
      </c>
      <c r="P584" s="20"/>
    </row>
    <row r="585" spans="1:16" s="298" customFormat="1" ht="15.75" customHeight="1">
      <c r="A585" s="116">
        <v>579</v>
      </c>
      <c r="B585" s="236" t="s">
        <v>2663</v>
      </c>
      <c r="C585" s="199" t="s">
        <v>2433</v>
      </c>
      <c r="D585" s="234" t="s">
        <v>2434</v>
      </c>
      <c r="E585" s="234" t="s">
        <v>2605</v>
      </c>
      <c r="F585" s="228">
        <v>1</v>
      </c>
      <c r="G585" s="228">
        <f t="shared" si="29"/>
        <v>7923</v>
      </c>
      <c r="H585" s="228">
        <v>7923</v>
      </c>
      <c r="I585" s="228"/>
      <c r="J585" s="228"/>
      <c r="K585" s="239">
        <v>1</v>
      </c>
      <c r="L585" s="634">
        <v>792</v>
      </c>
      <c r="M585" s="634">
        <v>792</v>
      </c>
      <c r="N585" s="79">
        <f t="shared" si="27"/>
        <v>-7131</v>
      </c>
      <c r="O585" s="287">
        <f t="shared" si="28"/>
        <v>-90</v>
      </c>
      <c r="P585" s="20"/>
    </row>
    <row r="586" spans="1:16" s="298" customFormat="1" ht="15.75" customHeight="1">
      <c r="A586" s="116">
        <v>580</v>
      </c>
      <c r="B586" s="236" t="s">
        <v>2664</v>
      </c>
      <c r="C586" s="199" t="s">
        <v>2433</v>
      </c>
      <c r="D586" s="234" t="s">
        <v>2434</v>
      </c>
      <c r="E586" s="234" t="s">
        <v>2605</v>
      </c>
      <c r="F586" s="228">
        <v>4</v>
      </c>
      <c r="G586" s="228">
        <f t="shared" si="29"/>
        <v>153</v>
      </c>
      <c r="H586" s="228">
        <v>612</v>
      </c>
      <c r="I586" s="228"/>
      <c r="J586" s="228"/>
      <c r="K586" s="239">
        <v>4</v>
      </c>
      <c r="L586" s="634">
        <v>15</v>
      </c>
      <c r="M586" s="634">
        <v>60</v>
      </c>
      <c r="N586" s="79">
        <f t="shared" si="27"/>
        <v>-552</v>
      </c>
      <c r="O586" s="287">
        <f t="shared" si="28"/>
        <v>-90.2</v>
      </c>
      <c r="P586" s="20"/>
    </row>
    <row r="587" spans="1:16" s="298" customFormat="1" ht="15.75" customHeight="1">
      <c r="A587" s="116">
        <v>581</v>
      </c>
      <c r="B587" s="236" t="s">
        <v>2665</v>
      </c>
      <c r="C587" s="199" t="s">
        <v>2433</v>
      </c>
      <c r="D587" s="234" t="s">
        <v>2434</v>
      </c>
      <c r="E587" s="234" t="s">
        <v>2605</v>
      </c>
      <c r="F587" s="228">
        <v>1</v>
      </c>
      <c r="G587" s="228">
        <f t="shared" si="29"/>
        <v>769</v>
      </c>
      <c r="H587" s="228">
        <v>769</v>
      </c>
      <c r="I587" s="228"/>
      <c r="J587" s="228"/>
      <c r="K587" s="239">
        <v>1</v>
      </c>
      <c r="L587" s="634">
        <v>77</v>
      </c>
      <c r="M587" s="634">
        <v>77</v>
      </c>
      <c r="N587" s="79">
        <f t="shared" si="27"/>
        <v>-692</v>
      </c>
      <c r="O587" s="287">
        <f t="shared" si="28"/>
        <v>-89.99</v>
      </c>
      <c r="P587" s="20"/>
    </row>
    <row r="588" spans="1:16" s="298" customFormat="1" ht="15.75" customHeight="1">
      <c r="A588" s="116">
        <v>582</v>
      </c>
      <c r="B588" s="236" t="s">
        <v>2666</v>
      </c>
      <c r="C588" s="199" t="s">
        <v>2433</v>
      </c>
      <c r="D588" s="234" t="s">
        <v>2434</v>
      </c>
      <c r="E588" s="234" t="s">
        <v>2605</v>
      </c>
      <c r="F588" s="228">
        <v>1</v>
      </c>
      <c r="G588" s="228">
        <f t="shared" si="29"/>
        <v>170</v>
      </c>
      <c r="H588" s="228">
        <v>170</v>
      </c>
      <c r="I588" s="228"/>
      <c r="J588" s="228"/>
      <c r="K588" s="239">
        <v>1</v>
      </c>
      <c r="L588" s="634">
        <v>17</v>
      </c>
      <c r="M588" s="634">
        <v>17</v>
      </c>
      <c r="N588" s="79">
        <f t="shared" si="27"/>
        <v>-153</v>
      </c>
      <c r="O588" s="287">
        <f t="shared" si="28"/>
        <v>-90</v>
      </c>
      <c r="P588" s="20"/>
    </row>
    <row r="589" spans="1:16" s="298" customFormat="1" ht="15.75" customHeight="1">
      <c r="A589" s="116">
        <v>583</v>
      </c>
      <c r="B589" s="236" t="s">
        <v>2667</v>
      </c>
      <c r="C589" s="199" t="s">
        <v>2433</v>
      </c>
      <c r="D589" s="234" t="s">
        <v>2434</v>
      </c>
      <c r="E589" s="234" t="s">
        <v>2605</v>
      </c>
      <c r="F589" s="228">
        <v>35</v>
      </c>
      <c r="G589" s="228">
        <f t="shared" si="29"/>
        <v>55</v>
      </c>
      <c r="H589" s="228">
        <v>1925</v>
      </c>
      <c r="I589" s="228"/>
      <c r="J589" s="228"/>
      <c r="K589" s="239">
        <v>35</v>
      </c>
      <c r="L589" s="634">
        <v>6</v>
      </c>
      <c r="M589" s="634">
        <v>210</v>
      </c>
      <c r="N589" s="79">
        <f t="shared" si="27"/>
        <v>-1715</v>
      </c>
      <c r="O589" s="287">
        <f t="shared" si="28"/>
        <v>-89.09</v>
      </c>
      <c r="P589" s="20"/>
    </row>
    <row r="590" spans="1:16" s="298" customFormat="1" ht="15.75" customHeight="1">
      <c r="A590" s="116">
        <v>584</v>
      </c>
      <c r="B590" s="236" t="s">
        <v>2668</v>
      </c>
      <c r="C590" s="199" t="s">
        <v>2433</v>
      </c>
      <c r="D590" s="234" t="s">
        <v>2434</v>
      </c>
      <c r="E590" s="234" t="s">
        <v>2605</v>
      </c>
      <c r="F590" s="228">
        <v>7</v>
      </c>
      <c r="G590" s="228">
        <f t="shared" si="29"/>
        <v>152</v>
      </c>
      <c r="H590" s="228">
        <v>1064</v>
      </c>
      <c r="I590" s="228"/>
      <c r="J590" s="228"/>
      <c r="K590" s="239">
        <v>7</v>
      </c>
      <c r="L590" s="634">
        <v>15</v>
      </c>
      <c r="M590" s="634">
        <v>105</v>
      </c>
      <c r="N590" s="79">
        <f t="shared" si="27"/>
        <v>-959</v>
      </c>
      <c r="O590" s="287">
        <f t="shared" si="28"/>
        <v>-90.13</v>
      </c>
      <c r="P590" s="20"/>
    </row>
    <row r="591" spans="1:16" s="298" customFormat="1" ht="15.75" customHeight="1">
      <c r="A591" s="116">
        <v>585</v>
      </c>
      <c r="B591" s="236" t="s">
        <v>2669</v>
      </c>
      <c r="C591" s="199" t="s">
        <v>2433</v>
      </c>
      <c r="D591" s="234" t="s">
        <v>2434</v>
      </c>
      <c r="E591" s="234" t="s">
        <v>2605</v>
      </c>
      <c r="F591" s="228">
        <v>9</v>
      </c>
      <c r="G591" s="228">
        <f t="shared" si="29"/>
        <v>104</v>
      </c>
      <c r="H591" s="228">
        <v>936</v>
      </c>
      <c r="I591" s="228"/>
      <c r="J591" s="228"/>
      <c r="K591" s="239">
        <v>9</v>
      </c>
      <c r="L591" s="634">
        <v>10</v>
      </c>
      <c r="M591" s="634">
        <v>90</v>
      </c>
      <c r="N591" s="79">
        <f t="shared" si="27"/>
        <v>-846</v>
      </c>
      <c r="O591" s="287">
        <f t="shared" si="28"/>
        <v>-90.38</v>
      </c>
      <c r="P591" s="20"/>
    </row>
    <row r="592" spans="1:16" s="298" customFormat="1" ht="15.75" customHeight="1">
      <c r="A592" s="116">
        <v>586</v>
      </c>
      <c r="B592" s="236" t="s">
        <v>2670</v>
      </c>
      <c r="C592" s="199" t="s">
        <v>1142</v>
      </c>
      <c r="D592" s="234" t="s">
        <v>2434</v>
      </c>
      <c r="E592" s="234" t="s">
        <v>2605</v>
      </c>
      <c r="F592" s="228">
        <v>327</v>
      </c>
      <c r="G592" s="228">
        <f t="shared" si="29"/>
        <v>4</v>
      </c>
      <c r="H592" s="228">
        <v>1308</v>
      </c>
      <c r="I592" s="228"/>
      <c r="J592" s="228"/>
      <c r="K592" s="239">
        <v>327</v>
      </c>
      <c r="L592" s="634">
        <v>0.4</v>
      </c>
      <c r="M592" s="634">
        <v>130.80000000000001</v>
      </c>
      <c r="N592" s="79">
        <f t="shared" si="27"/>
        <v>-1177.2</v>
      </c>
      <c r="O592" s="287">
        <f t="shared" si="28"/>
        <v>-90</v>
      </c>
      <c r="P592" s="20"/>
    </row>
    <row r="593" spans="1:16" s="298" customFormat="1" ht="15.75" customHeight="1">
      <c r="A593" s="116">
        <v>587</v>
      </c>
      <c r="B593" s="236" t="s">
        <v>2671</v>
      </c>
      <c r="C593" s="199" t="s">
        <v>1142</v>
      </c>
      <c r="D593" s="234" t="s">
        <v>2434</v>
      </c>
      <c r="E593" s="234" t="s">
        <v>2605</v>
      </c>
      <c r="F593" s="228">
        <v>4560</v>
      </c>
      <c r="G593" s="228">
        <f t="shared" si="29"/>
        <v>3.6</v>
      </c>
      <c r="H593" s="228">
        <v>16416</v>
      </c>
      <c r="I593" s="228"/>
      <c r="J593" s="228"/>
      <c r="K593" s="239">
        <v>4560</v>
      </c>
      <c r="L593" s="634">
        <v>0.4</v>
      </c>
      <c r="M593" s="634">
        <v>1824</v>
      </c>
      <c r="N593" s="79">
        <f t="shared" si="27"/>
        <v>-14592</v>
      </c>
      <c r="O593" s="287">
        <f t="shared" si="28"/>
        <v>-88.89</v>
      </c>
      <c r="P593" s="20"/>
    </row>
    <row r="594" spans="1:16" s="298" customFormat="1" ht="15.75" customHeight="1">
      <c r="A594" s="116">
        <v>588</v>
      </c>
      <c r="B594" s="236" t="s">
        <v>2672</v>
      </c>
      <c r="C594" s="199" t="s">
        <v>1142</v>
      </c>
      <c r="D594" s="234" t="s">
        <v>2434</v>
      </c>
      <c r="E594" s="234" t="s">
        <v>2605</v>
      </c>
      <c r="F594" s="228">
        <v>150</v>
      </c>
      <c r="G594" s="228">
        <f t="shared" si="29"/>
        <v>66</v>
      </c>
      <c r="H594" s="228">
        <v>9900</v>
      </c>
      <c r="I594" s="228"/>
      <c r="J594" s="228"/>
      <c r="K594" s="239">
        <v>150</v>
      </c>
      <c r="L594" s="634">
        <v>7</v>
      </c>
      <c r="M594" s="634">
        <v>1050</v>
      </c>
      <c r="N594" s="79">
        <f t="shared" si="27"/>
        <v>-8850</v>
      </c>
      <c r="O594" s="287">
        <f t="shared" si="28"/>
        <v>-89.39</v>
      </c>
      <c r="P594" s="20"/>
    </row>
    <row r="595" spans="1:16" s="298" customFormat="1" ht="15.75" customHeight="1">
      <c r="A595" s="116">
        <v>589</v>
      </c>
      <c r="B595" s="236" t="s">
        <v>2670</v>
      </c>
      <c r="C595" s="199" t="s">
        <v>1142</v>
      </c>
      <c r="D595" s="234" t="s">
        <v>2434</v>
      </c>
      <c r="E595" s="234" t="s">
        <v>2605</v>
      </c>
      <c r="F595" s="228">
        <v>90</v>
      </c>
      <c r="G595" s="228">
        <f t="shared" si="29"/>
        <v>13</v>
      </c>
      <c r="H595" s="228">
        <v>1170</v>
      </c>
      <c r="I595" s="228"/>
      <c r="J595" s="228"/>
      <c r="K595" s="239">
        <v>90</v>
      </c>
      <c r="L595" s="634">
        <v>1</v>
      </c>
      <c r="M595" s="634">
        <v>90</v>
      </c>
      <c r="N595" s="79">
        <f t="shared" ref="N595:N658" si="30">M595-H595</f>
        <v>-1080</v>
      </c>
      <c r="O595" s="287">
        <f t="shared" ref="O595:O658" si="31">IF(OR(H595=0,H595=""),"",ROUND(N595/H595*100,2))</f>
        <v>-92.31</v>
      </c>
      <c r="P595" s="20"/>
    </row>
    <row r="596" spans="1:16" s="298" customFormat="1" ht="15.75" customHeight="1">
      <c r="A596" s="116">
        <v>590</v>
      </c>
      <c r="B596" s="236" t="s">
        <v>2673</v>
      </c>
      <c r="C596" s="199" t="s">
        <v>2433</v>
      </c>
      <c r="D596" s="234" t="s">
        <v>2434</v>
      </c>
      <c r="E596" s="234" t="s">
        <v>2605</v>
      </c>
      <c r="F596" s="228">
        <v>10</v>
      </c>
      <c r="G596" s="228">
        <f t="shared" si="29"/>
        <v>42</v>
      </c>
      <c r="H596" s="228">
        <v>420</v>
      </c>
      <c r="I596" s="228"/>
      <c r="J596" s="228"/>
      <c r="K596" s="239">
        <v>10</v>
      </c>
      <c r="L596" s="634">
        <v>4</v>
      </c>
      <c r="M596" s="634">
        <v>40</v>
      </c>
      <c r="N596" s="79">
        <f t="shared" si="30"/>
        <v>-380</v>
      </c>
      <c r="O596" s="287">
        <f t="shared" si="31"/>
        <v>-90.48</v>
      </c>
      <c r="P596" s="20"/>
    </row>
    <row r="597" spans="1:16" s="298" customFormat="1" ht="15.75" customHeight="1">
      <c r="A597" s="116">
        <v>591</v>
      </c>
      <c r="B597" s="236" t="s">
        <v>2620</v>
      </c>
      <c r="C597" s="199" t="s">
        <v>2433</v>
      </c>
      <c r="D597" s="234" t="s">
        <v>2434</v>
      </c>
      <c r="E597" s="234" t="s">
        <v>2605</v>
      </c>
      <c r="F597" s="228">
        <v>6</v>
      </c>
      <c r="G597" s="228">
        <f t="shared" si="29"/>
        <v>2136</v>
      </c>
      <c r="H597" s="228">
        <v>12816</v>
      </c>
      <c r="I597" s="228"/>
      <c r="J597" s="228"/>
      <c r="K597" s="239">
        <v>6</v>
      </c>
      <c r="L597" s="634">
        <v>214</v>
      </c>
      <c r="M597" s="634">
        <v>1284</v>
      </c>
      <c r="N597" s="79">
        <f t="shared" si="30"/>
        <v>-11532</v>
      </c>
      <c r="O597" s="287">
        <f t="shared" si="31"/>
        <v>-89.98</v>
      </c>
      <c r="P597" s="20"/>
    </row>
    <row r="598" spans="1:16" s="298" customFormat="1" ht="15.75" customHeight="1">
      <c r="A598" s="116">
        <v>592</v>
      </c>
      <c r="B598" s="236" t="s">
        <v>2674</v>
      </c>
      <c r="C598" s="199" t="s">
        <v>2433</v>
      </c>
      <c r="D598" s="234" t="s">
        <v>2434</v>
      </c>
      <c r="E598" s="234" t="s">
        <v>2605</v>
      </c>
      <c r="F598" s="228">
        <v>1</v>
      </c>
      <c r="G598" s="228">
        <f t="shared" si="29"/>
        <v>1282</v>
      </c>
      <c r="H598" s="228">
        <v>1282</v>
      </c>
      <c r="I598" s="228"/>
      <c r="J598" s="228"/>
      <c r="K598" s="239">
        <v>1</v>
      </c>
      <c r="L598" s="634">
        <v>128</v>
      </c>
      <c r="M598" s="634">
        <v>128</v>
      </c>
      <c r="N598" s="79">
        <f t="shared" si="30"/>
        <v>-1154</v>
      </c>
      <c r="O598" s="287">
        <f t="shared" si="31"/>
        <v>-90.02</v>
      </c>
      <c r="P598" s="20"/>
    </row>
    <row r="599" spans="1:16" s="298" customFormat="1" ht="15.75" customHeight="1">
      <c r="A599" s="116">
        <v>593</v>
      </c>
      <c r="B599" s="236" t="s">
        <v>2675</v>
      </c>
      <c r="C599" s="199" t="s">
        <v>2433</v>
      </c>
      <c r="D599" s="234" t="s">
        <v>2434</v>
      </c>
      <c r="E599" s="234" t="s">
        <v>2605</v>
      </c>
      <c r="F599" s="228">
        <v>3</v>
      </c>
      <c r="G599" s="228">
        <f t="shared" si="29"/>
        <v>120</v>
      </c>
      <c r="H599" s="228">
        <v>360</v>
      </c>
      <c r="I599" s="228"/>
      <c r="J599" s="228"/>
      <c r="K599" s="239">
        <v>3</v>
      </c>
      <c r="L599" s="634">
        <v>12</v>
      </c>
      <c r="M599" s="634">
        <v>36</v>
      </c>
      <c r="N599" s="79">
        <f t="shared" si="30"/>
        <v>-324</v>
      </c>
      <c r="O599" s="287">
        <f t="shared" si="31"/>
        <v>-90</v>
      </c>
      <c r="P599" s="20"/>
    </row>
    <row r="600" spans="1:16" s="298" customFormat="1" ht="15.75" customHeight="1">
      <c r="A600" s="116">
        <v>594</v>
      </c>
      <c r="B600" s="236" t="s">
        <v>2676</v>
      </c>
      <c r="C600" s="199" t="s">
        <v>2433</v>
      </c>
      <c r="D600" s="234" t="s">
        <v>2434</v>
      </c>
      <c r="E600" s="234" t="s">
        <v>2605</v>
      </c>
      <c r="F600" s="228">
        <v>5</v>
      </c>
      <c r="G600" s="228">
        <f t="shared" si="29"/>
        <v>247</v>
      </c>
      <c r="H600" s="228">
        <v>1235</v>
      </c>
      <c r="I600" s="228"/>
      <c r="J600" s="228"/>
      <c r="K600" s="239">
        <v>5</v>
      </c>
      <c r="L600" s="634">
        <v>25</v>
      </c>
      <c r="M600" s="634">
        <v>125</v>
      </c>
      <c r="N600" s="79">
        <f t="shared" si="30"/>
        <v>-1110</v>
      </c>
      <c r="O600" s="287">
        <f t="shared" si="31"/>
        <v>-89.88</v>
      </c>
      <c r="P600" s="20"/>
    </row>
    <row r="601" spans="1:16" s="298" customFormat="1" ht="15.75" customHeight="1">
      <c r="A601" s="116">
        <v>595</v>
      </c>
      <c r="B601" s="236" t="s">
        <v>2677</v>
      </c>
      <c r="C601" s="199" t="s">
        <v>2433</v>
      </c>
      <c r="D601" s="234" t="s">
        <v>2434</v>
      </c>
      <c r="E601" s="234" t="s">
        <v>2605</v>
      </c>
      <c r="F601" s="228">
        <v>1</v>
      </c>
      <c r="G601" s="228">
        <f t="shared" si="29"/>
        <v>320</v>
      </c>
      <c r="H601" s="228">
        <v>320</v>
      </c>
      <c r="I601" s="228"/>
      <c r="J601" s="228"/>
      <c r="K601" s="239">
        <v>1</v>
      </c>
      <c r="L601" s="634">
        <v>32</v>
      </c>
      <c r="M601" s="634">
        <v>32</v>
      </c>
      <c r="N601" s="79">
        <f t="shared" si="30"/>
        <v>-288</v>
      </c>
      <c r="O601" s="287">
        <f t="shared" si="31"/>
        <v>-90</v>
      </c>
      <c r="P601" s="20"/>
    </row>
    <row r="602" spans="1:16" s="298" customFormat="1" ht="15.75" customHeight="1">
      <c r="A602" s="116">
        <v>596</v>
      </c>
      <c r="B602" s="236" t="s">
        <v>2676</v>
      </c>
      <c r="C602" s="199" t="s">
        <v>2433</v>
      </c>
      <c r="D602" s="234" t="s">
        <v>2434</v>
      </c>
      <c r="E602" s="234" t="s">
        <v>2605</v>
      </c>
      <c r="F602" s="228">
        <v>3</v>
      </c>
      <c r="G602" s="228">
        <f t="shared" si="29"/>
        <v>247</v>
      </c>
      <c r="H602" s="228">
        <v>741</v>
      </c>
      <c r="I602" s="228"/>
      <c r="J602" s="228"/>
      <c r="K602" s="239">
        <v>3</v>
      </c>
      <c r="L602" s="634">
        <v>25</v>
      </c>
      <c r="M602" s="634">
        <v>75</v>
      </c>
      <c r="N602" s="79">
        <f t="shared" si="30"/>
        <v>-666</v>
      </c>
      <c r="O602" s="287">
        <f t="shared" si="31"/>
        <v>-89.88</v>
      </c>
      <c r="P602" s="20"/>
    </row>
    <row r="603" spans="1:16" s="298" customFormat="1" ht="15.75" customHeight="1">
      <c r="A603" s="116">
        <v>597</v>
      </c>
      <c r="B603" s="236" t="s">
        <v>2676</v>
      </c>
      <c r="C603" s="199" t="s">
        <v>2433</v>
      </c>
      <c r="D603" s="234" t="s">
        <v>2434</v>
      </c>
      <c r="E603" s="234" t="s">
        <v>2605</v>
      </c>
      <c r="F603" s="228">
        <v>2</v>
      </c>
      <c r="G603" s="228">
        <f t="shared" si="29"/>
        <v>213</v>
      </c>
      <c r="H603" s="228">
        <v>426</v>
      </c>
      <c r="I603" s="228"/>
      <c r="J603" s="228"/>
      <c r="K603" s="239">
        <v>2</v>
      </c>
      <c r="L603" s="634">
        <v>21</v>
      </c>
      <c r="M603" s="634">
        <v>42</v>
      </c>
      <c r="N603" s="79">
        <f t="shared" si="30"/>
        <v>-384</v>
      </c>
      <c r="O603" s="287">
        <f t="shared" si="31"/>
        <v>-90.14</v>
      </c>
      <c r="P603" s="20"/>
    </row>
    <row r="604" spans="1:16" s="298" customFormat="1" ht="15.75" customHeight="1">
      <c r="A604" s="116">
        <v>598</v>
      </c>
      <c r="B604" s="236" t="s">
        <v>2676</v>
      </c>
      <c r="C604" s="199" t="s">
        <v>2433</v>
      </c>
      <c r="D604" s="234" t="s">
        <v>2434</v>
      </c>
      <c r="E604" s="234" t="s">
        <v>2605</v>
      </c>
      <c r="F604" s="228">
        <v>3</v>
      </c>
      <c r="G604" s="228">
        <f t="shared" si="29"/>
        <v>213</v>
      </c>
      <c r="H604" s="228">
        <v>639</v>
      </c>
      <c r="I604" s="228"/>
      <c r="J604" s="228"/>
      <c r="K604" s="239">
        <v>3</v>
      </c>
      <c r="L604" s="634">
        <v>21</v>
      </c>
      <c r="M604" s="634">
        <v>63</v>
      </c>
      <c r="N604" s="79">
        <f t="shared" si="30"/>
        <v>-576</v>
      </c>
      <c r="O604" s="287">
        <f t="shared" si="31"/>
        <v>-90.14</v>
      </c>
      <c r="P604" s="20"/>
    </row>
    <row r="605" spans="1:16" s="298" customFormat="1" ht="15.75" customHeight="1">
      <c r="A605" s="116">
        <v>599</v>
      </c>
      <c r="B605" s="236" t="s">
        <v>2676</v>
      </c>
      <c r="C605" s="199" t="s">
        <v>2433</v>
      </c>
      <c r="D605" s="234" t="s">
        <v>2434</v>
      </c>
      <c r="E605" s="234" t="s">
        <v>2605</v>
      </c>
      <c r="F605" s="228">
        <v>2</v>
      </c>
      <c r="G605" s="228">
        <f t="shared" si="29"/>
        <v>111</v>
      </c>
      <c r="H605" s="228">
        <v>222</v>
      </c>
      <c r="I605" s="228"/>
      <c r="J605" s="228"/>
      <c r="K605" s="239">
        <v>2</v>
      </c>
      <c r="L605" s="634">
        <v>11</v>
      </c>
      <c r="M605" s="634">
        <v>22</v>
      </c>
      <c r="N605" s="79">
        <f t="shared" si="30"/>
        <v>-200</v>
      </c>
      <c r="O605" s="287">
        <f t="shared" si="31"/>
        <v>-90.09</v>
      </c>
      <c r="P605" s="20"/>
    </row>
    <row r="606" spans="1:16" s="298" customFormat="1" ht="15.75" customHeight="1">
      <c r="A606" s="116">
        <v>600</v>
      </c>
      <c r="B606" s="236" t="s">
        <v>2675</v>
      </c>
      <c r="C606" s="199" t="s">
        <v>2433</v>
      </c>
      <c r="D606" s="234" t="s">
        <v>2434</v>
      </c>
      <c r="E606" s="234" t="s">
        <v>2605</v>
      </c>
      <c r="F606" s="228">
        <v>1</v>
      </c>
      <c r="G606" s="228">
        <f t="shared" si="29"/>
        <v>500</v>
      </c>
      <c r="H606" s="228">
        <v>500</v>
      </c>
      <c r="I606" s="228"/>
      <c r="J606" s="228"/>
      <c r="K606" s="239">
        <v>1</v>
      </c>
      <c r="L606" s="634">
        <v>50</v>
      </c>
      <c r="M606" s="634">
        <v>50</v>
      </c>
      <c r="N606" s="79">
        <f t="shared" si="30"/>
        <v>-450</v>
      </c>
      <c r="O606" s="287">
        <f t="shared" si="31"/>
        <v>-90</v>
      </c>
      <c r="P606" s="20"/>
    </row>
    <row r="607" spans="1:16" s="298" customFormat="1" ht="15.75" customHeight="1">
      <c r="A607" s="116">
        <v>601</v>
      </c>
      <c r="B607" s="236" t="s">
        <v>2676</v>
      </c>
      <c r="C607" s="199" t="s">
        <v>2433</v>
      </c>
      <c r="D607" s="234" t="s">
        <v>2434</v>
      </c>
      <c r="E607" s="234" t="s">
        <v>2605</v>
      </c>
      <c r="F607" s="228">
        <v>3</v>
      </c>
      <c r="G607" s="228">
        <f t="shared" si="29"/>
        <v>239</v>
      </c>
      <c r="H607" s="228">
        <v>717</v>
      </c>
      <c r="I607" s="228"/>
      <c r="J607" s="228"/>
      <c r="K607" s="239">
        <v>3</v>
      </c>
      <c r="L607" s="634">
        <v>24</v>
      </c>
      <c r="M607" s="634">
        <v>72</v>
      </c>
      <c r="N607" s="79">
        <f t="shared" si="30"/>
        <v>-645</v>
      </c>
      <c r="O607" s="287">
        <f t="shared" si="31"/>
        <v>-89.96</v>
      </c>
      <c r="P607" s="20"/>
    </row>
    <row r="608" spans="1:16" s="298" customFormat="1" ht="15.75" customHeight="1">
      <c r="A608" s="116">
        <v>602</v>
      </c>
      <c r="B608" s="236" t="s">
        <v>2676</v>
      </c>
      <c r="C608" s="199" t="s">
        <v>2433</v>
      </c>
      <c r="D608" s="234" t="s">
        <v>2434</v>
      </c>
      <c r="E608" s="234" t="s">
        <v>2605</v>
      </c>
      <c r="F608" s="228">
        <v>1</v>
      </c>
      <c r="G608" s="228">
        <f t="shared" si="29"/>
        <v>210</v>
      </c>
      <c r="H608" s="228">
        <v>210</v>
      </c>
      <c r="I608" s="228"/>
      <c r="J608" s="228"/>
      <c r="K608" s="239">
        <v>1</v>
      </c>
      <c r="L608" s="634">
        <v>21</v>
      </c>
      <c r="M608" s="634">
        <v>21</v>
      </c>
      <c r="N608" s="79">
        <f t="shared" si="30"/>
        <v>-189</v>
      </c>
      <c r="O608" s="287">
        <f t="shared" si="31"/>
        <v>-90</v>
      </c>
      <c r="P608" s="20"/>
    </row>
    <row r="609" spans="1:16" s="298" customFormat="1" ht="15.75" customHeight="1">
      <c r="A609" s="116">
        <v>603</v>
      </c>
      <c r="B609" s="236" t="s">
        <v>2676</v>
      </c>
      <c r="C609" s="199" t="s">
        <v>2433</v>
      </c>
      <c r="D609" s="234" t="s">
        <v>2434</v>
      </c>
      <c r="E609" s="234" t="s">
        <v>2605</v>
      </c>
      <c r="F609" s="228">
        <v>1</v>
      </c>
      <c r="G609" s="228">
        <f t="shared" si="29"/>
        <v>255</v>
      </c>
      <c r="H609" s="228">
        <v>255</v>
      </c>
      <c r="I609" s="228"/>
      <c r="J609" s="228"/>
      <c r="K609" s="239">
        <v>1</v>
      </c>
      <c r="L609" s="634">
        <v>26</v>
      </c>
      <c r="M609" s="634">
        <v>26</v>
      </c>
      <c r="N609" s="79">
        <f t="shared" si="30"/>
        <v>-229</v>
      </c>
      <c r="O609" s="287">
        <f t="shared" si="31"/>
        <v>-89.8</v>
      </c>
      <c r="P609" s="20"/>
    </row>
    <row r="610" spans="1:16" s="298" customFormat="1" ht="15.75" customHeight="1">
      <c r="A610" s="116">
        <v>604</v>
      </c>
      <c r="B610" s="236" t="s">
        <v>2678</v>
      </c>
      <c r="C610" s="199" t="s">
        <v>2433</v>
      </c>
      <c r="D610" s="234" t="s">
        <v>2434</v>
      </c>
      <c r="E610" s="234" t="s">
        <v>2605</v>
      </c>
      <c r="F610" s="228">
        <v>2</v>
      </c>
      <c r="G610" s="228">
        <f t="shared" si="29"/>
        <v>430</v>
      </c>
      <c r="H610" s="228">
        <v>860</v>
      </c>
      <c r="I610" s="228"/>
      <c r="J610" s="228"/>
      <c r="K610" s="239">
        <v>2</v>
      </c>
      <c r="L610" s="634">
        <v>43</v>
      </c>
      <c r="M610" s="634">
        <v>86</v>
      </c>
      <c r="N610" s="79">
        <f t="shared" si="30"/>
        <v>-774</v>
      </c>
      <c r="O610" s="287">
        <f t="shared" si="31"/>
        <v>-90</v>
      </c>
      <c r="P610" s="20"/>
    </row>
    <row r="611" spans="1:16" s="298" customFormat="1" ht="15.75" customHeight="1">
      <c r="A611" s="116">
        <v>605</v>
      </c>
      <c r="B611" s="236" t="s">
        <v>2679</v>
      </c>
      <c r="C611" s="199" t="s">
        <v>2433</v>
      </c>
      <c r="D611" s="234" t="s">
        <v>2434</v>
      </c>
      <c r="E611" s="234" t="s">
        <v>2605</v>
      </c>
      <c r="F611" s="228">
        <v>5</v>
      </c>
      <c r="G611" s="228">
        <f t="shared" si="29"/>
        <v>582</v>
      </c>
      <c r="H611" s="228">
        <v>2910</v>
      </c>
      <c r="I611" s="228"/>
      <c r="J611" s="228"/>
      <c r="K611" s="239">
        <v>5</v>
      </c>
      <c r="L611" s="634">
        <v>58</v>
      </c>
      <c r="M611" s="634">
        <v>290</v>
      </c>
      <c r="N611" s="79">
        <f t="shared" si="30"/>
        <v>-2620</v>
      </c>
      <c r="O611" s="287">
        <f t="shared" si="31"/>
        <v>-90.03</v>
      </c>
      <c r="P611" s="20"/>
    </row>
    <row r="612" spans="1:16" s="298" customFormat="1" ht="15.75" customHeight="1">
      <c r="A612" s="116">
        <v>606</v>
      </c>
      <c r="B612" s="236" t="s">
        <v>2680</v>
      </c>
      <c r="C612" s="199" t="s">
        <v>2433</v>
      </c>
      <c r="D612" s="234" t="s">
        <v>2434</v>
      </c>
      <c r="E612" s="234" t="s">
        <v>2605</v>
      </c>
      <c r="F612" s="228">
        <v>2</v>
      </c>
      <c r="G612" s="228">
        <f t="shared" si="29"/>
        <v>240</v>
      </c>
      <c r="H612" s="228">
        <v>480</v>
      </c>
      <c r="I612" s="228"/>
      <c r="J612" s="228"/>
      <c r="K612" s="239">
        <v>2</v>
      </c>
      <c r="L612" s="634">
        <v>24</v>
      </c>
      <c r="M612" s="634">
        <v>48</v>
      </c>
      <c r="N612" s="79">
        <f t="shared" si="30"/>
        <v>-432</v>
      </c>
      <c r="O612" s="287">
        <f t="shared" si="31"/>
        <v>-90</v>
      </c>
      <c r="P612" s="20"/>
    </row>
    <row r="613" spans="1:16" s="298" customFormat="1" ht="15.75" customHeight="1">
      <c r="A613" s="116">
        <v>607</v>
      </c>
      <c r="B613" s="236" t="s">
        <v>2681</v>
      </c>
      <c r="C613" s="199" t="s">
        <v>2433</v>
      </c>
      <c r="D613" s="234" t="s">
        <v>2434</v>
      </c>
      <c r="E613" s="234" t="s">
        <v>2605</v>
      </c>
      <c r="F613" s="228">
        <v>3</v>
      </c>
      <c r="G613" s="228">
        <f t="shared" si="29"/>
        <v>854</v>
      </c>
      <c r="H613" s="228">
        <v>2562</v>
      </c>
      <c r="I613" s="228"/>
      <c r="J613" s="228"/>
      <c r="K613" s="239">
        <v>3</v>
      </c>
      <c r="L613" s="634">
        <v>85</v>
      </c>
      <c r="M613" s="634">
        <v>255</v>
      </c>
      <c r="N613" s="79">
        <f t="shared" si="30"/>
        <v>-2307</v>
      </c>
      <c r="O613" s="287">
        <f t="shared" si="31"/>
        <v>-90.05</v>
      </c>
      <c r="P613" s="20"/>
    </row>
    <row r="614" spans="1:16" s="298" customFormat="1" ht="15.75" customHeight="1">
      <c r="A614" s="116">
        <v>608</v>
      </c>
      <c r="B614" s="236" t="s">
        <v>2682</v>
      </c>
      <c r="C614" s="199" t="s">
        <v>2433</v>
      </c>
      <c r="D614" s="234" t="s">
        <v>2434</v>
      </c>
      <c r="E614" s="234" t="s">
        <v>2605</v>
      </c>
      <c r="F614" s="228">
        <v>2</v>
      </c>
      <c r="G614" s="228">
        <f t="shared" si="29"/>
        <v>299</v>
      </c>
      <c r="H614" s="228">
        <v>598</v>
      </c>
      <c r="I614" s="228"/>
      <c r="J614" s="228"/>
      <c r="K614" s="239">
        <v>2</v>
      </c>
      <c r="L614" s="634">
        <v>30</v>
      </c>
      <c r="M614" s="634">
        <v>60</v>
      </c>
      <c r="N614" s="79">
        <f t="shared" si="30"/>
        <v>-538</v>
      </c>
      <c r="O614" s="287">
        <f t="shared" si="31"/>
        <v>-89.97</v>
      </c>
      <c r="P614" s="20"/>
    </row>
    <row r="615" spans="1:16" s="298" customFormat="1" ht="15.75" customHeight="1">
      <c r="A615" s="116">
        <v>609</v>
      </c>
      <c r="B615" s="236" t="s">
        <v>2682</v>
      </c>
      <c r="C615" s="199" t="s">
        <v>2433</v>
      </c>
      <c r="D615" s="234" t="s">
        <v>2434</v>
      </c>
      <c r="E615" s="234" t="s">
        <v>2605</v>
      </c>
      <c r="F615" s="228">
        <v>1</v>
      </c>
      <c r="G615" s="228">
        <f t="shared" si="29"/>
        <v>500</v>
      </c>
      <c r="H615" s="228">
        <v>500</v>
      </c>
      <c r="I615" s="228"/>
      <c r="J615" s="228"/>
      <c r="K615" s="239">
        <v>1</v>
      </c>
      <c r="L615" s="634">
        <v>50</v>
      </c>
      <c r="M615" s="634">
        <v>50</v>
      </c>
      <c r="N615" s="79">
        <f t="shared" si="30"/>
        <v>-450</v>
      </c>
      <c r="O615" s="287">
        <f t="shared" si="31"/>
        <v>-90</v>
      </c>
      <c r="P615" s="20"/>
    </row>
    <row r="616" spans="1:16" s="298" customFormat="1" ht="15.75" customHeight="1">
      <c r="A616" s="116">
        <v>610</v>
      </c>
      <c r="B616" s="236" t="s">
        <v>2682</v>
      </c>
      <c r="C616" s="199" t="s">
        <v>2433</v>
      </c>
      <c r="D616" s="234" t="s">
        <v>2434</v>
      </c>
      <c r="E616" s="234" t="s">
        <v>2605</v>
      </c>
      <c r="F616" s="228">
        <v>3</v>
      </c>
      <c r="G616" s="228">
        <f t="shared" si="29"/>
        <v>222</v>
      </c>
      <c r="H616" s="228">
        <v>666</v>
      </c>
      <c r="I616" s="228"/>
      <c r="J616" s="228"/>
      <c r="K616" s="239">
        <v>3</v>
      </c>
      <c r="L616" s="634">
        <v>22</v>
      </c>
      <c r="M616" s="634">
        <v>66</v>
      </c>
      <c r="N616" s="79">
        <f t="shared" si="30"/>
        <v>-600</v>
      </c>
      <c r="O616" s="287">
        <f t="shared" si="31"/>
        <v>-90.09</v>
      </c>
      <c r="P616" s="20"/>
    </row>
    <row r="617" spans="1:16" s="298" customFormat="1" ht="15.75" customHeight="1">
      <c r="A617" s="116">
        <v>611</v>
      </c>
      <c r="B617" s="236" t="s">
        <v>2683</v>
      </c>
      <c r="C617" s="199" t="s">
        <v>2433</v>
      </c>
      <c r="D617" s="234" t="s">
        <v>2434</v>
      </c>
      <c r="E617" s="234" t="s">
        <v>2605</v>
      </c>
      <c r="F617" s="228">
        <v>2</v>
      </c>
      <c r="G617" s="228">
        <f t="shared" si="29"/>
        <v>660</v>
      </c>
      <c r="H617" s="228">
        <v>1320</v>
      </c>
      <c r="I617" s="228"/>
      <c r="J617" s="228"/>
      <c r="K617" s="239">
        <v>2</v>
      </c>
      <c r="L617" s="634">
        <v>66</v>
      </c>
      <c r="M617" s="634">
        <v>132</v>
      </c>
      <c r="N617" s="79">
        <f t="shared" si="30"/>
        <v>-1188</v>
      </c>
      <c r="O617" s="287">
        <f t="shared" si="31"/>
        <v>-90</v>
      </c>
      <c r="P617" s="20"/>
    </row>
    <row r="618" spans="1:16" s="298" customFormat="1" ht="15.75" customHeight="1">
      <c r="A618" s="116">
        <v>612</v>
      </c>
      <c r="B618" s="236" t="s">
        <v>2684</v>
      </c>
      <c r="C618" s="199" t="s">
        <v>2433</v>
      </c>
      <c r="D618" s="234" t="s">
        <v>2434</v>
      </c>
      <c r="E618" s="234" t="s">
        <v>2605</v>
      </c>
      <c r="F618" s="228">
        <v>24</v>
      </c>
      <c r="G618" s="228">
        <f t="shared" si="29"/>
        <v>111</v>
      </c>
      <c r="H618" s="228">
        <v>2664</v>
      </c>
      <c r="I618" s="228"/>
      <c r="J618" s="228"/>
      <c r="K618" s="239">
        <v>24</v>
      </c>
      <c r="L618" s="634">
        <v>11</v>
      </c>
      <c r="M618" s="634">
        <v>264</v>
      </c>
      <c r="N618" s="79">
        <f t="shared" si="30"/>
        <v>-2400</v>
      </c>
      <c r="O618" s="287">
        <f t="shared" si="31"/>
        <v>-90.09</v>
      </c>
      <c r="P618" s="20"/>
    </row>
    <row r="619" spans="1:16" s="298" customFormat="1" ht="15.75" customHeight="1">
      <c r="A619" s="116">
        <v>613</v>
      </c>
      <c r="B619" s="236" t="s">
        <v>2685</v>
      </c>
      <c r="C619" s="199" t="s">
        <v>2433</v>
      </c>
      <c r="D619" s="234" t="s">
        <v>2434</v>
      </c>
      <c r="E619" s="234" t="s">
        <v>2605</v>
      </c>
      <c r="F619" s="228">
        <v>19</v>
      </c>
      <c r="G619" s="228">
        <f t="shared" si="29"/>
        <v>90</v>
      </c>
      <c r="H619" s="228">
        <v>1710</v>
      </c>
      <c r="I619" s="228"/>
      <c r="J619" s="228"/>
      <c r="K619" s="239">
        <v>19</v>
      </c>
      <c r="L619" s="634">
        <v>9</v>
      </c>
      <c r="M619" s="634">
        <v>171</v>
      </c>
      <c r="N619" s="79">
        <f t="shared" si="30"/>
        <v>-1539</v>
      </c>
      <c r="O619" s="287">
        <f t="shared" si="31"/>
        <v>-90</v>
      </c>
      <c r="P619" s="20"/>
    </row>
    <row r="620" spans="1:16" s="298" customFormat="1" ht="15.75" customHeight="1">
      <c r="A620" s="116">
        <v>614</v>
      </c>
      <c r="B620" s="236" t="s">
        <v>2685</v>
      </c>
      <c r="C620" s="199" t="s">
        <v>2433</v>
      </c>
      <c r="D620" s="234" t="s">
        <v>2434</v>
      </c>
      <c r="E620" s="234" t="s">
        <v>2605</v>
      </c>
      <c r="F620" s="228">
        <v>6</v>
      </c>
      <c r="G620" s="228">
        <f t="shared" si="29"/>
        <v>384</v>
      </c>
      <c r="H620" s="228">
        <v>2304</v>
      </c>
      <c r="I620" s="228"/>
      <c r="J620" s="228"/>
      <c r="K620" s="239">
        <v>6</v>
      </c>
      <c r="L620" s="634">
        <v>38</v>
      </c>
      <c r="M620" s="634">
        <v>228</v>
      </c>
      <c r="N620" s="79">
        <f t="shared" si="30"/>
        <v>-2076</v>
      </c>
      <c r="O620" s="287">
        <f t="shared" si="31"/>
        <v>-90.1</v>
      </c>
      <c r="P620" s="20"/>
    </row>
    <row r="621" spans="1:16" s="298" customFormat="1" ht="15.75" customHeight="1">
      <c r="A621" s="116">
        <v>615</v>
      </c>
      <c r="B621" s="236" t="s">
        <v>2686</v>
      </c>
      <c r="C621" s="199" t="s">
        <v>2687</v>
      </c>
      <c r="D621" s="234" t="s">
        <v>2688</v>
      </c>
      <c r="E621" s="234" t="s">
        <v>2426</v>
      </c>
      <c r="F621" s="228">
        <v>2</v>
      </c>
      <c r="G621" s="228">
        <f t="shared" si="29"/>
        <v>123.93</v>
      </c>
      <c r="H621" s="228">
        <v>247.86</v>
      </c>
      <c r="I621" s="228" t="s">
        <v>1706</v>
      </c>
      <c r="J621" s="228">
        <v>4</v>
      </c>
      <c r="K621" s="239">
        <v>2</v>
      </c>
      <c r="L621" s="634">
        <v>4.28</v>
      </c>
      <c r="M621" s="634">
        <v>8.56</v>
      </c>
      <c r="N621" s="79">
        <f t="shared" si="30"/>
        <v>-239.3</v>
      </c>
      <c r="O621" s="287">
        <f t="shared" si="31"/>
        <v>-96.55</v>
      </c>
      <c r="P621" s="20" t="s">
        <v>1703</v>
      </c>
    </row>
    <row r="622" spans="1:16" s="298" customFormat="1" ht="15.75" customHeight="1">
      <c r="A622" s="116">
        <v>616</v>
      </c>
      <c r="B622" s="236" t="s">
        <v>2686</v>
      </c>
      <c r="C622" s="199" t="s">
        <v>2687</v>
      </c>
      <c r="D622" s="234" t="s">
        <v>2688</v>
      </c>
      <c r="E622" s="234" t="s">
        <v>2426</v>
      </c>
      <c r="F622" s="228">
        <v>8</v>
      </c>
      <c r="G622" s="228">
        <f t="shared" si="29"/>
        <v>149.57</v>
      </c>
      <c r="H622" s="228">
        <v>1196.56</v>
      </c>
      <c r="I622" s="228" t="s">
        <v>1706</v>
      </c>
      <c r="J622" s="228">
        <v>16</v>
      </c>
      <c r="K622" s="239">
        <v>8</v>
      </c>
      <c r="L622" s="634">
        <v>4.28</v>
      </c>
      <c r="M622" s="634">
        <v>34.24</v>
      </c>
      <c r="N622" s="79">
        <f t="shared" si="30"/>
        <v>-1162.32</v>
      </c>
      <c r="O622" s="287">
        <f t="shared" si="31"/>
        <v>-97.14</v>
      </c>
      <c r="P622" s="20" t="s">
        <v>1703</v>
      </c>
    </row>
    <row r="623" spans="1:16" s="298" customFormat="1" ht="15.75" customHeight="1">
      <c r="A623" s="116">
        <v>617</v>
      </c>
      <c r="B623" s="236" t="s">
        <v>2686</v>
      </c>
      <c r="C623" s="199" t="s">
        <v>2687</v>
      </c>
      <c r="D623" s="234" t="s">
        <v>2688</v>
      </c>
      <c r="E623" s="234" t="s">
        <v>2426</v>
      </c>
      <c r="F623" s="228">
        <v>7</v>
      </c>
      <c r="G623" s="228">
        <f t="shared" si="29"/>
        <v>250</v>
      </c>
      <c r="H623" s="228">
        <v>1750</v>
      </c>
      <c r="I623" s="228" t="s">
        <v>1706</v>
      </c>
      <c r="J623" s="228">
        <v>21</v>
      </c>
      <c r="K623" s="239">
        <v>7</v>
      </c>
      <c r="L623" s="634">
        <v>6.42</v>
      </c>
      <c r="M623" s="634">
        <v>44.94</v>
      </c>
      <c r="N623" s="79">
        <f t="shared" si="30"/>
        <v>-1705.06</v>
      </c>
      <c r="O623" s="287">
        <f t="shared" si="31"/>
        <v>-97.43</v>
      </c>
      <c r="P623" s="20" t="s">
        <v>1703</v>
      </c>
    </row>
    <row r="624" spans="1:16" s="298" customFormat="1" ht="15.75" customHeight="1">
      <c r="A624" s="116">
        <v>618</v>
      </c>
      <c r="B624" s="236" t="s">
        <v>2686</v>
      </c>
      <c r="C624" s="199" t="s">
        <v>2687</v>
      </c>
      <c r="D624" s="234" t="s">
        <v>2688</v>
      </c>
      <c r="E624" s="234" t="s">
        <v>2426</v>
      </c>
      <c r="F624" s="228">
        <v>4</v>
      </c>
      <c r="G624" s="228">
        <f t="shared" si="29"/>
        <v>68.38</v>
      </c>
      <c r="H624" s="228">
        <v>273.52</v>
      </c>
      <c r="I624" s="228" t="s">
        <v>1706</v>
      </c>
      <c r="J624" s="228">
        <v>8</v>
      </c>
      <c r="K624" s="239">
        <v>4</v>
      </c>
      <c r="L624" s="634">
        <v>4.28</v>
      </c>
      <c r="M624" s="634">
        <v>17.12</v>
      </c>
      <c r="N624" s="79">
        <f t="shared" si="30"/>
        <v>-256.39999999999998</v>
      </c>
      <c r="O624" s="287">
        <f t="shared" si="31"/>
        <v>-93.74</v>
      </c>
      <c r="P624" s="20" t="s">
        <v>1703</v>
      </c>
    </row>
    <row r="625" spans="1:16" s="298" customFormat="1" ht="15.75" customHeight="1">
      <c r="A625" s="116">
        <v>619</v>
      </c>
      <c r="B625" s="236" t="s">
        <v>2686</v>
      </c>
      <c r="C625" s="199" t="s">
        <v>2687</v>
      </c>
      <c r="D625" s="234" t="s">
        <v>2688</v>
      </c>
      <c r="E625" s="234" t="s">
        <v>2426</v>
      </c>
      <c r="F625" s="228">
        <v>2</v>
      </c>
      <c r="G625" s="228">
        <f t="shared" si="29"/>
        <v>300</v>
      </c>
      <c r="H625" s="228">
        <v>600</v>
      </c>
      <c r="I625" s="228" t="s">
        <v>1706</v>
      </c>
      <c r="J625" s="228">
        <v>20</v>
      </c>
      <c r="K625" s="239">
        <v>2</v>
      </c>
      <c r="L625" s="634">
        <v>21.4</v>
      </c>
      <c r="M625" s="634">
        <v>42.8</v>
      </c>
      <c r="N625" s="79">
        <f t="shared" si="30"/>
        <v>-557.20000000000005</v>
      </c>
      <c r="O625" s="287">
        <f t="shared" si="31"/>
        <v>-92.87</v>
      </c>
      <c r="P625" s="20" t="s">
        <v>1703</v>
      </c>
    </row>
    <row r="626" spans="1:16" s="298" customFormat="1" ht="15.75" customHeight="1">
      <c r="A626" s="116">
        <v>620</v>
      </c>
      <c r="B626" s="236" t="s">
        <v>2689</v>
      </c>
      <c r="C626" s="199" t="s">
        <v>2687</v>
      </c>
      <c r="D626" s="234" t="s">
        <v>2688</v>
      </c>
      <c r="E626" s="234" t="s">
        <v>2426</v>
      </c>
      <c r="F626" s="228">
        <v>2</v>
      </c>
      <c r="G626" s="228">
        <f t="shared" si="29"/>
        <v>53.07</v>
      </c>
      <c r="H626" s="228">
        <v>106.14</v>
      </c>
      <c r="I626" s="228" t="s">
        <v>1705</v>
      </c>
      <c r="J626" s="228">
        <v>2</v>
      </c>
      <c r="K626" s="239">
        <v>2</v>
      </c>
      <c r="L626" s="634">
        <v>8.1999999999999993</v>
      </c>
      <c r="M626" s="634">
        <v>16.399999999999999</v>
      </c>
      <c r="N626" s="79">
        <f t="shared" si="30"/>
        <v>-89.74</v>
      </c>
      <c r="O626" s="287">
        <f t="shared" si="31"/>
        <v>-84.55</v>
      </c>
      <c r="P626" s="20" t="s">
        <v>1703</v>
      </c>
    </row>
    <row r="627" spans="1:16" s="298" customFormat="1" ht="15.75" customHeight="1">
      <c r="A627" s="116">
        <v>621</v>
      </c>
      <c r="B627" s="236" t="s">
        <v>2689</v>
      </c>
      <c r="C627" s="199" t="s">
        <v>2687</v>
      </c>
      <c r="D627" s="234" t="s">
        <v>2688</v>
      </c>
      <c r="E627" s="234" t="s">
        <v>2426</v>
      </c>
      <c r="F627" s="228">
        <v>6</v>
      </c>
      <c r="G627" s="228">
        <f t="shared" si="29"/>
        <v>146.25</v>
      </c>
      <c r="H627" s="228">
        <v>877.5</v>
      </c>
      <c r="I627" s="228" t="s">
        <v>1705</v>
      </c>
      <c r="J627" s="228">
        <v>12</v>
      </c>
      <c r="K627" s="239">
        <v>6</v>
      </c>
      <c r="L627" s="634">
        <v>16.399999999999999</v>
      </c>
      <c r="M627" s="634">
        <v>98.4</v>
      </c>
      <c r="N627" s="79">
        <f t="shared" si="30"/>
        <v>-779.1</v>
      </c>
      <c r="O627" s="287">
        <f t="shared" si="31"/>
        <v>-88.79</v>
      </c>
      <c r="P627" s="20" t="s">
        <v>1703</v>
      </c>
    </row>
    <row r="628" spans="1:16" s="298" customFormat="1" ht="15.75" customHeight="1">
      <c r="A628" s="116">
        <v>622</v>
      </c>
      <c r="B628" s="236" t="s">
        <v>2689</v>
      </c>
      <c r="C628" s="199" t="s">
        <v>2687</v>
      </c>
      <c r="D628" s="234" t="s">
        <v>2688</v>
      </c>
      <c r="E628" s="234" t="s">
        <v>2426</v>
      </c>
      <c r="F628" s="228">
        <v>6</v>
      </c>
      <c r="G628" s="228">
        <f t="shared" si="29"/>
        <v>187.76</v>
      </c>
      <c r="H628" s="228">
        <v>1126.56</v>
      </c>
      <c r="I628" s="228" t="s">
        <v>1705</v>
      </c>
      <c r="J628" s="228">
        <v>18</v>
      </c>
      <c r="K628" s="239">
        <v>6</v>
      </c>
      <c r="L628" s="634">
        <v>24.6</v>
      </c>
      <c r="M628" s="634">
        <v>147.6</v>
      </c>
      <c r="N628" s="79">
        <f t="shared" si="30"/>
        <v>-978.96</v>
      </c>
      <c r="O628" s="287">
        <f t="shared" si="31"/>
        <v>-86.9</v>
      </c>
      <c r="P628" s="20" t="s">
        <v>1703</v>
      </c>
    </row>
    <row r="629" spans="1:16" s="298" customFormat="1" ht="15.75" customHeight="1">
      <c r="A629" s="116">
        <v>623</v>
      </c>
      <c r="B629" s="236" t="s">
        <v>2689</v>
      </c>
      <c r="C629" s="199" t="s">
        <v>2687</v>
      </c>
      <c r="D629" s="234" t="s">
        <v>2688</v>
      </c>
      <c r="E629" s="234" t="s">
        <v>2426</v>
      </c>
      <c r="F629" s="228">
        <v>6</v>
      </c>
      <c r="G629" s="228">
        <f t="shared" si="29"/>
        <v>205.13</v>
      </c>
      <c r="H629" s="228">
        <v>1230.78</v>
      </c>
      <c r="I629" s="228" t="s">
        <v>1705</v>
      </c>
      <c r="J629" s="228">
        <v>30</v>
      </c>
      <c r="K629" s="239">
        <v>6</v>
      </c>
      <c r="L629" s="634">
        <v>41</v>
      </c>
      <c r="M629" s="634">
        <v>246</v>
      </c>
      <c r="N629" s="79">
        <f t="shared" si="30"/>
        <v>-984.78</v>
      </c>
      <c r="O629" s="287">
        <f t="shared" si="31"/>
        <v>-80.010000000000005</v>
      </c>
      <c r="P629" s="20" t="s">
        <v>1703</v>
      </c>
    </row>
    <row r="630" spans="1:16" s="298" customFormat="1" ht="15.75" customHeight="1">
      <c r="A630" s="116">
        <v>624</v>
      </c>
      <c r="B630" s="236" t="s">
        <v>2689</v>
      </c>
      <c r="C630" s="199" t="s">
        <v>2687</v>
      </c>
      <c r="D630" s="234" t="s">
        <v>2688</v>
      </c>
      <c r="E630" s="234" t="s">
        <v>2426</v>
      </c>
      <c r="F630" s="228">
        <v>4</v>
      </c>
      <c r="G630" s="228">
        <f t="shared" si="29"/>
        <v>225.23</v>
      </c>
      <c r="H630" s="228">
        <v>900.92</v>
      </c>
      <c r="I630" s="228" t="s">
        <v>1705</v>
      </c>
      <c r="J630" s="228">
        <v>20</v>
      </c>
      <c r="K630" s="239">
        <v>4</v>
      </c>
      <c r="L630" s="634">
        <v>41</v>
      </c>
      <c r="M630" s="634">
        <v>164</v>
      </c>
      <c r="N630" s="79">
        <f t="shared" si="30"/>
        <v>-736.92</v>
      </c>
      <c r="O630" s="287">
        <f t="shared" si="31"/>
        <v>-81.8</v>
      </c>
      <c r="P630" s="20" t="s">
        <v>1703</v>
      </c>
    </row>
    <row r="631" spans="1:16" s="298" customFormat="1" ht="15.75" customHeight="1">
      <c r="A631" s="116">
        <v>625</v>
      </c>
      <c r="B631" s="236" t="s">
        <v>2689</v>
      </c>
      <c r="C631" s="199" t="s">
        <v>2687</v>
      </c>
      <c r="D631" s="234" t="s">
        <v>2688</v>
      </c>
      <c r="E631" s="234" t="s">
        <v>2426</v>
      </c>
      <c r="F631" s="228">
        <v>4</v>
      </c>
      <c r="G631" s="228">
        <f t="shared" si="29"/>
        <v>243.77</v>
      </c>
      <c r="H631" s="228">
        <v>975.08</v>
      </c>
      <c r="I631" s="228" t="s">
        <v>1705</v>
      </c>
      <c r="J631" s="228">
        <v>20</v>
      </c>
      <c r="K631" s="239">
        <v>4</v>
      </c>
      <c r="L631" s="634">
        <v>41</v>
      </c>
      <c r="M631" s="634">
        <v>164</v>
      </c>
      <c r="N631" s="79">
        <f t="shared" si="30"/>
        <v>-811.08</v>
      </c>
      <c r="O631" s="287">
        <f t="shared" si="31"/>
        <v>-83.18</v>
      </c>
      <c r="P631" s="20" t="s">
        <v>1703</v>
      </c>
    </row>
    <row r="632" spans="1:16" s="298" customFormat="1" ht="15.75" customHeight="1">
      <c r="A632" s="116">
        <v>626</v>
      </c>
      <c r="B632" s="236" t="s">
        <v>2689</v>
      </c>
      <c r="C632" s="199" t="s">
        <v>2687</v>
      </c>
      <c r="D632" s="234" t="s">
        <v>2688</v>
      </c>
      <c r="E632" s="234" t="s">
        <v>2426</v>
      </c>
      <c r="F632" s="228">
        <v>4</v>
      </c>
      <c r="G632" s="228">
        <f t="shared" si="29"/>
        <v>275.27</v>
      </c>
      <c r="H632" s="228">
        <v>1101.08</v>
      </c>
      <c r="I632" s="228" t="s">
        <v>1705</v>
      </c>
      <c r="J632" s="228">
        <v>20</v>
      </c>
      <c r="K632" s="239">
        <v>4</v>
      </c>
      <c r="L632" s="634">
        <v>41</v>
      </c>
      <c r="M632" s="634">
        <v>164</v>
      </c>
      <c r="N632" s="79">
        <f t="shared" si="30"/>
        <v>-937.08</v>
      </c>
      <c r="O632" s="287">
        <f t="shared" si="31"/>
        <v>-85.11</v>
      </c>
      <c r="P632" s="20" t="s">
        <v>1703</v>
      </c>
    </row>
    <row r="633" spans="1:16" s="298" customFormat="1" ht="15.75" customHeight="1">
      <c r="A633" s="116">
        <v>627</v>
      </c>
      <c r="B633" s="236" t="s">
        <v>2689</v>
      </c>
      <c r="C633" s="199" t="s">
        <v>2687</v>
      </c>
      <c r="D633" s="234" t="s">
        <v>2688</v>
      </c>
      <c r="E633" s="234" t="s">
        <v>2426</v>
      </c>
      <c r="F633" s="228">
        <v>3</v>
      </c>
      <c r="G633" s="228">
        <f t="shared" si="29"/>
        <v>315.39999999999998</v>
      </c>
      <c r="H633" s="228">
        <v>946.2</v>
      </c>
      <c r="I633" s="228" t="s">
        <v>1705</v>
      </c>
      <c r="J633" s="228">
        <v>18</v>
      </c>
      <c r="K633" s="239">
        <v>3</v>
      </c>
      <c r="L633" s="634">
        <v>49.2</v>
      </c>
      <c r="M633" s="634">
        <v>147.6</v>
      </c>
      <c r="N633" s="79">
        <f t="shared" si="30"/>
        <v>-798.6</v>
      </c>
      <c r="O633" s="287">
        <f t="shared" si="31"/>
        <v>-84.4</v>
      </c>
      <c r="P633" s="20" t="s">
        <v>1703</v>
      </c>
    </row>
    <row r="634" spans="1:16" s="298" customFormat="1" ht="15.75" customHeight="1">
      <c r="A634" s="116">
        <v>628</v>
      </c>
      <c r="B634" s="236" t="s">
        <v>2689</v>
      </c>
      <c r="C634" s="199" t="s">
        <v>2687</v>
      </c>
      <c r="D634" s="234" t="s">
        <v>2688</v>
      </c>
      <c r="E634" s="234" t="s">
        <v>2426</v>
      </c>
      <c r="F634" s="228">
        <v>2</v>
      </c>
      <c r="G634" s="228">
        <f t="shared" si="29"/>
        <v>450</v>
      </c>
      <c r="H634" s="228">
        <v>900</v>
      </c>
      <c r="I634" s="228" t="s">
        <v>1705</v>
      </c>
      <c r="J634" s="228">
        <v>20</v>
      </c>
      <c r="K634" s="239">
        <v>2</v>
      </c>
      <c r="L634" s="634">
        <v>82</v>
      </c>
      <c r="M634" s="634">
        <v>164</v>
      </c>
      <c r="N634" s="79">
        <f t="shared" si="30"/>
        <v>-736</v>
      </c>
      <c r="O634" s="287">
        <f t="shared" si="31"/>
        <v>-81.78</v>
      </c>
      <c r="P634" s="20" t="s">
        <v>1703</v>
      </c>
    </row>
    <row r="635" spans="1:16" s="298" customFormat="1" ht="15.75" customHeight="1">
      <c r="A635" s="116">
        <v>629</v>
      </c>
      <c r="B635" s="236" t="s">
        <v>2689</v>
      </c>
      <c r="C635" s="199" t="s">
        <v>2687</v>
      </c>
      <c r="D635" s="234" t="s">
        <v>2688</v>
      </c>
      <c r="E635" s="234" t="s">
        <v>2426</v>
      </c>
      <c r="F635" s="228">
        <v>3</v>
      </c>
      <c r="G635" s="228">
        <f t="shared" si="29"/>
        <v>743.59</v>
      </c>
      <c r="H635" s="228">
        <v>2230.77</v>
      </c>
      <c r="I635" s="228" t="s">
        <v>1705</v>
      </c>
      <c r="J635" s="228">
        <v>60</v>
      </c>
      <c r="K635" s="239">
        <v>3</v>
      </c>
      <c r="L635" s="634">
        <v>164</v>
      </c>
      <c r="M635" s="634">
        <v>492</v>
      </c>
      <c r="N635" s="79">
        <f t="shared" si="30"/>
        <v>-1738.77</v>
      </c>
      <c r="O635" s="287">
        <f t="shared" si="31"/>
        <v>-77.94</v>
      </c>
      <c r="P635" s="20" t="s">
        <v>1703</v>
      </c>
    </row>
    <row r="636" spans="1:16" s="298" customFormat="1" ht="15.75" customHeight="1">
      <c r="A636" s="116">
        <v>630</v>
      </c>
      <c r="B636" s="236" t="s">
        <v>2689</v>
      </c>
      <c r="C636" s="199" t="s">
        <v>2687</v>
      </c>
      <c r="D636" s="234" t="s">
        <v>2688</v>
      </c>
      <c r="E636" s="234" t="s">
        <v>2426</v>
      </c>
      <c r="F636" s="228">
        <v>5</v>
      </c>
      <c r="G636" s="228">
        <f t="shared" si="29"/>
        <v>800</v>
      </c>
      <c r="H636" s="228">
        <v>4000</v>
      </c>
      <c r="I636" s="228" t="s">
        <v>1705</v>
      </c>
      <c r="J636" s="228">
        <v>100</v>
      </c>
      <c r="K636" s="239">
        <v>5</v>
      </c>
      <c r="L636" s="634">
        <v>164</v>
      </c>
      <c r="M636" s="634">
        <v>820</v>
      </c>
      <c r="N636" s="79">
        <f t="shared" si="30"/>
        <v>-3180</v>
      </c>
      <c r="O636" s="287">
        <f t="shared" si="31"/>
        <v>-79.5</v>
      </c>
      <c r="P636" s="20" t="s">
        <v>1703</v>
      </c>
    </row>
    <row r="637" spans="1:16" s="298" customFormat="1" ht="15.75" customHeight="1">
      <c r="A637" s="116">
        <v>631</v>
      </c>
      <c r="B637" s="236" t="s">
        <v>2690</v>
      </c>
      <c r="C637" s="199" t="s">
        <v>2691</v>
      </c>
      <c r="D637" s="234" t="s">
        <v>2688</v>
      </c>
      <c r="E637" s="234" t="s">
        <v>2426</v>
      </c>
      <c r="F637" s="228">
        <v>46</v>
      </c>
      <c r="G637" s="228">
        <f t="shared" si="29"/>
        <v>495.52</v>
      </c>
      <c r="H637" s="228">
        <v>22793.919999999998</v>
      </c>
      <c r="I637" s="228" t="s">
        <v>1706</v>
      </c>
      <c r="J637" s="228">
        <v>4600</v>
      </c>
      <c r="K637" s="239">
        <v>46</v>
      </c>
      <c r="L637" s="634">
        <v>214</v>
      </c>
      <c r="M637" s="634">
        <v>9844</v>
      </c>
      <c r="N637" s="79">
        <f t="shared" si="30"/>
        <v>-12949.92</v>
      </c>
      <c r="O637" s="287">
        <f t="shared" si="31"/>
        <v>-56.81</v>
      </c>
      <c r="P637" s="20" t="s">
        <v>1703</v>
      </c>
    </row>
    <row r="638" spans="1:16" s="298" customFormat="1" ht="15.75" customHeight="1">
      <c r="A638" s="116">
        <v>632</v>
      </c>
      <c r="B638" s="236" t="s">
        <v>2692</v>
      </c>
      <c r="C638" s="199" t="s">
        <v>2693</v>
      </c>
      <c r="D638" s="234" t="s">
        <v>2688</v>
      </c>
      <c r="E638" s="234" t="s">
        <v>2426</v>
      </c>
      <c r="F638" s="228">
        <v>1</v>
      </c>
      <c r="G638" s="228">
        <f t="shared" si="29"/>
        <v>350</v>
      </c>
      <c r="H638" s="228">
        <v>350</v>
      </c>
      <c r="I638" s="228" t="s">
        <v>1706</v>
      </c>
      <c r="J638" s="228">
        <v>20</v>
      </c>
      <c r="K638" s="239">
        <v>1</v>
      </c>
      <c r="L638" s="634">
        <v>42.8</v>
      </c>
      <c r="M638" s="634">
        <v>42.8</v>
      </c>
      <c r="N638" s="79">
        <f t="shared" si="30"/>
        <v>-307.2</v>
      </c>
      <c r="O638" s="287">
        <f t="shared" si="31"/>
        <v>-87.77</v>
      </c>
      <c r="P638" s="20" t="s">
        <v>1703</v>
      </c>
    </row>
    <row r="639" spans="1:16" s="298" customFormat="1" ht="15.75" customHeight="1">
      <c r="A639" s="116">
        <v>633</v>
      </c>
      <c r="B639" s="236" t="s">
        <v>2692</v>
      </c>
      <c r="C639" s="199" t="s">
        <v>2693</v>
      </c>
      <c r="D639" s="234" t="s">
        <v>2688</v>
      </c>
      <c r="E639" s="234" t="s">
        <v>2426</v>
      </c>
      <c r="F639" s="228">
        <v>3</v>
      </c>
      <c r="G639" s="228">
        <f t="shared" si="29"/>
        <v>2000</v>
      </c>
      <c r="H639" s="228">
        <v>6000</v>
      </c>
      <c r="I639" s="228" t="s">
        <v>1706</v>
      </c>
      <c r="J639" s="228">
        <v>240</v>
      </c>
      <c r="K639" s="239">
        <v>3</v>
      </c>
      <c r="L639" s="634">
        <v>171.2</v>
      </c>
      <c r="M639" s="634">
        <v>513.6</v>
      </c>
      <c r="N639" s="79">
        <f t="shared" si="30"/>
        <v>-5486.4</v>
      </c>
      <c r="O639" s="287">
        <f t="shared" si="31"/>
        <v>-91.44</v>
      </c>
      <c r="P639" s="20" t="s">
        <v>1703</v>
      </c>
    </row>
    <row r="640" spans="1:16" s="298" customFormat="1" ht="15.75" customHeight="1">
      <c r="A640" s="116">
        <v>634</v>
      </c>
      <c r="B640" s="236" t="s">
        <v>2692</v>
      </c>
      <c r="C640" s="199" t="s">
        <v>2693</v>
      </c>
      <c r="D640" s="234" t="s">
        <v>2688</v>
      </c>
      <c r="E640" s="234" t="s">
        <v>2426</v>
      </c>
      <c r="F640" s="228">
        <v>4</v>
      </c>
      <c r="G640" s="228">
        <f t="shared" si="29"/>
        <v>4175</v>
      </c>
      <c r="H640" s="228">
        <v>16700</v>
      </c>
      <c r="I640" s="228" t="s">
        <v>1706</v>
      </c>
      <c r="J640" s="228">
        <v>320</v>
      </c>
      <c r="K640" s="239">
        <v>4</v>
      </c>
      <c r="L640" s="634">
        <v>171.2</v>
      </c>
      <c r="M640" s="634">
        <v>684.8</v>
      </c>
      <c r="N640" s="79">
        <f t="shared" si="30"/>
        <v>-16015.2</v>
      </c>
      <c r="O640" s="287">
        <f t="shared" si="31"/>
        <v>-95.9</v>
      </c>
      <c r="P640" s="20" t="s">
        <v>1703</v>
      </c>
    </row>
    <row r="641" spans="1:16" s="298" customFormat="1" ht="15.75" customHeight="1">
      <c r="A641" s="116">
        <v>635</v>
      </c>
      <c r="B641" s="236" t="s">
        <v>2692</v>
      </c>
      <c r="C641" s="199" t="s">
        <v>2693</v>
      </c>
      <c r="D641" s="234" t="s">
        <v>2688</v>
      </c>
      <c r="E641" s="234" t="s">
        <v>2426</v>
      </c>
      <c r="F641" s="228">
        <v>1</v>
      </c>
      <c r="G641" s="228">
        <f t="shared" si="29"/>
        <v>5000</v>
      </c>
      <c r="H641" s="228">
        <v>5000</v>
      </c>
      <c r="I641" s="228" t="s">
        <v>1706</v>
      </c>
      <c r="J641" s="228">
        <v>90</v>
      </c>
      <c r="K641" s="239">
        <v>1</v>
      </c>
      <c r="L641" s="634">
        <v>192.6</v>
      </c>
      <c r="M641" s="634">
        <v>192.6</v>
      </c>
      <c r="N641" s="79">
        <f t="shared" si="30"/>
        <v>-4807.3999999999996</v>
      </c>
      <c r="O641" s="287">
        <f t="shared" si="31"/>
        <v>-96.15</v>
      </c>
      <c r="P641" s="20" t="s">
        <v>1703</v>
      </c>
    </row>
    <row r="642" spans="1:16" s="298" customFormat="1" ht="15.75" customHeight="1">
      <c r="A642" s="116">
        <v>636</v>
      </c>
      <c r="B642" s="236" t="s">
        <v>2694</v>
      </c>
      <c r="C642" s="199" t="s">
        <v>2693</v>
      </c>
      <c r="D642" s="234" t="s">
        <v>2688</v>
      </c>
      <c r="E642" s="234" t="s">
        <v>2426</v>
      </c>
      <c r="F642" s="228">
        <v>1</v>
      </c>
      <c r="G642" s="228">
        <f t="shared" si="29"/>
        <v>1200</v>
      </c>
      <c r="H642" s="228">
        <v>1200</v>
      </c>
      <c r="I642" s="228" t="s">
        <v>1705</v>
      </c>
      <c r="J642" s="228">
        <v>40</v>
      </c>
      <c r="K642" s="239">
        <v>1</v>
      </c>
      <c r="L642" s="634">
        <v>328</v>
      </c>
      <c r="M642" s="634">
        <v>328</v>
      </c>
      <c r="N642" s="79">
        <f t="shared" si="30"/>
        <v>-872</v>
      </c>
      <c r="O642" s="287">
        <f t="shared" si="31"/>
        <v>-72.67</v>
      </c>
      <c r="P642" s="20" t="s">
        <v>1703</v>
      </c>
    </row>
    <row r="643" spans="1:16" s="298" customFormat="1" ht="15.75" customHeight="1">
      <c r="A643" s="116">
        <v>637</v>
      </c>
      <c r="B643" s="236" t="s">
        <v>2694</v>
      </c>
      <c r="C643" s="199" t="s">
        <v>2693</v>
      </c>
      <c r="D643" s="234" t="s">
        <v>2688</v>
      </c>
      <c r="E643" s="234" t="s">
        <v>2426</v>
      </c>
      <c r="F643" s="228">
        <v>2</v>
      </c>
      <c r="G643" s="228">
        <f t="shared" si="29"/>
        <v>2000</v>
      </c>
      <c r="H643" s="228">
        <v>4000</v>
      </c>
      <c r="I643" s="228" t="s">
        <v>1705</v>
      </c>
      <c r="J643" s="228">
        <v>140</v>
      </c>
      <c r="K643" s="239">
        <v>2</v>
      </c>
      <c r="L643" s="634">
        <v>574</v>
      </c>
      <c r="M643" s="634">
        <v>1148</v>
      </c>
      <c r="N643" s="79">
        <f t="shared" si="30"/>
        <v>-2852</v>
      </c>
      <c r="O643" s="287">
        <f t="shared" si="31"/>
        <v>-71.3</v>
      </c>
      <c r="P643" s="20" t="s">
        <v>1703</v>
      </c>
    </row>
    <row r="644" spans="1:16" s="298" customFormat="1" ht="15.75" customHeight="1">
      <c r="A644" s="116">
        <v>638</v>
      </c>
      <c r="B644" s="236" t="s">
        <v>2695</v>
      </c>
      <c r="C644" s="199" t="s">
        <v>2693</v>
      </c>
      <c r="D644" s="234" t="s">
        <v>2688</v>
      </c>
      <c r="E644" s="234" t="s">
        <v>2426</v>
      </c>
      <c r="F644" s="228">
        <v>1</v>
      </c>
      <c r="G644" s="228">
        <f t="shared" si="29"/>
        <v>1000</v>
      </c>
      <c r="H644" s="228">
        <v>1000</v>
      </c>
      <c r="I644" s="228" t="s">
        <v>1706</v>
      </c>
      <c r="J644" s="228">
        <v>20</v>
      </c>
      <c r="K644" s="239">
        <v>1</v>
      </c>
      <c r="L644" s="634">
        <v>42.8</v>
      </c>
      <c r="M644" s="634">
        <v>42.8</v>
      </c>
      <c r="N644" s="79">
        <f t="shared" si="30"/>
        <v>-957.2</v>
      </c>
      <c r="O644" s="287">
        <f t="shared" si="31"/>
        <v>-95.72</v>
      </c>
      <c r="P644" s="20" t="s">
        <v>1703</v>
      </c>
    </row>
    <row r="645" spans="1:16" s="298" customFormat="1" ht="15.75" customHeight="1">
      <c r="A645" s="116">
        <v>639</v>
      </c>
      <c r="B645" s="236" t="s">
        <v>2696</v>
      </c>
      <c r="C645" s="199" t="s">
        <v>2693</v>
      </c>
      <c r="D645" s="234" t="s">
        <v>2688</v>
      </c>
      <c r="E645" s="234" t="s">
        <v>2426</v>
      </c>
      <c r="F645" s="228">
        <v>1</v>
      </c>
      <c r="G645" s="228">
        <f t="shared" ref="G645:G708" si="32">H645/F645</f>
        <v>560</v>
      </c>
      <c r="H645" s="228">
        <v>560</v>
      </c>
      <c r="I645" s="228" t="s">
        <v>1705</v>
      </c>
      <c r="J645" s="228">
        <v>20</v>
      </c>
      <c r="K645" s="239">
        <v>1</v>
      </c>
      <c r="L645" s="634">
        <v>164</v>
      </c>
      <c r="M645" s="634">
        <v>164</v>
      </c>
      <c r="N645" s="79">
        <f t="shared" si="30"/>
        <v>-396</v>
      </c>
      <c r="O645" s="287">
        <f t="shared" si="31"/>
        <v>-70.709999999999994</v>
      </c>
      <c r="P645" s="20" t="s">
        <v>1703</v>
      </c>
    </row>
    <row r="646" spans="1:16" s="298" customFormat="1" ht="15.75" customHeight="1">
      <c r="A646" s="116">
        <v>640</v>
      </c>
      <c r="B646" s="236" t="s">
        <v>2697</v>
      </c>
      <c r="C646" s="199" t="s">
        <v>2693</v>
      </c>
      <c r="D646" s="234" t="s">
        <v>2688</v>
      </c>
      <c r="E646" s="234" t="s">
        <v>2426</v>
      </c>
      <c r="F646" s="228">
        <v>16</v>
      </c>
      <c r="G646" s="228">
        <f t="shared" si="32"/>
        <v>250</v>
      </c>
      <c r="H646" s="228">
        <v>4000</v>
      </c>
      <c r="I646" s="228" t="s">
        <v>1706</v>
      </c>
      <c r="J646" s="228">
        <v>160</v>
      </c>
      <c r="K646" s="239">
        <v>16</v>
      </c>
      <c r="L646" s="634">
        <v>21.4</v>
      </c>
      <c r="M646" s="634">
        <v>342.4</v>
      </c>
      <c r="N646" s="79">
        <f t="shared" si="30"/>
        <v>-3657.6</v>
      </c>
      <c r="O646" s="287">
        <f t="shared" si="31"/>
        <v>-91.44</v>
      </c>
      <c r="P646" s="20" t="s">
        <v>1703</v>
      </c>
    </row>
    <row r="647" spans="1:16" s="298" customFormat="1" ht="15.75" customHeight="1">
      <c r="A647" s="116">
        <v>641</v>
      </c>
      <c r="B647" s="236" t="s">
        <v>2697</v>
      </c>
      <c r="C647" s="199" t="s">
        <v>2693</v>
      </c>
      <c r="D647" s="234" t="s">
        <v>2688</v>
      </c>
      <c r="E647" s="234" t="s">
        <v>2426</v>
      </c>
      <c r="F647" s="228">
        <v>5</v>
      </c>
      <c r="G647" s="228">
        <f t="shared" si="32"/>
        <v>221.33</v>
      </c>
      <c r="H647" s="228">
        <v>1106.6600000000001</v>
      </c>
      <c r="I647" s="228" t="s">
        <v>1706</v>
      </c>
      <c r="J647" s="228">
        <v>50</v>
      </c>
      <c r="K647" s="239">
        <v>5</v>
      </c>
      <c r="L647" s="634">
        <v>21.4</v>
      </c>
      <c r="M647" s="634">
        <v>107</v>
      </c>
      <c r="N647" s="79">
        <f t="shared" si="30"/>
        <v>-999.66</v>
      </c>
      <c r="O647" s="287">
        <f t="shared" si="31"/>
        <v>-90.33</v>
      </c>
      <c r="P647" s="20" t="s">
        <v>1703</v>
      </c>
    </row>
    <row r="648" spans="1:16" s="298" customFormat="1" ht="15.75" customHeight="1">
      <c r="A648" s="116">
        <v>642</v>
      </c>
      <c r="B648" s="236" t="s">
        <v>2697</v>
      </c>
      <c r="C648" s="199" t="s">
        <v>2693</v>
      </c>
      <c r="D648" s="234" t="s">
        <v>2688</v>
      </c>
      <c r="E648" s="234" t="s">
        <v>2426</v>
      </c>
      <c r="F648" s="228">
        <v>8</v>
      </c>
      <c r="G648" s="228">
        <f t="shared" si="32"/>
        <v>495.19</v>
      </c>
      <c r="H648" s="228">
        <v>3961.54</v>
      </c>
      <c r="I648" s="228" t="s">
        <v>1706</v>
      </c>
      <c r="J648" s="228">
        <v>160</v>
      </c>
      <c r="K648" s="239">
        <v>8</v>
      </c>
      <c r="L648" s="634">
        <v>42.8</v>
      </c>
      <c r="M648" s="634">
        <v>342.4</v>
      </c>
      <c r="N648" s="79">
        <f t="shared" si="30"/>
        <v>-3619.14</v>
      </c>
      <c r="O648" s="287">
        <f t="shared" si="31"/>
        <v>-91.36</v>
      </c>
      <c r="P648" s="20" t="s">
        <v>1703</v>
      </c>
    </row>
    <row r="649" spans="1:16" s="298" customFormat="1" ht="15.75" customHeight="1">
      <c r="A649" s="116">
        <v>643</v>
      </c>
      <c r="B649" s="236" t="s">
        <v>2697</v>
      </c>
      <c r="C649" s="199" t="s">
        <v>2693</v>
      </c>
      <c r="D649" s="234" t="s">
        <v>2688</v>
      </c>
      <c r="E649" s="234" t="s">
        <v>2426</v>
      </c>
      <c r="F649" s="228">
        <v>1</v>
      </c>
      <c r="G649" s="228">
        <f t="shared" si="32"/>
        <v>1500</v>
      </c>
      <c r="H649" s="228">
        <v>1500</v>
      </c>
      <c r="I649" s="228" t="s">
        <v>1706</v>
      </c>
      <c r="J649" s="228">
        <v>50</v>
      </c>
      <c r="K649" s="239">
        <v>1</v>
      </c>
      <c r="L649" s="634">
        <v>107</v>
      </c>
      <c r="M649" s="634">
        <v>107</v>
      </c>
      <c r="N649" s="79">
        <f t="shared" si="30"/>
        <v>-1393</v>
      </c>
      <c r="O649" s="287">
        <f t="shared" si="31"/>
        <v>-92.87</v>
      </c>
      <c r="P649" s="20" t="s">
        <v>1703</v>
      </c>
    </row>
    <row r="650" spans="1:16" s="298" customFormat="1" ht="15.75" customHeight="1">
      <c r="A650" s="116">
        <v>644</v>
      </c>
      <c r="B650" s="236" t="s">
        <v>2698</v>
      </c>
      <c r="C650" s="199" t="s">
        <v>2693</v>
      </c>
      <c r="D650" s="234" t="s">
        <v>2688</v>
      </c>
      <c r="E650" s="234" t="s">
        <v>2426</v>
      </c>
      <c r="F650" s="228">
        <v>1</v>
      </c>
      <c r="G650" s="228">
        <f t="shared" si="32"/>
        <v>10</v>
      </c>
      <c r="H650" s="228">
        <v>10</v>
      </c>
      <c r="I650" s="228" t="s">
        <v>1706</v>
      </c>
      <c r="J650" s="228">
        <v>0.5</v>
      </c>
      <c r="K650" s="239">
        <v>1</v>
      </c>
      <c r="L650" s="634">
        <v>1.07</v>
      </c>
      <c r="M650" s="634">
        <v>1.07</v>
      </c>
      <c r="N650" s="79">
        <f t="shared" si="30"/>
        <v>-8.93</v>
      </c>
      <c r="O650" s="287">
        <f t="shared" si="31"/>
        <v>-89.3</v>
      </c>
      <c r="P650" s="20" t="s">
        <v>1703</v>
      </c>
    </row>
    <row r="651" spans="1:16" s="298" customFormat="1" ht="15.75" customHeight="1">
      <c r="A651" s="116">
        <v>645</v>
      </c>
      <c r="B651" s="236" t="s">
        <v>2699</v>
      </c>
      <c r="C651" s="199" t="s">
        <v>2693</v>
      </c>
      <c r="D651" s="234" t="s">
        <v>2688</v>
      </c>
      <c r="E651" s="234" t="s">
        <v>2426</v>
      </c>
      <c r="F651" s="228">
        <v>1</v>
      </c>
      <c r="G651" s="228">
        <f t="shared" si="32"/>
        <v>4100</v>
      </c>
      <c r="H651" s="228">
        <v>4100</v>
      </c>
      <c r="I651" s="228" t="s">
        <v>1705</v>
      </c>
      <c r="J651" s="228">
        <v>80</v>
      </c>
      <c r="K651" s="239">
        <v>1</v>
      </c>
      <c r="L651" s="634">
        <v>656</v>
      </c>
      <c r="M651" s="634">
        <v>656</v>
      </c>
      <c r="N651" s="79">
        <f t="shared" si="30"/>
        <v>-3444</v>
      </c>
      <c r="O651" s="287">
        <f t="shared" si="31"/>
        <v>-84</v>
      </c>
      <c r="P651" s="20" t="s">
        <v>1703</v>
      </c>
    </row>
    <row r="652" spans="1:16" s="298" customFormat="1" ht="15.75" customHeight="1">
      <c r="A652" s="116">
        <v>646</v>
      </c>
      <c r="B652" s="236" t="s">
        <v>2699</v>
      </c>
      <c r="C652" s="199" t="s">
        <v>2693</v>
      </c>
      <c r="D652" s="234" t="s">
        <v>2688</v>
      </c>
      <c r="E652" s="234" t="s">
        <v>2426</v>
      </c>
      <c r="F652" s="228">
        <v>1</v>
      </c>
      <c r="G652" s="228">
        <f t="shared" si="32"/>
        <v>6154</v>
      </c>
      <c r="H652" s="228">
        <v>6154</v>
      </c>
      <c r="I652" s="228" t="s">
        <v>1705</v>
      </c>
      <c r="J652" s="228">
        <v>80</v>
      </c>
      <c r="K652" s="239">
        <v>1</v>
      </c>
      <c r="L652" s="634">
        <v>656</v>
      </c>
      <c r="M652" s="634">
        <v>656</v>
      </c>
      <c r="N652" s="79">
        <f t="shared" si="30"/>
        <v>-5498</v>
      </c>
      <c r="O652" s="287">
        <f t="shared" si="31"/>
        <v>-89.34</v>
      </c>
      <c r="P652" s="20" t="s">
        <v>1703</v>
      </c>
    </row>
    <row r="653" spans="1:16" s="298" customFormat="1" ht="15.75" customHeight="1">
      <c r="A653" s="116">
        <v>647</v>
      </c>
      <c r="B653" s="236" t="s">
        <v>2700</v>
      </c>
      <c r="C653" s="199" t="s">
        <v>2693</v>
      </c>
      <c r="D653" s="234" t="s">
        <v>2688</v>
      </c>
      <c r="E653" s="234" t="s">
        <v>2426</v>
      </c>
      <c r="F653" s="228">
        <v>4</v>
      </c>
      <c r="G653" s="228">
        <f t="shared" si="32"/>
        <v>7000</v>
      </c>
      <c r="H653" s="228">
        <v>28000</v>
      </c>
      <c r="I653" s="228" t="s">
        <v>1706</v>
      </c>
      <c r="J653" s="228">
        <v>400</v>
      </c>
      <c r="K653" s="239">
        <v>4</v>
      </c>
      <c r="L653" s="634">
        <v>214</v>
      </c>
      <c r="M653" s="634">
        <v>856</v>
      </c>
      <c r="N653" s="79">
        <f t="shared" si="30"/>
        <v>-27144</v>
      </c>
      <c r="O653" s="287">
        <f t="shared" si="31"/>
        <v>-96.94</v>
      </c>
      <c r="P653" s="20" t="s">
        <v>1703</v>
      </c>
    </row>
    <row r="654" spans="1:16" s="298" customFormat="1" ht="15.75" customHeight="1">
      <c r="A654" s="116">
        <v>648</v>
      </c>
      <c r="B654" s="236" t="s">
        <v>2701</v>
      </c>
      <c r="C654" s="199" t="s">
        <v>2693</v>
      </c>
      <c r="D654" s="234" t="s">
        <v>2688</v>
      </c>
      <c r="E654" s="234" t="s">
        <v>2426</v>
      </c>
      <c r="F654" s="228">
        <v>1</v>
      </c>
      <c r="G654" s="228">
        <f t="shared" si="32"/>
        <v>35000</v>
      </c>
      <c r="H654" s="228">
        <v>35000</v>
      </c>
      <c r="I654" s="228" t="s">
        <v>1706</v>
      </c>
      <c r="J654" s="228">
        <v>200</v>
      </c>
      <c r="K654" s="239">
        <v>1</v>
      </c>
      <c r="L654" s="634">
        <v>428</v>
      </c>
      <c r="M654" s="634">
        <v>428</v>
      </c>
      <c r="N654" s="79">
        <f t="shared" si="30"/>
        <v>-34572</v>
      </c>
      <c r="O654" s="287">
        <f t="shared" si="31"/>
        <v>-98.78</v>
      </c>
      <c r="P654" s="20" t="s">
        <v>1703</v>
      </c>
    </row>
    <row r="655" spans="1:16" s="298" customFormat="1" ht="15.75" customHeight="1">
      <c r="A655" s="116">
        <v>649</v>
      </c>
      <c r="B655" s="236" t="s">
        <v>2702</v>
      </c>
      <c r="C655" s="199" t="s">
        <v>2693</v>
      </c>
      <c r="D655" s="234" t="s">
        <v>2688</v>
      </c>
      <c r="E655" s="234" t="s">
        <v>2426</v>
      </c>
      <c r="F655" s="228">
        <v>2</v>
      </c>
      <c r="G655" s="228">
        <f t="shared" si="32"/>
        <v>1367.52</v>
      </c>
      <c r="H655" s="228">
        <v>2735.04</v>
      </c>
      <c r="I655" s="228" t="s">
        <v>1706</v>
      </c>
      <c r="J655" s="228">
        <v>20</v>
      </c>
      <c r="K655" s="239">
        <v>2</v>
      </c>
      <c r="L655" s="634">
        <v>21.4</v>
      </c>
      <c r="M655" s="634">
        <v>42.8</v>
      </c>
      <c r="N655" s="79">
        <f t="shared" si="30"/>
        <v>-2692.24</v>
      </c>
      <c r="O655" s="287">
        <f t="shared" si="31"/>
        <v>-98.44</v>
      </c>
      <c r="P655" s="20" t="s">
        <v>1703</v>
      </c>
    </row>
    <row r="656" spans="1:16" s="298" customFormat="1" ht="15.75" customHeight="1">
      <c r="A656" s="116">
        <v>650</v>
      </c>
      <c r="B656" s="236" t="s">
        <v>2702</v>
      </c>
      <c r="C656" s="199" t="s">
        <v>2693</v>
      </c>
      <c r="D656" s="234" t="s">
        <v>2688</v>
      </c>
      <c r="E656" s="234" t="s">
        <v>2426</v>
      </c>
      <c r="F656" s="228">
        <v>1</v>
      </c>
      <c r="G656" s="228">
        <f t="shared" si="32"/>
        <v>115.38</v>
      </c>
      <c r="H656" s="228">
        <v>115.38</v>
      </c>
      <c r="I656" s="228" t="s">
        <v>1706</v>
      </c>
      <c r="J656" s="228">
        <v>10</v>
      </c>
      <c r="K656" s="239">
        <v>1</v>
      </c>
      <c r="L656" s="634">
        <v>21.4</v>
      </c>
      <c r="M656" s="634">
        <v>21.4</v>
      </c>
      <c r="N656" s="79">
        <f t="shared" si="30"/>
        <v>-93.98</v>
      </c>
      <c r="O656" s="287">
        <f t="shared" si="31"/>
        <v>-81.45</v>
      </c>
      <c r="P656" s="20" t="s">
        <v>1703</v>
      </c>
    </row>
    <row r="657" spans="1:16" s="298" customFormat="1" ht="15.75" customHeight="1">
      <c r="A657" s="116">
        <v>651</v>
      </c>
      <c r="B657" s="236" t="s">
        <v>2703</v>
      </c>
      <c r="C657" s="199" t="s">
        <v>2693</v>
      </c>
      <c r="D657" s="234" t="s">
        <v>2688</v>
      </c>
      <c r="E657" s="234" t="s">
        <v>2426</v>
      </c>
      <c r="F657" s="228">
        <v>1</v>
      </c>
      <c r="G657" s="228">
        <f t="shared" si="32"/>
        <v>2500</v>
      </c>
      <c r="H657" s="228">
        <v>2500</v>
      </c>
      <c r="I657" s="228" t="s">
        <v>1706</v>
      </c>
      <c r="J657" s="228">
        <v>10</v>
      </c>
      <c r="K657" s="239">
        <v>1</v>
      </c>
      <c r="L657" s="634">
        <v>21.4</v>
      </c>
      <c r="M657" s="634">
        <v>21.4</v>
      </c>
      <c r="N657" s="79">
        <f t="shared" si="30"/>
        <v>-2478.6</v>
      </c>
      <c r="O657" s="287">
        <f t="shared" si="31"/>
        <v>-99.14</v>
      </c>
      <c r="P657" s="20" t="s">
        <v>1703</v>
      </c>
    </row>
    <row r="658" spans="1:16" s="298" customFormat="1" ht="15.75" customHeight="1">
      <c r="A658" s="116">
        <v>652</v>
      </c>
      <c r="B658" s="236" t="s">
        <v>2704</v>
      </c>
      <c r="C658" s="199" t="s">
        <v>2693</v>
      </c>
      <c r="D658" s="234" t="s">
        <v>2688</v>
      </c>
      <c r="E658" s="234" t="s">
        <v>2426</v>
      </c>
      <c r="F658" s="228">
        <v>1</v>
      </c>
      <c r="G658" s="228">
        <f t="shared" si="32"/>
        <v>180</v>
      </c>
      <c r="H658" s="228">
        <v>180</v>
      </c>
      <c r="I658" s="228" t="s">
        <v>1706</v>
      </c>
      <c r="J658" s="228">
        <v>1</v>
      </c>
      <c r="K658" s="239">
        <v>1</v>
      </c>
      <c r="L658" s="634">
        <v>2.14</v>
      </c>
      <c r="M658" s="634">
        <v>2.14</v>
      </c>
      <c r="N658" s="79">
        <f t="shared" si="30"/>
        <v>-177.86</v>
      </c>
      <c r="O658" s="287">
        <f t="shared" si="31"/>
        <v>-98.81</v>
      </c>
      <c r="P658" s="20" t="s">
        <v>1703</v>
      </c>
    </row>
    <row r="659" spans="1:16" s="298" customFormat="1" ht="15.75" customHeight="1">
      <c r="A659" s="116">
        <v>653</v>
      </c>
      <c r="B659" s="236" t="s">
        <v>2705</v>
      </c>
      <c r="C659" s="199" t="s">
        <v>2693</v>
      </c>
      <c r="D659" s="234" t="s">
        <v>2688</v>
      </c>
      <c r="E659" s="234" t="s">
        <v>2426</v>
      </c>
      <c r="F659" s="228">
        <v>9</v>
      </c>
      <c r="G659" s="228">
        <f t="shared" si="32"/>
        <v>262.11</v>
      </c>
      <c r="H659" s="228">
        <v>2358.9899999999998</v>
      </c>
      <c r="I659" s="228" t="s">
        <v>1705</v>
      </c>
      <c r="J659" s="228">
        <v>9</v>
      </c>
      <c r="K659" s="239">
        <v>9</v>
      </c>
      <c r="L659" s="634">
        <v>8.1999999999999993</v>
      </c>
      <c r="M659" s="634">
        <v>73.8</v>
      </c>
      <c r="N659" s="79">
        <f t="shared" ref="N659:N722" si="33">M659-H659</f>
        <v>-2285.19</v>
      </c>
      <c r="O659" s="287">
        <f t="shared" ref="O659:O722" si="34">IF(OR(H659=0,H659=""),"",ROUND(N659/H659*100,2))</f>
        <v>-96.87</v>
      </c>
      <c r="P659" s="20" t="s">
        <v>1703</v>
      </c>
    </row>
    <row r="660" spans="1:16" s="298" customFormat="1" ht="15.75" customHeight="1">
      <c r="A660" s="116">
        <v>654</v>
      </c>
      <c r="B660" s="236" t="s">
        <v>2706</v>
      </c>
      <c r="C660" s="199" t="s">
        <v>2693</v>
      </c>
      <c r="D660" s="234" t="s">
        <v>2688</v>
      </c>
      <c r="E660" s="234" t="s">
        <v>2426</v>
      </c>
      <c r="F660" s="228">
        <v>1</v>
      </c>
      <c r="G660" s="228">
        <f t="shared" si="32"/>
        <v>3700</v>
      </c>
      <c r="H660" s="228">
        <v>3700</v>
      </c>
      <c r="I660" s="228" t="s">
        <v>1706</v>
      </c>
      <c r="J660" s="228">
        <v>10</v>
      </c>
      <c r="K660" s="239">
        <v>1</v>
      </c>
      <c r="L660" s="634">
        <v>21.4</v>
      </c>
      <c r="M660" s="634">
        <v>21.4</v>
      </c>
      <c r="N660" s="79">
        <f t="shared" si="33"/>
        <v>-3678.6</v>
      </c>
      <c r="O660" s="287">
        <f t="shared" si="34"/>
        <v>-99.42</v>
      </c>
      <c r="P660" s="20" t="s">
        <v>1703</v>
      </c>
    </row>
    <row r="661" spans="1:16" s="298" customFormat="1" ht="15.75" customHeight="1">
      <c r="A661" s="116">
        <v>655</v>
      </c>
      <c r="B661" s="236" t="s">
        <v>2706</v>
      </c>
      <c r="C661" s="199" t="s">
        <v>2693</v>
      </c>
      <c r="D661" s="234" t="s">
        <v>2688</v>
      </c>
      <c r="E661" s="234" t="s">
        <v>2426</v>
      </c>
      <c r="F661" s="228">
        <v>6</v>
      </c>
      <c r="G661" s="228">
        <f t="shared" si="32"/>
        <v>2393.16</v>
      </c>
      <c r="H661" s="228">
        <v>14358.96</v>
      </c>
      <c r="I661" s="228" t="s">
        <v>1706</v>
      </c>
      <c r="J661" s="228">
        <v>60</v>
      </c>
      <c r="K661" s="239">
        <v>6</v>
      </c>
      <c r="L661" s="634">
        <v>21.4</v>
      </c>
      <c r="M661" s="634">
        <v>128.4</v>
      </c>
      <c r="N661" s="79">
        <f t="shared" si="33"/>
        <v>-14230.56</v>
      </c>
      <c r="O661" s="287">
        <f t="shared" si="34"/>
        <v>-99.11</v>
      </c>
      <c r="P661" s="20" t="s">
        <v>1703</v>
      </c>
    </row>
    <row r="662" spans="1:16" s="298" customFormat="1" ht="15.75" customHeight="1">
      <c r="A662" s="116">
        <v>656</v>
      </c>
      <c r="B662" s="236" t="s">
        <v>2707</v>
      </c>
      <c r="C662" s="199" t="s">
        <v>2693</v>
      </c>
      <c r="D662" s="234" t="s">
        <v>2688</v>
      </c>
      <c r="E662" s="234" t="s">
        <v>2426</v>
      </c>
      <c r="F662" s="228">
        <v>1</v>
      </c>
      <c r="G662" s="228">
        <f t="shared" si="32"/>
        <v>30770</v>
      </c>
      <c r="H662" s="228">
        <v>30770</v>
      </c>
      <c r="I662" s="228" t="s">
        <v>1706</v>
      </c>
      <c r="J662" s="228">
        <v>200</v>
      </c>
      <c r="K662" s="239">
        <v>1</v>
      </c>
      <c r="L662" s="634">
        <v>428</v>
      </c>
      <c r="M662" s="634">
        <v>428</v>
      </c>
      <c r="N662" s="79">
        <f t="shared" si="33"/>
        <v>-30342</v>
      </c>
      <c r="O662" s="287">
        <f t="shared" si="34"/>
        <v>-98.61</v>
      </c>
      <c r="P662" s="20" t="s">
        <v>1703</v>
      </c>
    </row>
    <row r="663" spans="1:16" s="298" customFormat="1" ht="15.75" customHeight="1">
      <c r="A663" s="116">
        <v>657</v>
      </c>
      <c r="B663" s="236" t="s">
        <v>2708</v>
      </c>
      <c r="C663" s="199" t="s">
        <v>2693</v>
      </c>
      <c r="D663" s="234" t="s">
        <v>2688</v>
      </c>
      <c r="E663" s="234" t="s">
        <v>2426</v>
      </c>
      <c r="F663" s="228">
        <v>1</v>
      </c>
      <c r="G663" s="228">
        <f t="shared" si="32"/>
        <v>16153.85</v>
      </c>
      <c r="H663" s="228">
        <v>16153.85</v>
      </c>
      <c r="I663" s="228" t="s">
        <v>1706</v>
      </c>
      <c r="J663" s="228">
        <v>150</v>
      </c>
      <c r="K663" s="239">
        <v>1</v>
      </c>
      <c r="L663" s="634">
        <v>321</v>
      </c>
      <c r="M663" s="634">
        <v>321</v>
      </c>
      <c r="N663" s="79">
        <f t="shared" si="33"/>
        <v>-15832.85</v>
      </c>
      <c r="O663" s="287">
        <f t="shared" si="34"/>
        <v>-98.01</v>
      </c>
      <c r="P663" s="20" t="s">
        <v>1703</v>
      </c>
    </row>
    <row r="664" spans="1:16" s="298" customFormat="1" ht="15.75" customHeight="1">
      <c r="A664" s="116">
        <v>658</v>
      </c>
      <c r="B664" s="236" t="s">
        <v>2709</v>
      </c>
      <c r="C664" s="199" t="s">
        <v>2693</v>
      </c>
      <c r="D664" s="234" t="s">
        <v>2688</v>
      </c>
      <c r="E664" s="234" t="s">
        <v>2426</v>
      </c>
      <c r="F664" s="228">
        <v>2</v>
      </c>
      <c r="G664" s="228">
        <f t="shared" si="32"/>
        <v>615</v>
      </c>
      <c r="H664" s="228">
        <v>1230</v>
      </c>
      <c r="I664" s="228" t="s">
        <v>1706</v>
      </c>
      <c r="J664" s="228">
        <v>200</v>
      </c>
      <c r="K664" s="239">
        <v>2</v>
      </c>
      <c r="L664" s="634">
        <v>214</v>
      </c>
      <c r="M664" s="634">
        <v>428</v>
      </c>
      <c r="N664" s="79">
        <f t="shared" si="33"/>
        <v>-802</v>
      </c>
      <c r="O664" s="287">
        <f t="shared" si="34"/>
        <v>-65.2</v>
      </c>
      <c r="P664" s="20" t="s">
        <v>1703</v>
      </c>
    </row>
    <row r="665" spans="1:16" s="298" customFormat="1" ht="15.75" customHeight="1">
      <c r="A665" s="116">
        <v>659</v>
      </c>
      <c r="B665" s="236" t="s">
        <v>2709</v>
      </c>
      <c r="C665" s="199" t="s">
        <v>2693</v>
      </c>
      <c r="D665" s="234" t="s">
        <v>2688</v>
      </c>
      <c r="E665" s="234" t="s">
        <v>2426</v>
      </c>
      <c r="F665" s="228">
        <v>2</v>
      </c>
      <c r="G665" s="228">
        <f t="shared" si="32"/>
        <v>222.22</v>
      </c>
      <c r="H665" s="228">
        <v>444.44</v>
      </c>
      <c r="I665" s="228" t="s">
        <v>1706</v>
      </c>
      <c r="J665" s="228">
        <v>100</v>
      </c>
      <c r="K665" s="239">
        <v>2</v>
      </c>
      <c r="L665" s="634">
        <v>107</v>
      </c>
      <c r="M665" s="634">
        <v>214</v>
      </c>
      <c r="N665" s="79">
        <f t="shared" si="33"/>
        <v>-230.44</v>
      </c>
      <c r="O665" s="287">
        <f t="shared" si="34"/>
        <v>-51.85</v>
      </c>
      <c r="P665" s="20" t="s">
        <v>1703</v>
      </c>
    </row>
    <row r="666" spans="1:16" s="298" customFormat="1" ht="15.75" customHeight="1">
      <c r="A666" s="116">
        <v>660</v>
      </c>
      <c r="B666" s="236" t="s">
        <v>2710</v>
      </c>
      <c r="C666" s="199" t="s">
        <v>2693</v>
      </c>
      <c r="D666" s="234" t="s">
        <v>2688</v>
      </c>
      <c r="E666" s="234" t="s">
        <v>2426</v>
      </c>
      <c r="F666" s="228">
        <v>1</v>
      </c>
      <c r="G666" s="228">
        <f t="shared" si="32"/>
        <v>340.17</v>
      </c>
      <c r="H666" s="228">
        <v>340.17</v>
      </c>
      <c r="I666" s="228" t="s">
        <v>1706</v>
      </c>
      <c r="J666" s="228">
        <v>1</v>
      </c>
      <c r="K666" s="239">
        <v>1</v>
      </c>
      <c r="L666" s="634">
        <v>2.14</v>
      </c>
      <c r="M666" s="634">
        <v>2.14</v>
      </c>
      <c r="N666" s="79">
        <f t="shared" si="33"/>
        <v>-338.03</v>
      </c>
      <c r="O666" s="287">
        <f t="shared" si="34"/>
        <v>-99.37</v>
      </c>
      <c r="P666" s="20" t="s">
        <v>1703</v>
      </c>
    </row>
    <row r="667" spans="1:16" s="298" customFormat="1" ht="15.75" customHeight="1">
      <c r="A667" s="116">
        <v>661</v>
      </c>
      <c r="B667" s="236" t="s">
        <v>2711</v>
      </c>
      <c r="C667" s="199" t="s">
        <v>2693</v>
      </c>
      <c r="D667" s="234" t="s">
        <v>2688</v>
      </c>
      <c r="E667" s="234" t="s">
        <v>2426</v>
      </c>
      <c r="F667" s="228">
        <v>1</v>
      </c>
      <c r="G667" s="228">
        <f t="shared" si="32"/>
        <v>683.76</v>
      </c>
      <c r="H667" s="228">
        <v>683.76</v>
      </c>
      <c r="I667" s="228" t="s">
        <v>1706</v>
      </c>
      <c r="J667" s="228">
        <v>1</v>
      </c>
      <c r="K667" s="239">
        <v>1</v>
      </c>
      <c r="L667" s="634">
        <v>2.14</v>
      </c>
      <c r="M667" s="634">
        <v>2.14</v>
      </c>
      <c r="N667" s="79">
        <f t="shared" si="33"/>
        <v>-681.62</v>
      </c>
      <c r="O667" s="287">
        <f t="shared" si="34"/>
        <v>-99.69</v>
      </c>
      <c r="P667" s="20" t="s">
        <v>1703</v>
      </c>
    </row>
    <row r="668" spans="1:16" s="298" customFormat="1" ht="15.75" customHeight="1">
      <c r="A668" s="116">
        <v>662</v>
      </c>
      <c r="B668" s="236" t="s">
        <v>2712</v>
      </c>
      <c r="C668" s="199" t="s">
        <v>2693</v>
      </c>
      <c r="D668" s="234" t="s">
        <v>2688</v>
      </c>
      <c r="E668" s="234" t="s">
        <v>2426</v>
      </c>
      <c r="F668" s="228">
        <v>1</v>
      </c>
      <c r="G668" s="228">
        <f t="shared" si="32"/>
        <v>329.06</v>
      </c>
      <c r="H668" s="228">
        <v>329.06</v>
      </c>
      <c r="I668" s="228" t="s">
        <v>1706</v>
      </c>
      <c r="J668" s="228">
        <v>1</v>
      </c>
      <c r="K668" s="239">
        <v>1</v>
      </c>
      <c r="L668" s="634">
        <v>2.14</v>
      </c>
      <c r="M668" s="634">
        <v>2.14</v>
      </c>
      <c r="N668" s="79">
        <f t="shared" si="33"/>
        <v>-326.92</v>
      </c>
      <c r="O668" s="287">
        <f t="shared" si="34"/>
        <v>-99.35</v>
      </c>
      <c r="P668" s="20" t="s">
        <v>1703</v>
      </c>
    </row>
    <row r="669" spans="1:16" s="298" customFormat="1" ht="15.75" customHeight="1">
      <c r="A669" s="116">
        <v>663</v>
      </c>
      <c r="B669" s="236" t="s">
        <v>2713</v>
      </c>
      <c r="C669" s="199" t="s">
        <v>2693</v>
      </c>
      <c r="D669" s="234" t="s">
        <v>2688</v>
      </c>
      <c r="E669" s="234" t="s">
        <v>2426</v>
      </c>
      <c r="F669" s="228">
        <v>1</v>
      </c>
      <c r="G669" s="228">
        <f t="shared" si="32"/>
        <v>123.93</v>
      </c>
      <c r="H669" s="228">
        <v>123.93</v>
      </c>
      <c r="I669" s="228" t="s">
        <v>1706</v>
      </c>
      <c r="J669" s="228">
        <v>1</v>
      </c>
      <c r="K669" s="239">
        <v>1</v>
      </c>
      <c r="L669" s="634">
        <v>2.14</v>
      </c>
      <c r="M669" s="634">
        <v>2.14</v>
      </c>
      <c r="N669" s="79">
        <f t="shared" si="33"/>
        <v>-121.79</v>
      </c>
      <c r="O669" s="287">
        <f t="shared" si="34"/>
        <v>-98.27</v>
      </c>
      <c r="P669" s="20" t="s">
        <v>1703</v>
      </c>
    </row>
    <row r="670" spans="1:16" s="298" customFormat="1" ht="15.75" customHeight="1">
      <c r="A670" s="116">
        <v>664</v>
      </c>
      <c r="B670" s="236" t="s">
        <v>2714</v>
      </c>
      <c r="C670" s="199" t="s">
        <v>2693</v>
      </c>
      <c r="D670" s="234" t="s">
        <v>2688</v>
      </c>
      <c r="E670" s="234" t="s">
        <v>2426</v>
      </c>
      <c r="F670" s="228">
        <v>3</v>
      </c>
      <c r="G670" s="228">
        <f t="shared" si="32"/>
        <v>266.67</v>
      </c>
      <c r="H670" s="228">
        <v>800.01</v>
      </c>
      <c r="I670" s="228" t="s">
        <v>1706</v>
      </c>
      <c r="J670" s="228">
        <v>3</v>
      </c>
      <c r="K670" s="239">
        <v>3</v>
      </c>
      <c r="L670" s="634">
        <v>2.14</v>
      </c>
      <c r="M670" s="634">
        <v>6.42</v>
      </c>
      <c r="N670" s="79">
        <f t="shared" si="33"/>
        <v>-793.59</v>
      </c>
      <c r="O670" s="287">
        <f t="shared" si="34"/>
        <v>-99.2</v>
      </c>
      <c r="P670" s="20" t="s">
        <v>1703</v>
      </c>
    </row>
    <row r="671" spans="1:16" s="298" customFormat="1" ht="15.75" customHeight="1">
      <c r="A671" s="116">
        <v>665</v>
      </c>
      <c r="B671" s="236" t="s">
        <v>2715</v>
      </c>
      <c r="C671" s="199" t="s">
        <v>2693</v>
      </c>
      <c r="D671" s="234" t="s">
        <v>2688</v>
      </c>
      <c r="E671" s="234" t="s">
        <v>2426</v>
      </c>
      <c r="F671" s="228">
        <v>1</v>
      </c>
      <c r="G671" s="228">
        <f t="shared" si="32"/>
        <v>307.69</v>
      </c>
      <c r="H671" s="228">
        <v>307.69</v>
      </c>
      <c r="I671" s="228" t="s">
        <v>1706</v>
      </c>
      <c r="J671" s="228">
        <v>1</v>
      </c>
      <c r="K671" s="239">
        <v>1</v>
      </c>
      <c r="L671" s="634">
        <v>2.14</v>
      </c>
      <c r="M671" s="634">
        <v>2.14</v>
      </c>
      <c r="N671" s="79">
        <f t="shared" si="33"/>
        <v>-305.55</v>
      </c>
      <c r="O671" s="287">
        <f t="shared" si="34"/>
        <v>-99.3</v>
      </c>
      <c r="P671" s="20" t="s">
        <v>1703</v>
      </c>
    </row>
    <row r="672" spans="1:16" s="298" customFormat="1" ht="15.75" customHeight="1">
      <c r="A672" s="116">
        <v>666</v>
      </c>
      <c r="B672" s="236" t="s">
        <v>2716</v>
      </c>
      <c r="C672" s="199" t="s">
        <v>2693</v>
      </c>
      <c r="D672" s="234" t="s">
        <v>2688</v>
      </c>
      <c r="E672" s="234" t="s">
        <v>2426</v>
      </c>
      <c r="F672" s="228">
        <v>3</v>
      </c>
      <c r="G672" s="228">
        <f t="shared" si="32"/>
        <v>1262.1099999999999</v>
      </c>
      <c r="H672" s="228">
        <v>3786.33</v>
      </c>
      <c r="I672" s="228" t="s">
        <v>1706</v>
      </c>
      <c r="J672" s="228">
        <v>9</v>
      </c>
      <c r="K672" s="239">
        <v>3</v>
      </c>
      <c r="L672" s="634">
        <v>6.42</v>
      </c>
      <c r="M672" s="634">
        <v>19.260000000000002</v>
      </c>
      <c r="N672" s="79">
        <f t="shared" si="33"/>
        <v>-3767.07</v>
      </c>
      <c r="O672" s="287">
        <f t="shared" si="34"/>
        <v>-99.49</v>
      </c>
      <c r="P672" s="20" t="s">
        <v>1703</v>
      </c>
    </row>
    <row r="673" spans="1:16" s="298" customFormat="1" ht="15.75" customHeight="1">
      <c r="A673" s="116">
        <v>667</v>
      </c>
      <c r="B673" s="236" t="s">
        <v>2717</v>
      </c>
      <c r="C673" s="199" t="s">
        <v>2693</v>
      </c>
      <c r="D673" s="234" t="s">
        <v>2688</v>
      </c>
      <c r="E673" s="234" t="s">
        <v>2426</v>
      </c>
      <c r="F673" s="228">
        <v>7</v>
      </c>
      <c r="G673" s="228">
        <f t="shared" si="32"/>
        <v>512.82000000000005</v>
      </c>
      <c r="H673" s="228">
        <v>3589.74</v>
      </c>
      <c r="I673" s="228" t="s">
        <v>1706</v>
      </c>
      <c r="J673" s="228">
        <v>35</v>
      </c>
      <c r="K673" s="239">
        <v>7</v>
      </c>
      <c r="L673" s="634">
        <v>10.7</v>
      </c>
      <c r="M673" s="634">
        <v>74.900000000000006</v>
      </c>
      <c r="N673" s="79">
        <f t="shared" si="33"/>
        <v>-3514.84</v>
      </c>
      <c r="O673" s="287">
        <f t="shared" si="34"/>
        <v>-97.91</v>
      </c>
      <c r="P673" s="20" t="s">
        <v>1703</v>
      </c>
    </row>
    <row r="674" spans="1:16" s="298" customFormat="1" ht="15.75" customHeight="1">
      <c r="A674" s="116">
        <v>668</v>
      </c>
      <c r="B674" s="236" t="s">
        <v>2718</v>
      </c>
      <c r="C674" s="199" t="s">
        <v>2693</v>
      </c>
      <c r="D674" s="234" t="s">
        <v>2688</v>
      </c>
      <c r="E674" s="234" t="s">
        <v>2426</v>
      </c>
      <c r="F674" s="228">
        <v>1</v>
      </c>
      <c r="G674" s="228">
        <f t="shared" si="32"/>
        <v>30837.61</v>
      </c>
      <c r="H674" s="228">
        <v>30837.61</v>
      </c>
      <c r="I674" s="228" t="s">
        <v>1706</v>
      </c>
      <c r="J674" s="228">
        <v>100</v>
      </c>
      <c r="K674" s="239">
        <v>1</v>
      </c>
      <c r="L674" s="634">
        <v>214</v>
      </c>
      <c r="M674" s="634">
        <v>214</v>
      </c>
      <c r="N674" s="79">
        <f t="shared" si="33"/>
        <v>-30623.61</v>
      </c>
      <c r="O674" s="287">
        <f t="shared" si="34"/>
        <v>-99.31</v>
      </c>
      <c r="P674" s="20" t="s">
        <v>1703</v>
      </c>
    </row>
    <row r="675" spans="1:16" s="298" customFormat="1" ht="15.75" customHeight="1">
      <c r="A675" s="116">
        <v>669</v>
      </c>
      <c r="B675" s="236" t="s">
        <v>2692</v>
      </c>
      <c r="C675" s="199" t="s">
        <v>2693</v>
      </c>
      <c r="D675" s="234" t="s">
        <v>2688</v>
      </c>
      <c r="E675" s="234" t="s">
        <v>2426</v>
      </c>
      <c r="F675" s="228">
        <v>2</v>
      </c>
      <c r="G675" s="228">
        <f t="shared" si="32"/>
        <v>273.5</v>
      </c>
      <c r="H675" s="228">
        <v>547</v>
      </c>
      <c r="I675" s="228" t="s">
        <v>1706</v>
      </c>
      <c r="J675" s="228">
        <v>10</v>
      </c>
      <c r="K675" s="239">
        <v>2</v>
      </c>
      <c r="L675" s="634">
        <v>10.7</v>
      </c>
      <c r="M675" s="634">
        <v>21.4</v>
      </c>
      <c r="N675" s="79">
        <f t="shared" si="33"/>
        <v>-525.6</v>
      </c>
      <c r="O675" s="287">
        <f t="shared" si="34"/>
        <v>-96.09</v>
      </c>
      <c r="P675" s="20" t="s">
        <v>1703</v>
      </c>
    </row>
    <row r="676" spans="1:16" s="298" customFormat="1" ht="15.75" customHeight="1">
      <c r="A676" s="116">
        <v>670</v>
      </c>
      <c r="B676" s="236" t="s">
        <v>2692</v>
      </c>
      <c r="C676" s="199" t="s">
        <v>2693</v>
      </c>
      <c r="D676" s="234" t="s">
        <v>2688</v>
      </c>
      <c r="E676" s="234" t="s">
        <v>2426</v>
      </c>
      <c r="F676" s="228">
        <v>1</v>
      </c>
      <c r="G676" s="228">
        <f t="shared" si="32"/>
        <v>1282.05</v>
      </c>
      <c r="H676" s="228">
        <v>1282.05</v>
      </c>
      <c r="I676" s="228" t="s">
        <v>1706</v>
      </c>
      <c r="J676" s="228">
        <v>20</v>
      </c>
      <c r="K676" s="239">
        <v>1</v>
      </c>
      <c r="L676" s="634">
        <v>42.8</v>
      </c>
      <c r="M676" s="634">
        <v>42.8</v>
      </c>
      <c r="N676" s="79">
        <f t="shared" si="33"/>
        <v>-1239.25</v>
      </c>
      <c r="O676" s="287">
        <f t="shared" si="34"/>
        <v>-96.66</v>
      </c>
      <c r="P676" s="20" t="s">
        <v>1703</v>
      </c>
    </row>
    <row r="677" spans="1:16" s="298" customFormat="1" ht="15.75" customHeight="1">
      <c r="A677" s="116">
        <v>671</v>
      </c>
      <c r="B677" s="236" t="s">
        <v>2719</v>
      </c>
      <c r="C677" s="199" t="s">
        <v>2693</v>
      </c>
      <c r="D677" s="234" t="s">
        <v>2688</v>
      </c>
      <c r="E677" s="234" t="s">
        <v>2426</v>
      </c>
      <c r="F677" s="228">
        <v>1</v>
      </c>
      <c r="G677" s="228">
        <f t="shared" si="32"/>
        <v>1923.08</v>
      </c>
      <c r="H677" s="228">
        <v>1923.08</v>
      </c>
      <c r="I677" s="228" t="s">
        <v>1706</v>
      </c>
      <c r="J677" s="228">
        <v>30</v>
      </c>
      <c r="K677" s="239">
        <v>1</v>
      </c>
      <c r="L677" s="634">
        <v>64.2</v>
      </c>
      <c r="M677" s="634">
        <v>64.2</v>
      </c>
      <c r="N677" s="79">
        <f t="shared" si="33"/>
        <v>-1858.88</v>
      </c>
      <c r="O677" s="287">
        <f t="shared" si="34"/>
        <v>-96.66</v>
      </c>
      <c r="P677" s="20" t="s">
        <v>1703</v>
      </c>
    </row>
    <row r="678" spans="1:16" s="298" customFormat="1" ht="15.75" customHeight="1">
      <c r="A678" s="116">
        <v>672</v>
      </c>
      <c r="B678" s="236" t="s">
        <v>2720</v>
      </c>
      <c r="C678" s="199" t="s">
        <v>2693</v>
      </c>
      <c r="D678" s="234" t="s">
        <v>2688</v>
      </c>
      <c r="E678" s="234" t="s">
        <v>2426</v>
      </c>
      <c r="F678" s="228">
        <v>1</v>
      </c>
      <c r="G678" s="228">
        <f t="shared" si="32"/>
        <v>8974.36</v>
      </c>
      <c r="H678" s="228">
        <v>8974.36</v>
      </c>
      <c r="I678" s="228" t="s">
        <v>1706</v>
      </c>
      <c r="J678" s="228">
        <v>100</v>
      </c>
      <c r="K678" s="239">
        <v>1</v>
      </c>
      <c r="L678" s="634">
        <v>214</v>
      </c>
      <c r="M678" s="634">
        <v>214</v>
      </c>
      <c r="N678" s="79">
        <f t="shared" si="33"/>
        <v>-8760.36</v>
      </c>
      <c r="O678" s="287">
        <f t="shared" si="34"/>
        <v>-97.62</v>
      </c>
      <c r="P678" s="20" t="s">
        <v>1703</v>
      </c>
    </row>
    <row r="679" spans="1:16" s="298" customFormat="1" ht="15.75" customHeight="1">
      <c r="A679" s="116">
        <v>673</v>
      </c>
      <c r="B679" s="236" t="s">
        <v>2721</v>
      </c>
      <c r="C679" s="199" t="s">
        <v>2693</v>
      </c>
      <c r="D679" s="234" t="s">
        <v>2688</v>
      </c>
      <c r="E679" s="234" t="s">
        <v>2426</v>
      </c>
      <c r="F679" s="228">
        <v>2</v>
      </c>
      <c r="G679" s="228">
        <f t="shared" si="32"/>
        <v>38.46</v>
      </c>
      <c r="H679" s="228">
        <v>76.92</v>
      </c>
      <c r="I679" s="228" t="s">
        <v>1706</v>
      </c>
      <c r="J679" s="228">
        <v>4</v>
      </c>
      <c r="K679" s="239">
        <v>2</v>
      </c>
      <c r="L679" s="634">
        <v>4.28</v>
      </c>
      <c r="M679" s="634">
        <v>8.56</v>
      </c>
      <c r="N679" s="79">
        <f t="shared" si="33"/>
        <v>-68.36</v>
      </c>
      <c r="O679" s="287">
        <f t="shared" si="34"/>
        <v>-88.87</v>
      </c>
      <c r="P679" s="20" t="s">
        <v>1703</v>
      </c>
    </row>
    <row r="680" spans="1:16" s="298" customFormat="1" ht="15.75" customHeight="1">
      <c r="A680" s="116">
        <v>674</v>
      </c>
      <c r="B680" s="236" t="s">
        <v>2714</v>
      </c>
      <c r="C680" s="199" t="s">
        <v>2693</v>
      </c>
      <c r="D680" s="234" t="s">
        <v>2688</v>
      </c>
      <c r="E680" s="234" t="s">
        <v>2426</v>
      </c>
      <c r="F680" s="228">
        <v>2</v>
      </c>
      <c r="G680" s="228">
        <f t="shared" si="32"/>
        <v>3675.21</v>
      </c>
      <c r="H680" s="228">
        <v>7350.42</v>
      </c>
      <c r="I680" s="228" t="s">
        <v>1706</v>
      </c>
      <c r="J680" s="228">
        <v>200</v>
      </c>
      <c r="K680" s="239">
        <v>2</v>
      </c>
      <c r="L680" s="634">
        <v>214</v>
      </c>
      <c r="M680" s="634">
        <v>428</v>
      </c>
      <c r="N680" s="79">
        <f t="shared" si="33"/>
        <v>-6922.42</v>
      </c>
      <c r="O680" s="287">
        <f t="shared" si="34"/>
        <v>-94.18</v>
      </c>
      <c r="P680" s="20" t="s">
        <v>1703</v>
      </c>
    </row>
    <row r="681" spans="1:16" s="298" customFormat="1" ht="15.75" customHeight="1">
      <c r="A681" s="116">
        <v>675</v>
      </c>
      <c r="B681" s="236" t="s">
        <v>2722</v>
      </c>
      <c r="C681" s="199" t="s">
        <v>2412</v>
      </c>
      <c r="D681" s="234" t="s">
        <v>2688</v>
      </c>
      <c r="E681" s="234" t="s">
        <v>2426</v>
      </c>
      <c r="F681" s="228">
        <v>6</v>
      </c>
      <c r="G681" s="228">
        <f t="shared" si="32"/>
        <v>2.56</v>
      </c>
      <c r="H681" s="228">
        <v>15.36</v>
      </c>
      <c r="I681" s="228" t="s">
        <v>1706</v>
      </c>
      <c r="J681" s="228">
        <v>2</v>
      </c>
      <c r="K681" s="239">
        <v>6</v>
      </c>
      <c r="L681" s="634">
        <v>0.71</v>
      </c>
      <c r="M681" s="634">
        <v>4.28</v>
      </c>
      <c r="N681" s="79">
        <f t="shared" si="33"/>
        <v>-11.08</v>
      </c>
      <c r="O681" s="287">
        <f t="shared" si="34"/>
        <v>-72.14</v>
      </c>
      <c r="P681" s="20" t="s">
        <v>1703</v>
      </c>
    </row>
    <row r="682" spans="1:16" s="298" customFormat="1" ht="15.75" customHeight="1">
      <c r="A682" s="116">
        <v>676</v>
      </c>
      <c r="B682" s="236" t="s">
        <v>2722</v>
      </c>
      <c r="C682" s="199" t="s">
        <v>2412</v>
      </c>
      <c r="D682" s="234" t="s">
        <v>2688</v>
      </c>
      <c r="E682" s="234" t="s">
        <v>2426</v>
      </c>
      <c r="F682" s="228">
        <v>2</v>
      </c>
      <c r="G682" s="228">
        <f t="shared" si="32"/>
        <v>94.02</v>
      </c>
      <c r="H682" s="228">
        <v>188.04</v>
      </c>
      <c r="I682" s="228" t="s">
        <v>1706</v>
      </c>
      <c r="J682" s="228">
        <v>10</v>
      </c>
      <c r="K682" s="239">
        <v>2</v>
      </c>
      <c r="L682" s="634">
        <v>10.7</v>
      </c>
      <c r="M682" s="634">
        <v>21.4</v>
      </c>
      <c r="N682" s="79">
        <f t="shared" si="33"/>
        <v>-166.64</v>
      </c>
      <c r="O682" s="287">
        <f t="shared" si="34"/>
        <v>-88.62</v>
      </c>
      <c r="P682" s="20" t="s">
        <v>1703</v>
      </c>
    </row>
    <row r="683" spans="1:16" s="298" customFormat="1" ht="15.75" customHeight="1">
      <c r="A683" s="116">
        <v>677</v>
      </c>
      <c r="B683" s="236" t="s">
        <v>2722</v>
      </c>
      <c r="C683" s="199" t="s">
        <v>2412</v>
      </c>
      <c r="D683" s="234" t="s">
        <v>2688</v>
      </c>
      <c r="E683" s="234" t="s">
        <v>2426</v>
      </c>
      <c r="F683" s="228">
        <v>11</v>
      </c>
      <c r="G683" s="228">
        <f t="shared" si="32"/>
        <v>1564.09</v>
      </c>
      <c r="H683" s="228">
        <v>17204.990000000002</v>
      </c>
      <c r="I683" s="228" t="s">
        <v>1706</v>
      </c>
      <c r="J683" s="228">
        <v>2200</v>
      </c>
      <c r="K683" s="239">
        <v>11</v>
      </c>
      <c r="L683" s="634">
        <v>428</v>
      </c>
      <c r="M683" s="634">
        <v>4708</v>
      </c>
      <c r="N683" s="79">
        <f t="shared" si="33"/>
        <v>-12496.99</v>
      </c>
      <c r="O683" s="287">
        <f t="shared" si="34"/>
        <v>-72.64</v>
      </c>
      <c r="P683" s="20" t="s">
        <v>1703</v>
      </c>
    </row>
    <row r="684" spans="1:16" s="298" customFormat="1" ht="15.75" customHeight="1">
      <c r="A684" s="116">
        <v>678</v>
      </c>
      <c r="B684" s="236" t="s">
        <v>2722</v>
      </c>
      <c r="C684" s="199" t="s">
        <v>2412</v>
      </c>
      <c r="D684" s="234" t="s">
        <v>2688</v>
      </c>
      <c r="E684" s="234" t="s">
        <v>2426</v>
      </c>
      <c r="F684" s="228">
        <v>1</v>
      </c>
      <c r="G684" s="228">
        <f t="shared" si="32"/>
        <v>700</v>
      </c>
      <c r="H684" s="228">
        <v>700</v>
      </c>
      <c r="I684" s="228" t="s">
        <v>1706</v>
      </c>
      <c r="J684" s="228">
        <v>100</v>
      </c>
      <c r="K684" s="239">
        <v>1</v>
      </c>
      <c r="L684" s="634">
        <v>214</v>
      </c>
      <c r="M684" s="634">
        <v>214</v>
      </c>
      <c r="N684" s="79">
        <f t="shared" si="33"/>
        <v>-486</v>
      </c>
      <c r="O684" s="287">
        <f t="shared" si="34"/>
        <v>-69.430000000000007</v>
      </c>
      <c r="P684" s="20" t="s">
        <v>1703</v>
      </c>
    </row>
    <row r="685" spans="1:16" s="298" customFormat="1" ht="15.75" customHeight="1">
      <c r="A685" s="116">
        <v>679</v>
      </c>
      <c r="B685" s="236" t="s">
        <v>2722</v>
      </c>
      <c r="C685" s="199" t="s">
        <v>2412</v>
      </c>
      <c r="D685" s="234" t="s">
        <v>2688</v>
      </c>
      <c r="E685" s="234" t="s">
        <v>2426</v>
      </c>
      <c r="F685" s="228">
        <v>2</v>
      </c>
      <c r="G685" s="228">
        <f t="shared" si="32"/>
        <v>417</v>
      </c>
      <c r="H685" s="228">
        <v>834</v>
      </c>
      <c r="I685" s="228" t="s">
        <v>1706</v>
      </c>
      <c r="J685" s="228">
        <v>100</v>
      </c>
      <c r="K685" s="239">
        <v>2</v>
      </c>
      <c r="L685" s="634">
        <v>107</v>
      </c>
      <c r="M685" s="634">
        <v>214</v>
      </c>
      <c r="N685" s="79">
        <f t="shared" si="33"/>
        <v>-620</v>
      </c>
      <c r="O685" s="287">
        <f t="shared" si="34"/>
        <v>-74.34</v>
      </c>
      <c r="P685" s="20" t="s">
        <v>1703</v>
      </c>
    </row>
    <row r="686" spans="1:16" s="298" customFormat="1" ht="15.75" customHeight="1">
      <c r="A686" s="116">
        <v>680</v>
      </c>
      <c r="B686" s="236" t="s">
        <v>2722</v>
      </c>
      <c r="C686" s="199" t="s">
        <v>2412</v>
      </c>
      <c r="D686" s="234" t="s">
        <v>2688</v>
      </c>
      <c r="E686" s="234" t="s">
        <v>2426</v>
      </c>
      <c r="F686" s="228">
        <v>8</v>
      </c>
      <c r="G686" s="228">
        <f t="shared" si="32"/>
        <v>5000</v>
      </c>
      <c r="H686" s="228">
        <v>40000</v>
      </c>
      <c r="I686" s="228" t="s">
        <v>1706</v>
      </c>
      <c r="J686" s="228">
        <v>2400</v>
      </c>
      <c r="K686" s="239">
        <v>8</v>
      </c>
      <c r="L686" s="634">
        <v>642</v>
      </c>
      <c r="M686" s="634">
        <v>5136</v>
      </c>
      <c r="N686" s="79">
        <f t="shared" si="33"/>
        <v>-34864</v>
      </c>
      <c r="O686" s="287">
        <f t="shared" si="34"/>
        <v>-87.16</v>
      </c>
      <c r="P686" s="20" t="s">
        <v>1703</v>
      </c>
    </row>
    <row r="687" spans="1:16" s="298" customFormat="1" ht="15.75" customHeight="1">
      <c r="A687" s="116">
        <v>681</v>
      </c>
      <c r="B687" s="236" t="s">
        <v>2723</v>
      </c>
      <c r="C687" s="199" t="s">
        <v>2412</v>
      </c>
      <c r="D687" s="234" t="s">
        <v>2688</v>
      </c>
      <c r="E687" s="234" t="s">
        <v>2426</v>
      </c>
      <c r="F687" s="228">
        <v>2</v>
      </c>
      <c r="G687" s="228">
        <f t="shared" si="32"/>
        <v>29.91</v>
      </c>
      <c r="H687" s="228">
        <v>59.82</v>
      </c>
      <c r="I687" s="228" t="s">
        <v>1705</v>
      </c>
      <c r="J687" s="228">
        <v>4</v>
      </c>
      <c r="K687" s="239">
        <v>2</v>
      </c>
      <c r="L687" s="634">
        <v>4.28</v>
      </c>
      <c r="M687" s="634">
        <v>8.56</v>
      </c>
      <c r="N687" s="79">
        <f t="shared" si="33"/>
        <v>-51.26</v>
      </c>
      <c r="O687" s="287">
        <f t="shared" si="34"/>
        <v>-85.69</v>
      </c>
      <c r="P687" s="20" t="s">
        <v>1703</v>
      </c>
    </row>
    <row r="688" spans="1:16" s="298" customFormat="1" ht="15.75" customHeight="1">
      <c r="A688" s="116">
        <v>682</v>
      </c>
      <c r="B688" s="236" t="s">
        <v>2723</v>
      </c>
      <c r="C688" s="199" t="s">
        <v>2412</v>
      </c>
      <c r="D688" s="234" t="s">
        <v>2688</v>
      </c>
      <c r="E688" s="234" t="s">
        <v>2426</v>
      </c>
      <c r="F688" s="228">
        <v>10</v>
      </c>
      <c r="G688" s="228">
        <f t="shared" si="32"/>
        <v>102.56</v>
      </c>
      <c r="H688" s="228">
        <v>1025.5999999999999</v>
      </c>
      <c r="I688" s="228" t="s">
        <v>1705</v>
      </c>
      <c r="J688" s="228">
        <v>30</v>
      </c>
      <c r="K688" s="239">
        <v>10</v>
      </c>
      <c r="L688" s="634">
        <v>6.42</v>
      </c>
      <c r="M688" s="634">
        <v>64.2</v>
      </c>
      <c r="N688" s="79">
        <f t="shared" si="33"/>
        <v>-961.4</v>
      </c>
      <c r="O688" s="287">
        <f t="shared" si="34"/>
        <v>-93.74</v>
      </c>
      <c r="P688" s="20" t="s">
        <v>1703</v>
      </c>
    </row>
    <row r="689" spans="1:16" s="298" customFormat="1" ht="15.75" customHeight="1">
      <c r="A689" s="116">
        <v>683</v>
      </c>
      <c r="B689" s="236" t="s">
        <v>2723</v>
      </c>
      <c r="C689" s="199" t="s">
        <v>2412</v>
      </c>
      <c r="D689" s="234" t="s">
        <v>2688</v>
      </c>
      <c r="E689" s="234" t="s">
        <v>2426</v>
      </c>
      <c r="F689" s="228">
        <v>1</v>
      </c>
      <c r="G689" s="228">
        <f t="shared" si="32"/>
        <v>837.61</v>
      </c>
      <c r="H689" s="228">
        <v>837.61</v>
      </c>
      <c r="I689" s="228" t="s">
        <v>1705</v>
      </c>
      <c r="J689" s="228">
        <v>50</v>
      </c>
      <c r="K689" s="239">
        <v>1</v>
      </c>
      <c r="L689" s="634">
        <v>107</v>
      </c>
      <c r="M689" s="634">
        <v>107</v>
      </c>
      <c r="N689" s="79">
        <f t="shared" si="33"/>
        <v>-730.61</v>
      </c>
      <c r="O689" s="287">
        <f t="shared" si="34"/>
        <v>-87.23</v>
      </c>
      <c r="P689" s="20" t="s">
        <v>1703</v>
      </c>
    </row>
    <row r="690" spans="1:16" s="298" customFormat="1" ht="15.75" customHeight="1">
      <c r="A690" s="116">
        <v>684</v>
      </c>
      <c r="B690" s="236" t="s">
        <v>2723</v>
      </c>
      <c r="C690" s="199" t="s">
        <v>2412</v>
      </c>
      <c r="D690" s="234" t="s">
        <v>2688</v>
      </c>
      <c r="E690" s="234" t="s">
        <v>2426</v>
      </c>
      <c r="F690" s="228">
        <v>2</v>
      </c>
      <c r="G690" s="228">
        <f t="shared" si="32"/>
        <v>5683.76</v>
      </c>
      <c r="H690" s="228">
        <v>11367.52</v>
      </c>
      <c r="I690" s="228" t="s">
        <v>1705</v>
      </c>
      <c r="J690" s="228">
        <v>400</v>
      </c>
      <c r="K690" s="239">
        <v>2</v>
      </c>
      <c r="L690" s="634">
        <v>428</v>
      </c>
      <c r="M690" s="634">
        <v>856</v>
      </c>
      <c r="N690" s="79">
        <f t="shared" si="33"/>
        <v>-10511.52</v>
      </c>
      <c r="O690" s="287">
        <f t="shared" si="34"/>
        <v>-92.47</v>
      </c>
      <c r="P690" s="20" t="s">
        <v>1703</v>
      </c>
    </row>
    <row r="691" spans="1:16" s="298" customFormat="1" ht="15.75" customHeight="1">
      <c r="A691" s="116">
        <v>685</v>
      </c>
      <c r="B691" s="236" t="s">
        <v>2724</v>
      </c>
      <c r="C691" s="199" t="s">
        <v>2412</v>
      </c>
      <c r="D691" s="234" t="s">
        <v>2688</v>
      </c>
      <c r="E691" s="234" t="s">
        <v>2426</v>
      </c>
      <c r="F691" s="228">
        <v>12</v>
      </c>
      <c r="G691" s="228">
        <f t="shared" si="32"/>
        <v>177.21</v>
      </c>
      <c r="H691" s="228">
        <v>2126.46</v>
      </c>
      <c r="I691" s="228" t="s">
        <v>1706</v>
      </c>
      <c r="J691" s="228">
        <v>36</v>
      </c>
      <c r="K691" s="239">
        <v>12</v>
      </c>
      <c r="L691" s="634">
        <v>6.42</v>
      </c>
      <c r="M691" s="634">
        <v>77.040000000000006</v>
      </c>
      <c r="N691" s="79">
        <f t="shared" si="33"/>
        <v>-2049.42</v>
      </c>
      <c r="O691" s="287">
        <f t="shared" si="34"/>
        <v>-96.38</v>
      </c>
      <c r="P691" s="20" t="s">
        <v>1703</v>
      </c>
    </row>
    <row r="692" spans="1:16" s="298" customFormat="1" ht="15.75" customHeight="1">
      <c r="A692" s="116">
        <v>686</v>
      </c>
      <c r="B692" s="236" t="s">
        <v>2724</v>
      </c>
      <c r="C692" s="199" t="s">
        <v>2412</v>
      </c>
      <c r="D692" s="234" t="s">
        <v>2688</v>
      </c>
      <c r="E692" s="234" t="s">
        <v>2426</v>
      </c>
      <c r="F692" s="228">
        <v>10</v>
      </c>
      <c r="G692" s="228">
        <f t="shared" si="32"/>
        <v>167.52</v>
      </c>
      <c r="H692" s="228">
        <v>1675.2</v>
      </c>
      <c r="I692" s="228" t="s">
        <v>1706</v>
      </c>
      <c r="J692" s="228">
        <v>30</v>
      </c>
      <c r="K692" s="239">
        <v>10</v>
      </c>
      <c r="L692" s="634">
        <v>6.42</v>
      </c>
      <c r="M692" s="634">
        <v>64.2</v>
      </c>
      <c r="N692" s="79">
        <f t="shared" si="33"/>
        <v>-1611</v>
      </c>
      <c r="O692" s="287">
        <f t="shared" si="34"/>
        <v>-96.17</v>
      </c>
      <c r="P692" s="20" t="s">
        <v>1703</v>
      </c>
    </row>
    <row r="693" spans="1:16" s="298" customFormat="1" ht="15.75" customHeight="1">
      <c r="A693" s="116">
        <v>687</v>
      </c>
      <c r="B693" s="236" t="s">
        <v>2724</v>
      </c>
      <c r="C693" s="199" t="s">
        <v>2412</v>
      </c>
      <c r="D693" s="234" t="s">
        <v>2688</v>
      </c>
      <c r="E693" s="234" t="s">
        <v>2426</v>
      </c>
      <c r="F693" s="228">
        <v>3</v>
      </c>
      <c r="G693" s="228">
        <f t="shared" si="32"/>
        <v>162.38999999999999</v>
      </c>
      <c r="H693" s="228">
        <v>487.17</v>
      </c>
      <c r="I693" s="228" t="s">
        <v>1706</v>
      </c>
      <c r="J693" s="228">
        <v>9</v>
      </c>
      <c r="K693" s="239">
        <v>3</v>
      </c>
      <c r="L693" s="634">
        <v>6.42</v>
      </c>
      <c r="M693" s="634">
        <v>19.260000000000002</v>
      </c>
      <c r="N693" s="79">
        <f t="shared" si="33"/>
        <v>-467.91</v>
      </c>
      <c r="O693" s="287">
        <f t="shared" si="34"/>
        <v>-96.05</v>
      </c>
      <c r="P693" s="20" t="s">
        <v>1703</v>
      </c>
    </row>
    <row r="694" spans="1:16" s="298" customFormat="1" ht="15.75" customHeight="1">
      <c r="A694" s="116">
        <v>688</v>
      </c>
      <c r="B694" s="236" t="s">
        <v>2725</v>
      </c>
      <c r="C694" s="199" t="s">
        <v>2412</v>
      </c>
      <c r="D694" s="234" t="s">
        <v>2688</v>
      </c>
      <c r="E694" s="234" t="s">
        <v>2426</v>
      </c>
      <c r="F694" s="228">
        <v>7</v>
      </c>
      <c r="G694" s="228">
        <f t="shared" si="32"/>
        <v>150</v>
      </c>
      <c r="H694" s="228">
        <v>1050</v>
      </c>
      <c r="I694" s="228" t="s">
        <v>1706</v>
      </c>
      <c r="J694" s="228">
        <v>21</v>
      </c>
      <c r="K694" s="239">
        <v>7</v>
      </c>
      <c r="L694" s="634">
        <v>6.42</v>
      </c>
      <c r="M694" s="634">
        <v>44.94</v>
      </c>
      <c r="N694" s="79">
        <f t="shared" si="33"/>
        <v>-1005.06</v>
      </c>
      <c r="O694" s="287">
        <f t="shared" si="34"/>
        <v>-95.72</v>
      </c>
      <c r="P694" s="20" t="s">
        <v>1703</v>
      </c>
    </row>
    <row r="695" spans="1:16" s="298" customFormat="1" ht="15.75" customHeight="1">
      <c r="A695" s="116">
        <v>689</v>
      </c>
      <c r="B695" s="236" t="s">
        <v>2725</v>
      </c>
      <c r="C695" s="199" t="s">
        <v>2412</v>
      </c>
      <c r="D695" s="234" t="s">
        <v>2688</v>
      </c>
      <c r="E695" s="234" t="s">
        <v>2426</v>
      </c>
      <c r="F695" s="228">
        <v>29</v>
      </c>
      <c r="G695" s="228">
        <f t="shared" si="32"/>
        <v>37.93</v>
      </c>
      <c r="H695" s="228">
        <v>1099.97</v>
      </c>
      <c r="I695" s="228" t="s">
        <v>1706</v>
      </c>
      <c r="J695" s="228">
        <v>58</v>
      </c>
      <c r="K695" s="239">
        <v>29</v>
      </c>
      <c r="L695" s="634">
        <v>4.28</v>
      </c>
      <c r="M695" s="634">
        <v>124.12</v>
      </c>
      <c r="N695" s="79">
        <f t="shared" si="33"/>
        <v>-975.85</v>
      </c>
      <c r="O695" s="287">
        <f t="shared" si="34"/>
        <v>-88.72</v>
      </c>
      <c r="P695" s="20" t="s">
        <v>1703</v>
      </c>
    </row>
    <row r="696" spans="1:16" s="298" customFormat="1" ht="15.75" customHeight="1">
      <c r="A696" s="116">
        <v>690</v>
      </c>
      <c r="B696" s="236" t="s">
        <v>2725</v>
      </c>
      <c r="C696" s="199" t="s">
        <v>2412</v>
      </c>
      <c r="D696" s="234" t="s">
        <v>2688</v>
      </c>
      <c r="E696" s="234" t="s">
        <v>2426</v>
      </c>
      <c r="F696" s="228">
        <v>36</v>
      </c>
      <c r="G696" s="228">
        <f t="shared" si="32"/>
        <v>40</v>
      </c>
      <c r="H696" s="228">
        <v>1440</v>
      </c>
      <c r="I696" s="228" t="s">
        <v>1706</v>
      </c>
      <c r="J696" s="228">
        <v>72</v>
      </c>
      <c r="K696" s="239">
        <v>36</v>
      </c>
      <c r="L696" s="634">
        <v>4.28</v>
      </c>
      <c r="M696" s="634">
        <v>154.08000000000001</v>
      </c>
      <c r="N696" s="79">
        <f t="shared" si="33"/>
        <v>-1285.92</v>
      </c>
      <c r="O696" s="287">
        <f t="shared" si="34"/>
        <v>-89.3</v>
      </c>
      <c r="P696" s="20" t="s">
        <v>1703</v>
      </c>
    </row>
    <row r="697" spans="1:16" s="298" customFormat="1" ht="15.75" customHeight="1">
      <c r="A697" s="116">
        <v>691</v>
      </c>
      <c r="B697" s="236" t="s">
        <v>2725</v>
      </c>
      <c r="C697" s="199" t="s">
        <v>2412</v>
      </c>
      <c r="D697" s="234" t="s">
        <v>2688</v>
      </c>
      <c r="E697" s="234" t="s">
        <v>2426</v>
      </c>
      <c r="F697" s="228">
        <v>10</v>
      </c>
      <c r="G697" s="228">
        <f t="shared" si="32"/>
        <v>50</v>
      </c>
      <c r="H697" s="228">
        <v>500</v>
      </c>
      <c r="I697" s="228" t="s">
        <v>1706</v>
      </c>
      <c r="J697" s="228">
        <v>30</v>
      </c>
      <c r="K697" s="239">
        <v>10</v>
      </c>
      <c r="L697" s="634">
        <v>6.42</v>
      </c>
      <c r="M697" s="634">
        <v>64.2</v>
      </c>
      <c r="N697" s="79">
        <f t="shared" si="33"/>
        <v>-435.8</v>
      </c>
      <c r="O697" s="287">
        <f t="shared" si="34"/>
        <v>-87.16</v>
      </c>
      <c r="P697" s="20" t="s">
        <v>1703</v>
      </c>
    </row>
    <row r="698" spans="1:16" s="298" customFormat="1" ht="15.75" customHeight="1">
      <c r="A698" s="116">
        <v>692</v>
      </c>
      <c r="B698" s="236" t="s">
        <v>2725</v>
      </c>
      <c r="C698" s="199" t="s">
        <v>2412</v>
      </c>
      <c r="D698" s="234" t="s">
        <v>2688</v>
      </c>
      <c r="E698" s="234" t="s">
        <v>2426</v>
      </c>
      <c r="F698" s="228">
        <v>8</v>
      </c>
      <c r="G698" s="228">
        <f t="shared" si="32"/>
        <v>70</v>
      </c>
      <c r="H698" s="228">
        <v>560</v>
      </c>
      <c r="I698" s="228" t="s">
        <v>1706</v>
      </c>
      <c r="J698" s="228">
        <v>32</v>
      </c>
      <c r="K698" s="239">
        <v>8</v>
      </c>
      <c r="L698" s="634">
        <v>8.56</v>
      </c>
      <c r="M698" s="634">
        <v>68.48</v>
      </c>
      <c r="N698" s="79">
        <f t="shared" si="33"/>
        <v>-491.52</v>
      </c>
      <c r="O698" s="287">
        <f t="shared" si="34"/>
        <v>-87.77</v>
      </c>
      <c r="P698" s="20" t="s">
        <v>1703</v>
      </c>
    </row>
    <row r="699" spans="1:16" s="298" customFormat="1" ht="15.75" customHeight="1">
      <c r="A699" s="116">
        <v>693</v>
      </c>
      <c r="B699" s="236" t="s">
        <v>2725</v>
      </c>
      <c r="C699" s="199" t="s">
        <v>2412</v>
      </c>
      <c r="D699" s="234" t="s">
        <v>2688</v>
      </c>
      <c r="E699" s="234" t="s">
        <v>2426</v>
      </c>
      <c r="F699" s="228">
        <v>4</v>
      </c>
      <c r="G699" s="228">
        <f t="shared" si="32"/>
        <v>130</v>
      </c>
      <c r="H699" s="228">
        <v>520</v>
      </c>
      <c r="I699" s="228" t="s">
        <v>1706</v>
      </c>
      <c r="J699" s="228">
        <v>20</v>
      </c>
      <c r="K699" s="239">
        <v>4</v>
      </c>
      <c r="L699" s="634">
        <v>10.7</v>
      </c>
      <c r="M699" s="634">
        <v>42.8</v>
      </c>
      <c r="N699" s="79">
        <f t="shared" si="33"/>
        <v>-477.2</v>
      </c>
      <c r="O699" s="287">
        <f t="shared" si="34"/>
        <v>-91.77</v>
      </c>
      <c r="P699" s="20" t="s">
        <v>1703</v>
      </c>
    </row>
    <row r="700" spans="1:16" s="298" customFormat="1" ht="15.75" customHeight="1">
      <c r="A700" s="116">
        <v>694</v>
      </c>
      <c r="B700" s="236" t="s">
        <v>2726</v>
      </c>
      <c r="C700" s="199" t="s">
        <v>2412</v>
      </c>
      <c r="D700" s="234" t="s">
        <v>2688</v>
      </c>
      <c r="E700" s="234" t="s">
        <v>2426</v>
      </c>
      <c r="F700" s="228">
        <v>9</v>
      </c>
      <c r="G700" s="228">
        <f t="shared" si="32"/>
        <v>150</v>
      </c>
      <c r="H700" s="228">
        <v>1350</v>
      </c>
      <c r="I700" s="228" t="s">
        <v>1708</v>
      </c>
      <c r="J700" s="228">
        <v>18</v>
      </c>
      <c r="K700" s="239">
        <v>9</v>
      </c>
      <c r="L700" s="634">
        <v>4.28</v>
      </c>
      <c r="M700" s="634">
        <v>38.520000000000003</v>
      </c>
      <c r="N700" s="79">
        <f t="shared" si="33"/>
        <v>-1311.48</v>
      </c>
      <c r="O700" s="287">
        <f t="shared" si="34"/>
        <v>-97.15</v>
      </c>
      <c r="P700" s="20" t="s">
        <v>1703</v>
      </c>
    </row>
    <row r="701" spans="1:16" s="298" customFormat="1" ht="15.75" customHeight="1">
      <c r="A701" s="116">
        <v>695</v>
      </c>
      <c r="B701" s="236" t="s">
        <v>2727</v>
      </c>
      <c r="C701" s="199" t="s">
        <v>2412</v>
      </c>
      <c r="D701" s="234" t="s">
        <v>2688</v>
      </c>
      <c r="E701" s="234" t="s">
        <v>2426</v>
      </c>
      <c r="F701" s="228">
        <v>10</v>
      </c>
      <c r="G701" s="228">
        <f t="shared" si="32"/>
        <v>130</v>
      </c>
      <c r="H701" s="228">
        <v>1300</v>
      </c>
      <c r="I701" s="228" t="s">
        <v>1708</v>
      </c>
      <c r="J701" s="228">
        <v>20</v>
      </c>
      <c r="K701" s="239">
        <v>10</v>
      </c>
      <c r="L701" s="634">
        <v>4.28</v>
      </c>
      <c r="M701" s="634">
        <v>42.8</v>
      </c>
      <c r="N701" s="79">
        <f t="shared" si="33"/>
        <v>-1257.2</v>
      </c>
      <c r="O701" s="287">
        <f t="shared" si="34"/>
        <v>-96.71</v>
      </c>
      <c r="P701" s="20" t="s">
        <v>1703</v>
      </c>
    </row>
    <row r="702" spans="1:16" s="298" customFormat="1" ht="15.75" customHeight="1">
      <c r="A702" s="116">
        <v>696</v>
      </c>
      <c r="B702" s="236" t="s">
        <v>2728</v>
      </c>
      <c r="C702" s="199" t="s">
        <v>2412</v>
      </c>
      <c r="D702" s="234" t="s">
        <v>2688</v>
      </c>
      <c r="E702" s="234" t="s">
        <v>2426</v>
      </c>
      <c r="F702" s="228">
        <v>9</v>
      </c>
      <c r="G702" s="228">
        <f t="shared" si="32"/>
        <v>10</v>
      </c>
      <c r="H702" s="228">
        <v>90</v>
      </c>
      <c r="I702" s="228" t="s">
        <v>1706</v>
      </c>
      <c r="J702" s="228">
        <v>18</v>
      </c>
      <c r="K702" s="239">
        <v>9</v>
      </c>
      <c r="L702" s="634">
        <v>4.28</v>
      </c>
      <c r="M702" s="634">
        <v>38.520000000000003</v>
      </c>
      <c r="N702" s="79">
        <f t="shared" si="33"/>
        <v>-51.48</v>
      </c>
      <c r="O702" s="287">
        <f t="shared" si="34"/>
        <v>-57.2</v>
      </c>
      <c r="P702" s="20" t="s">
        <v>1703</v>
      </c>
    </row>
    <row r="703" spans="1:16" s="298" customFormat="1" ht="15.75" customHeight="1">
      <c r="A703" s="116">
        <v>697</v>
      </c>
      <c r="B703" s="236" t="s">
        <v>2728</v>
      </c>
      <c r="C703" s="199" t="s">
        <v>2412</v>
      </c>
      <c r="D703" s="234" t="s">
        <v>2688</v>
      </c>
      <c r="E703" s="234" t="s">
        <v>2426</v>
      </c>
      <c r="F703" s="228">
        <v>8</v>
      </c>
      <c r="G703" s="228">
        <f t="shared" si="32"/>
        <v>40</v>
      </c>
      <c r="H703" s="228">
        <v>320</v>
      </c>
      <c r="I703" s="228" t="s">
        <v>1706</v>
      </c>
      <c r="J703" s="228">
        <v>16</v>
      </c>
      <c r="K703" s="239">
        <v>8</v>
      </c>
      <c r="L703" s="634">
        <v>4.28</v>
      </c>
      <c r="M703" s="634">
        <v>34.24</v>
      </c>
      <c r="N703" s="79">
        <f t="shared" si="33"/>
        <v>-285.76</v>
      </c>
      <c r="O703" s="287">
        <f t="shared" si="34"/>
        <v>-89.3</v>
      </c>
      <c r="P703" s="20" t="s">
        <v>1703</v>
      </c>
    </row>
    <row r="704" spans="1:16" s="298" customFormat="1" ht="15.75" customHeight="1">
      <c r="A704" s="116">
        <v>698</v>
      </c>
      <c r="B704" s="236" t="s">
        <v>2729</v>
      </c>
      <c r="C704" s="199" t="s">
        <v>1143</v>
      </c>
      <c r="D704" s="234" t="s">
        <v>2688</v>
      </c>
      <c r="E704" s="234" t="s">
        <v>2426</v>
      </c>
      <c r="F704" s="228">
        <v>589.70000000000005</v>
      </c>
      <c r="G704" s="228">
        <f t="shared" si="32"/>
        <v>70</v>
      </c>
      <c r="H704" s="228">
        <v>41279</v>
      </c>
      <c r="I704" s="228" t="s">
        <v>1705</v>
      </c>
      <c r="J704" s="228">
        <v>589.70000000000005</v>
      </c>
      <c r="K704" s="239">
        <v>589.70000000000005</v>
      </c>
      <c r="L704" s="634">
        <v>8.1999999999999993</v>
      </c>
      <c r="M704" s="634">
        <v>4835.54</v>
      </c>
      <c r="N704" s="79">
        <f t="shared" si="33"/>
        <v>-36443.46</v>
      </c>
      <c r="O704" s="287">
        <f t="shared" si="34"/>
        <v>-88.29</v>
      </c>
      <c r="P704" s="20"/>
    </row>
    <row r="705" spans="1:16" s="298" customFormat="1" ht="15.75" customHeight="1">
      <c r="A705" s="116">
        <v>699</v>
      </c>
      <c r="B705" s="236" t="s">
        <v>2729</v>
      </c>
      <c r="C705" s="199" t="s">
        <v>1143</v>
      </c>
      <c r="D705" s="234" t="s">
        <v>2688</v>
      </c>
      <c r="E705" s="234" t="s">
        <v>2426</v>
      </c>
      <c r="F705" s="228">
        <v>60</v>
      </c>
      <c r="G705" s="228">
        <f t="shared" si="32"/>
        <v>43.59</v>
      </c>
      <c r="H705" s="228">
        <v>2615.4</v>
      </c>
      <c r="I705" s="228" t="s">
        <v>1705</v>
      </c>
      <c r="J705" s="228">
        <v>60</v>
      </c>
      <c r="K705" s="239">
        <v>60</v>
      </c>
      <c r="L705" s="634">
        <v>8.1999999999999993</v>
      </c>
      <c r="M705" s="634">
        <v>492</v>
      </c>
      <c r="N705" s="79">
        <f t="shared" si="33"/>
        <v>-2123.4</v>
      </c>
      <c r="O705" s="287">
        <f t="shared" si="34"/>
        <v>-81.19</v>
      </c>
      <c r="P705" s="20"/>
    </row>
    <row r="706" spans="1:16" s="298" customFormat="1" ht="15.75" customHeight="1">
      <c r="A706" s="116">
        <v>700</v>
      </c>
      <c r="B706" s="236" t="s">
        <v>2729</v>
      </c>
      <c r="C706" s="199" t="s">
        <v>1143</v>
      </c>
      <c r="D706" s="234" t="s">
        <v>2688</v>
      </c>
      <c r="E706" s="234" t="s">
        <v>2426</v>
      </c>
      <c r="F706" s="228">
        <v>174</v>
      </c>
      <c r="G706" s="228">
        <f t="shared" si="32"/>
        <v>43.59</v>
      </c>
      <c r="H706" s="228">
        <v>7584.66</v>
      </c>
      <c r="I706" s="228" t="s">
        <v>1705</v>
      </c>
      <c r="J706" s="228">
        <v>174</v>
      </c>
      <c r="K706" s="239">
        <v>174</v>
      </c>
      <c r="L706" s="634">
        <v>8.1999999999999993</v>
      </c>
      <c r="M706" s="634">
        <v>1426.8</v>
      </c>
      <c r="N706" s="79">
        <f t="shared" si="33"/>
        <v>-6157.86</v>
      </c>
      <c r="O706" s="287">
        <f t="shared" si="34"/>
        <v>-81.19</v>
      </c>
      <c r="P706" s="20"/>
    </row>
    <row r="707" spans="1:16" s="298" customFormat="1" ht="15.75" customHeight="1">
      <c r="A707" s="116">
        <v>701</v>
      </c>
      <c r="B707" s="236" t="s">
        <v>2729</v>
      </c>
      <c r="C707" s="199" t="s">
        <v>1143</v>
      </c>
      <c r="D707" s="234" t="s">
        <v>2688</v>
      </c>
      <c r="E707" s="234" t="s">
        <v>2426</v>
      </c>
      <c r="F707" s="228">
        <v>409.5</v>
      </c>
      <c r="G707" s="228">
        <f t="shared" si="32"/>
        <v>32.479999999999997</v>
      </c>
      <c r="H707" s="228">
        <v>13300.56</v>
      </c>
      <c r="I707" s="228" t="s">
        <v>1705</v>
      </c>
      <c r="J707" s="228">
        <v>409.5</v>
      </c>
      <c r="K707" s="239">
        <v>409.5</v>
      </c>
      <c r="L707" s="634">
        <v>8.1999999999999993</v>
      </c>
      <c r="M707" s="634">
        <v>3357.9</v>
      </c>
      <c r="N707" s="79">
        <f t="shared" si="33"/>
        <v>-9942.66</v>
      </c>
      <c r="O707" s="287">
        <f t="shared" si="34"/>
        <v>-74.75</v>
      </c>
      <c r="P707" s="20"/>
    </row>
    <row r="708" spans="1:16" s="298" customFormat="1" ht="15.75" customHeight="1">
      <c r="A708" s="116">
        <v>702</v>
      </c>
      <c r="B708" s="236" t="s">
        <v>2729</v>
      </c>
      <c r="C708" s="199" t="s">
        <v>1143</v>
      </c>
      <c r="D708" s="234" t="s">
        <v>2688</v>
      </c>
      <c r="E708" s="234" t="s">
        <v>2426</v>
      </c>
      <c r="F708" s="228">
        <v>665</v>
      </c>
      <c r="G708" s="228">
        <f t="shared" si="32"/>
        <v>30.09</v>
      </c>
      <c r="H708" s="228">
        <v>20009.849999999999</v>
      </c>
      <c r="I708" s="228" t="s">
        <v>1705</v>
      </c>
      <c r="J708" s="228">
        <v>665</v>
      </c>
      <c r="K708" s="239">
        <v>665</v>
      </c>
      <c r="L708" s="634">
        <v>8.1999999999999993</v>
      </c>
      <c r="M708" s="634">
        <v>5453</v>
      </c>
      <c r="N708" s="79">
        <f t="shared" si="33"/>
        <v>-14556.85</v>
      </c>
      <c r="O708" s="287">
        <f t="shared" si="34"/>
        <v>-72.75</v>
      </c>
      <c r="P708" s="20"/>
    </row>
    <row r="709" spans="1:16" s="298" customFormat="1" ht="15.75" customHeight="1">
      <c r="A709" s="116">
        <v>703</v>
      </c>
      <c r="B709" s="236" t="s">
        <v>2730</v>
      </c>
      <c r="C709" s="199" t="s">
        <v>1143</v>
      </c>
      <c r="D709" s="234" t="s">
        <v>2688</v>
      </c>
      <c r="E709" s="234" t="s">
        <v>2426</v>
      </c>
      <c r="F709" s="228">
        <v>1000</v>
      </c>
      <c r="G709" s="228">
        <f t="shared" ref="G709:G772" si="35">H709/F709</f>
        <v>3.96</v>
      </c>
      <c r="H709" s="228">
        <v>3960</v>
      </c>
      <c r="I709" s="228" t="s">
        <v>2731</v>
      </c>
      <c r="J709" s="228">
        <v>1000</v>
      </c>
      <c r="K709" s="239">
        <v>1000</v>
      </c>
      <c r="L709" s="634">
        <v>2.14</v>
      </c>
      <c r="M709" s="634">
        <v>2140</v>
      </c>
      <c r="N709" s="79">
        <f t="shared" si="33"/>
        <v>-1820</v>
      </c>
      <c r="O709" s="287">
        <f t="shared" si="34"/>
        <v>-45.96</v>
      </c>
      <c r="P709" s="20"/>
    </row>
    <row r="710" spans="1:16" s="298" customFormat="1" ht="15.75" customHeight="1">
      <c r="A710" s="116">
        <v>704</v>
      </c>
      <c r="B710" s="236" t="s">
        <v>2732</v>
      </c>
      <c r="C710" s="199" t="s">
        <v>1668</v>
      </c>
      <c r="D710" s="234" t="s">
        <v>2688</v>
      </c>
      <c r="E710" s="234" t="s">
        <v>2426</v>
      </c>
      <c r="F710" s="228">
        <v>1</v>
      </c>
      <c r="G710" s="228">
        <f t="shared" si="35"/>
        <v>5128.21</v>
      </c>
      <c r="H710" s="228">
        <v>5128.21</v>
      </c>
      <c r="I710" s="228" t="s">
        <v>1706</v>
      </c>
      <c r="J710" s="228">
        <v>78</v>
      </c>
      <c r="K710" s="239">
        <v>1</v>
      </c>
      <c r="L710" s="634">
        <v>166.92</v>
      </c>
      <c r="M710" s="634">
        <v>166.92</v>
      </c>
      <c r="N710" s="79">
        <f t="shared" si="33"/>
        <v>-4961.29</v>
      </c>
      <c r="O710" s="287">
        <f t="shared" si="34"/>
        <v>-96.75</v>
      </c>
      <c r="P710" s="20"/>
    </row>
    <row r="711" spans="1:16" s="298" customFormat="1" ht="15.75" customHeight="1">
      <c r="A711" s="116">
        <v>705</v>
      </c>
      <c r="B711" s="236" t="s">
        <v>2733</v>
      </c>
      <c r="C711" s="199" t="s">
        <v>2734</v>
      </c>
      <c r="D711" s="234" t="s">
        <v>2688</v>
      </c>
      <c r="E711" s="234" t="s">
        <v>2426</v>
      </c>
      <c r="F711" s="228">
        <v>3</v>
      </c>
      <c r="G711" s="228">
        <f t="shared" si="35"/>
        <v>500</v>
      </c>
      <c r="H711" s="228">
        <v>1500</v>
      </c>
      <c r="I711" s="228" t="s">
        <v>1708</v>
      </c>
      <c r="J711" s="228">
        <v>65</v>
      </c>
      <c r="K711" s="239">
        <v>3</v>
      </c>
      <c r="L711" s="634">
        <v>223.17</v>
      </c>
      <c r="M711" s="634">
        <v>669.5</v>
      </c>
      <c r="N711" s="79">
        <f t="shared" si="33"/>
        <v>-830.5</v>
      </c>
      <c r="O711" s="287">
        <f t="shared" si="34"/>
        <v>-55.37</v>
      </c>
      <c r="P711" s="20"/>
    </row>
    <row r="712" spans="1:16" s="298" customFormat="1" ht="15.75" customHeight="1">
      <c r="A712" s="116">
        <v>706</v>
      </c>
      <c r="B712" s="236" t="s">
        <v>2735</v>
      </c>
      <c r="C712" s="199" t="s">
        <v>2734</v>
      </c>
      <c r="D712" s="234" t="s">
        <v>2688</v>
      </c>
      <c r="E712" s="234" t="s">
        <v>2426</v>
      </c>
      <c r="F712" s="228">
        <v>1</v>
      </c>
      <c r="G712" s="228">
        <f t="shared" si="35"/>
        <v>1307.96</v>
      </c>
      <c r="H712" s="228">
        <v>1307.96</v>
      </c>
      <c r="I712" s="228" t="s">
        <v>1708</v>
      </c>
      <c r="J712" s="228">
        <v>76</v>
      </c>
      <c r="K712" s="239">
        <v>1</v>
      </c>
      <c r="L712" s="634">
        <v>782.8</v>
      </c>
      <c r="M712" s="634">
        <v>782.8</v>
      </c>
      <c r="N712" s="79">
        <f t="shared" si="33"/>
        <v>-525.16</v>
      </c>
      <c r="O712" s="287">
        <f t="shared" si="34"/>
        <v>-40.15</v>
      </c>
      <c r="P712" s="20"/>
    </row>
    <row r="713" spans="1:16" s="298" customFormat="1" ht="15.75" customHeight="1">
      <c r="A713" s="116">
        <v>707</v>
      </c>
      <c r="B713" s="236" t="s">
        <v>2736</v>
      </c>
      <c r="C713" s="199" t="s">
        <v>1143</v>
      </c>
      <c r="D713" s="234" t="s">
        <v>2688</v>
      </c>
      <c r="E713" s="234" t="s">
        <v>2426</v>
      </c>
      <c r="F713" s="228">
        <v>71.37</v>
      </c>
      <c r="G713" s="228">
        <f t="shared" si="35"/>
        <v>27.35</v>
      </c>
      <c r="H713" s="228">
        <v>1951.97</v>
      </c>
      <c r="I713" s="228" t="s">
        <v>1705</v>
      </c>
      <c r="J713" s="228">
        <v>71.37</v>
      </c>
      <c r="K713" s="239">
        <v>71.37</v>
      </c>
      <c r="L713" s="634">
        <v>8.1999999999999993</v>
      </c>
      <c r="M713" s="634">
        <v>585.23</v>
      </c>
      <c r="N713" s="79">
        <f t="shared" si="33"/>
        <v>-1366.74</v>
      </c>
      <c r="O713" s="287">
        <f t="shared" si="34"/>
        <v>-70.02</v>
      </c>
      <c r="P713" s="20"/>
    </row>
    <row r="714" spans="1:16" s="298" customFormat="1" ht="15.75" customHeight="1">
      <c r="A714" s="116">
        <v>708</v>
      </c>
      <c r="B714" s="236" t="s">
        <v>2737</v>
      </c>
      <c r="C714" s="199" t="s">
        <v>1668</v>
      </c>
      <c r="D714" s="234" t="s">
        <v>2688</v>
      </c>
      <c r="E714" s="234" t="s">
        <v>2426</v>
      </c>
      <c r="F714" s="228">
        <v>1</v>
      </c>
      <c r="G714" s="228">
        <f t="shared" si="35"/>
        <v>666.67</v>
      </c>
      <c r="H714" s="228">
        <v>666.67</v>
      </c>
      <c r="I714" s="228" t="s">
        <v>1706</v>
      </c>
      <c r="J714" s="228">
        <v>34</v>
      </c>
      <c r="K714" s="239">
        <v>1</v>
      </c>
      <c r="L714" s="634">
        <v>72.760000000000005</v>
      </c>
      <c r="M714" s="634">
        <v>72.760000000000005</v>
      </c>
      <c r="N714" s="79">
        <f t="shared" si="33"/>
        <v>-593.91</v>
      </c>
      <c r="O714" s="287">
        <f t="shared" si="34"/>
        <v>-89.09</v>
      </c>
      <c r="P714" s="20"/>
    </row>
    <row r="715" spans="1:16" s="298" customFormat="1" ht="15.75" customHeight="1">
      <c r="A715" s="116">
        <v>709</v>
      </c>
      <c r="B715" s="236" t="s">
        <v>2738</v>
      </c>
      <c r="C715" s="199" t="s">
        <v>2433</v>
      </c>
      <c r="D715" s="234" t="s">
        <v>2688</v>
      </c>
      <c r="E715" s="234" t="s">
        <v>2426</v>
      </c>
      <c r="F715" s="228">
        <v>1</v>
      </c>
      <c r="G715" s="228">
        <f t="shared" si="35"/>
        <v>7500</v>
      </c>
      <c r="H715" s="228">
        <v>7500</v>
      </c>
      <c r="I715" s="228" t="s">
        <v>1706</v>
      </c>
      <c r="J715" s="228">
        <v>54</v>
      </c>
      <c r="K715" s="239">
        <v>1</v>
      </c>
      <c r="L715" s="634">
        <v>115.56</v>
      </c>
      <c r="M715" s="634">
        <v>115.56</v>
      </c>
      <c r="N715" s="79">
        <f t="shared" si="33"/>
        <v>-7384.44</v>
      </c>
      <c r="O715" s="287">
        <f t="shared" si="34"/>
        <v>-98.46</v>
      </c>
      <c r="P715" s="20"/>
    </row>
    <row r="716" spans="1:16" s="298" customFormat="1" ht="15.75" customHeight="1">
      <c r="A716" s="116">
        <v>710</v>
      </c>
      <c r="B716" s="236" t="s">
        <v>2739</v>
      </c>
      <c r="C716" s="199" t="s">
        <v>2433</v>
      </c>
      <c r="D716" s="234" t="s">
        <v>2688</v>
      </c>
      <c r="E716" s="234" t="s">
        <v>2426</v>
      </c>
      <c r="F716" s="228">
        <v>2</v>
      </c>
      <c r="G716" s="228">
        <f t="shared" si="35"/>
        <v>897</v>
      </c>
      <c r="H716" s="228">
        <v>1794</v>
      </c>
      <c r="I716" s="228" t="s">
        <v>1706</v>
      </c>
      <c r="J716" s="228">
        <v>23</v>
      </c>
      <c r="K716" s="239">
        <v>2</v>
      </c>
      <c r="L716" s="634">
        <v>24.61</v>
      </c>
      <c r="M716" s="634">
        <v>49.22</v>
      </c>
      <c r="N716" s="79">
        <f t="shared" si="33"/>
        <v>-1744.78</v>
      </c>
      <c r="O716" s="287">
        <f t="shared" si="34"/>
        <v>-97.26</v>
      </c>
      <c r="P716" s="20"/>
    </row>
    <row r="717" spans="1:16" s="298" customFormat="1" ht="15.75" customHeight="1">
      <c r="A717" s="116">
        <v>711</v>
      </c>
      <c r="B717" s="236" t="s">
        <v>2740</v>
      </c>
      <c r="C717" s="199" t="s">
        <v>2433</v>
      </c>
      <c r="D717" s="234" t="s">
        <v>2688</v>
      </c>
      <c r="E717" s="234" t="s">
        <v>2426</v>
      </c>
      <c r="F717" s="228">
        <v>1</v>
      </c>
      <c r="G717" s="228">
        <f t="shared" si="35"/>
        <v>854.7</v>
      </c>
      <c r="H717" s="228">
        <v>854.7</v>
      </c>
      <c r="I717" s="228" t="s">
        <v>1706</v>
      </c>
      <c r="J717" s="228">
        <v>26</v>
      </c>
      <c r="K717" s="239">
        <v>1</v>
      </c>
      <c r="L717" s="634">
        <v>55.64</v>
      </c>
      <c r="M717" s="634">
        <v>55.64</v>
      </c>
      <c r="N717" s="79">
        <f t="shared" si="33"/>
        <v>-799.06</v>
      </c>
      <c r="O717" s="287">
        <f t="shared" si="34"/>
        <v>-93.49</v>
      </c>
      <c r="P717" s="20"/>
    </row>
    <row r="718" spans="1:16" s="298" customFormat="1" ht="15.75" customHeight="1">
      <c r="A718" s="116">
        <v>712</v>
      </c>
      <c r="B718" s="236" t="s">
        <v>2740</v>
      </c>
      <c r="C718" s="199" t="s">
        <v>2433</v>
      </c>
      <c r="D718" s="234" t="s">
        <v>2688</v>
      </c>
      <c r="E718" s="234" t="s">
        <v>2426</v>
      </c>
      <c r="F718" s="228">
        <v>1</v>
      </c>
      <c r="G718" s="228">
        <f t="shared" si="35"/>
        <v>940.17</v>
      </c>
      <c r="H718" s="228">
        <v>940.17</v>
      </c>
      <c r="I718" s="228" t="s">
        <v>1706</v>
      </c>
      <c r="J718" s="228">
        <v>29</v>
      </c>
      <c r="K718" s="239">
        <v>1</v>
      </c>
      <c r="L718" s="634">
        <v>62.06</v>
      </c>
      <c r="M718" s="634">
        <v>62.06</v>
      </c>
      <c r="N718" s="79">
        <f t="shared" si="33"/>
        <v>-878.11</v>
      </c>
      <c r="O718" s="287">
        <f t="shared" si="34"/>
        <v>-93.4</v>
      </c>
      <c r="P718" s="20"/>
    </row>
    <row r="719" spans="1:16" s="298" customFormat="1" ht="15.75" customHeight="1">
      <c r="A719" s="116">
        <v>713</v>
      </c>
      <c r="B719" s="236" t="s">
        <v>2729</v>
      </c>
      <c r="C719" s="199" t="s">
        <v>1143</v>
      </c>
      <c r="D719" s="234" t="s">
        <v>2688</v>
      </c>
      <c r="E719" s="234" t="s">
        <v>2426</v>
      </c>
      <c r="F719" s="228">
        <v>218</v>
      </c>
      <c r="G719" s="228">
        <f t="shared" si="35"/>
        <v>27.35</v>
      </c>
      <c r="H719" s="228">
        <v>5962.3</v>
      </c>
      <c r="I719" s="228" t="s">
        <v>1705</v>
      </c>
      <c r="J719" s="228">
        <v>218</v>
      </c>
      <c r="K719" s="239">
        <v>218</v>
      </c>
      <c r="L719" s="634">
        <v>8.1999999999999993</v>
      </c>
      <c r="M719" s="634">
        <v>1787.6</v>
      </c>
      <c r="N719" s="79">
        <f t="shared" si="33"/>
        <v>-4174.7</v>
      </c>
      <c r="O719" s="287">
        <f t="shared" si="34"/>
        <v>-70.02</v>
      </c>
      <c r="P719" s="20"/>
    </row>
    <row r="720" spans="1:16" s="298" customFormat="1" ht="15.75" customHeight="1">
      <c r="A720" s="116">
        <v>714</v>
      </c>
      <c r="B720" s="236" t="s">
        <v>2741</v>
      </c>
      <c r="C720" s="199" t="s">
        <v>1143</v>
      </c>
      <c r="D720" s="234" t="s">
        <v>2688</v>
      </c>
      <c r="E720" s="234" t="s">
        <v>2426</v>
      </c>
      <c r="F720" s="228">
        <v>176</v>
      </c>
      <c r="G720" s="228">
        <f t="shared" si="35"/>
        <v>5.43</v>
      </c>
      <c r="H720" s="228">
        <v>955.68</v>
      </c>
      <c r="I720" s="228" t="s">
        <v>2731</v>
      </c>
      <c r="J720" s="228">
        <v>176</v>
      </c>
      <c r="K720" s="239">
        <v>176</v>
      </c>
      <c r="L720" s="634">
        <v>2.14</v>
      </c>
      <c r="M720" s="634">
        <v>376.64</v>
      </c>
      <c r="N720" s="79">
        <f t="shared" si="33"/>
        <v>-579.04</v>
      </c>
      <c r="O720" s="287">
        <f t="shared" si="34"/>
        <v>-60.59</v>
      </c>
      <c r="P720" s="20"/>
    </row>
    <row r="721" spans="1:16" s="298" customFormat="1" ht="15.75" customHeight="1">
      <c r="A721" s="116">
        <v>715</v>
      </c>
      <c r="B721" s="236" t="s">
        <v>2741</v>
      </c>
      <c r="C721" s="199" t="s">
        <v>1143</v>
      </c>
      <c r="D721" s="234" t="s">
        <v>2688</v>
      </c>
      <c r="E721" s="234" t="s">
        <v>2426</v>
      </c>
      <c r="F721" s="228">
        <v>209</v>
      </c>
      <c r="G721" s="228">
        <f t="shared" si="35"/>
        <v>5.3</v>
      </c>
      <c r="H721" s="228">
        <v>1107.7</v>
      </c>
      <c r="I721" s="228" t="s">
        <v>2731</v>
      </c>
      <c r="J721" s="228">
        <v>209</v>
      </c>
      <c r="K721" s="239">
        <v>209</v>
      </c>
      <c r="L721" s="634">
        <v>2.14</v>
      </c>
      <c r="M721" s="634">
        <v>447.26</v>
      </c>
      <c r="N721" s="79">
        <f t="shared" si="33"/>
        <v>-660.44</v>
      </c>
      <c r="O721" s="287">
        <f t="shared" si="34"/>
        <v>-59.62</v>
      </c>
      <c r="P721" s="20"/>
    </row>
    <row r="722" spans="1:16" s="298" customFormat="1" ht="15.75" customHeight="1">
      <c r="A722" s="116">
        <v>716</v>
      </c>
      <c r="B722" s="236" t="s">
        <v>2742</v>
      </c>
      <c r="C722" s="199" t="s">
        <v>1143</v>
      </c>
      <c r="D722" s="234" t="s">
        <v>2688</v>
      </c>
      <c r="E722" s="234" t="s">
        <v>2426</v>
      </c>
      <c r="F722" s="228">
        <v>138</v>
      </c>
      <c r="G722" s="228">
        <f t="shared" si="35"/>
        <v>4.32</v>
      </c>
      <c r="H722" s="228">
        <v>596.16</v>
      </c>
      <c r="I722" s="228" t="s">
        <v>2731</v>
      </c>
      <c r="J722" s="228">
        <v>138</v>
      </c>
      <c r="K722" s="239">
        <v>138</v>
      </c>
      <c r="L722" s="634">
        <v>2.14</v>
      </c>
      <c r="M722" s="634">
        <v>295.32</v>
      </c>
      <c r="N722" s="79">
        <f t="shared" si="33"/>
        <v>-300.83999999999997</v>
      </c>
      <c r="O722" s="287">
        <f t="shared" si="34"/>
        <v>-50.46</v>
      </c>
      <c r="P722" s="20"/>
    </row>
    <row r="723" spans="1:16" s="298" customFormat="1" ht="15.75" customHeight="1">
      <c r="A723" s="116">
        <v>717</v>
      </c>
      <c r="B723" s="236" t="s">
        <v>2743</v>
      </c>
      <c r="C723" s="199" t="s">
        <v>2412</v>
      </c>
      <c r="D723" s="234" t="s">
        <v>2688</v>
      </c>
      <c r="E723" s="234" t="s">
        <v>2426</v>
      </c>
      <c r="F723" s="228">
        <v>6</v>
      </c>
      <c r="G723" s="228">
        <f t="shared" si="35"/>
        <v>70</v>
      </c>
      <c r="H723" s="228">
        <v>420</v>
      </c>
      <c r="I723" s="228" t="s">
        <v>2398</v>
      </c>
      <c r="J723" s="228">
        <v>18</v>
      </c>
      <c r="K723" s="239">
        <v>6</v>
      </c>
      <c r="L723" s="634">
        <v>6.42</v>
      </c>
      <c r="M723" s="634">
        <v>38.520000000000003</v>
      </c>
      <c r="N723" s="79">
        <f t="shared" ref="N723:N786" si="36">M723-H723</f>
        <v>-381.48</v>
      </c>
      <c r="O723" s="287">
        <f t="shared" ref="O723:O786" si="37">IF(OR(H723=0,H723=""),"",ROUND(N723/H723*100,2))</f>
        <v>-90.83</v>
      </c>
      <c r="P723" s="20" t="s">
        <v>1703</v>
      </c>
    </row>
    <row r="724" spans="1:16" s="298" customFormat="1" ht="15.75" customHeight="1">
      <c r="A724" s="116">
        <v>718</v>
      </c>
      <c r="B724" s="236" t="s">
        <v>2728</v>
      </c>
      <c r="C724" s="199" t="s">
        <v>2412</v>
      </c>
      <c r="D724" s="234" t="s">
        <v>2688</v>
      </c>
      <c r="E724" s="234" t="s">
        <v>2426</v>
      </c>
      <c r="F724" s="228">
        <v>6</v>
      </c>
      <c r="G724" s="228">
        <f t="shared" si="35"/>
        <v>21.66</v>
      </c>
      <c r="H724" s="228">
        <v>129.96</v>
      </c>
      <c r="I724" s="228" t="s">
        <v>1706</v>
      </c>
      <c r="J724" s="228">
        <v>18</v>
      </c>
      <c r="K724" s="239">
        <v>6</v>
      </c>
      <c r="L724" s="634">
        <v>6.42</v>
      </c>
      <c r="M724" s="634">
        <v>38.520000000000003</v>
      </c>
      <c r="N724" s="79">
        <f t="shared" si="36"/>
        <v>-91.44</v>
      </c>
      <c r="O724" s="287">
        <f t="shared" si="37"/>
        <v>-70.36</v>
      </c>
      <c r="P724" s="20" t="s">
        <v>1703</v>
      </c>
    </row>
    <row r="725" spans="1:16" s="298" customFormat="1" ht="15.75" customHeight="1">
      <c r="A725" s="116">
        <v>719</v>
      </c>
      <c r="B725" s="236" t="s">
        <v>2722</v>
      </c>
      <c r="C725" s="199" t="s">
        <v>2412</v>
      </c>
      <c r="D725" s="234" t="s">
        <v>2688</v>
      </c>
      <c r="E725" s="234" t="s">
        <v>2426</v>
      </c>
      <c r="F725" s="228">
        <v>5</v>
      </c>
      <c r="G725" s="228">
        <f t="shared" si="35"/>
        <v>55.56</v>
      </c>
      <c r="H725" s="228">
        <v>277.8</v>
      </c>
      <c r="I725" s="228" t="s">
        <v>1706</v>
      </c>
      <c r="J725" s="228">
        <v>15</v>
      </c>
      <c r="K725" s="239">
        <v>5</v>
      </c>
      <c r="L725" s="634">
        <v>6.42</v>
      </c>
      <c r="M725" s="634">
        <v>32.1</v>
      </c>
      <c r="N725" s="79">
        <f t="shared" si="36"/>
        <v>-245.7</v>
      </c>
      <c r="O725" s="287">
        <f t="shared" si="37"/>
        <v>-88.44</v>
      </c>
      <c r="P725" s="20" t="s">
        <v>1703</v>
      </c>
    </row>
    <row r="726" spans="1:16" s="298" customFormat="1" ht="15.75" customHeight="1">
      <c r="A726" s="116">
        <v>720</v>
      </c>
      <c r="B726" s="236" t="s">
        <v>2722</v>
      </c>
      <c r="C726" s="199" t="s">
        <v>2412</v>
      </c>
      <c r="D726" s="234" t="s">
        <v>2688</v>
      </c>
      <c r="E726" s="234" t="s">
        <v>2426</v>
      </c>
      <c r="F726" s="228">
        <v>5</v>
      </c>
      <c r="G726" s="228">
        <f t="shared" si="35"/>
        <v>188.03</v>
      </c>
      <c r="H726" s="228">
        <v>940.15</v>
      </c>
      <c r="I726" s="228" t="s">
        <v>1706</v>
      </c>
      <c r="J726" s="228">
        <v>15</v>
      </c>
      <c r="K726" s="239">
        <v>5</v>
      </c>
      <c r="L726" s="634">
        <v>6.42</v>
      </c>
      <c r="M726" s="634">
        <v>32.1</v>
      </c>
      <c r="N726" s="79">
        <f t="shared" si="36"/>
        <v>-908.05</v>
      </c>
      <c r="O726" s="287">
        <f t="shared" si="37"/>
        <v>-96.59</v>
      </c>
      <c r="P726" s="20" t="s">
        <v>1703</v>
      </c>
    </row>
    <row r="727" spans="1:16" s="298" customFormat="1" ht="15.75" customHeight="1">
      <c r="A727" s="116">
        <v>721</v>
      </c>
      <c r="B727" s="236" t="s">
        <v>2744</v>
      </c>
      <c r="C727" s="199" t="s">
        <v>2693</v>
      </c>
      <c r="D727" s="234" t="s">
        <v>2688</v>
      </c>
      <c r="E727" s="234" t="s">
        <v>2426</v>
      </c>
      <c r="F727" s="228">
        <v>3</v>
      </c>
      <c r="G727" s="228">
        <f t="shared" si="35"/>
        <v>393.16</v>
      </c>
      <c r="H727" s="228">
        <v>1179.48</v>
      </c>
      <c r="I727" s="228" t="s">
        <v>1706</v>
      </c>
      <c r="J727" s="228">
        <v>30</v>
      </c>
      <c r="K727" s="239">
        <v>3</v>
      </c>
      <c r="L727" s="634">
        <v>21.4</v>
      </c>
      <c r="M727" s="634">
        <v>64.2</v>
      </c>
      <c r="N727" s="79">
        <f t="shared" si="36"/>
        <v>-1115.28</v>
      </c>
      <c r="O727" s="287">
        <f t="shared" si="37"/>
        <v>-94.56</v>
      </c>
      <c r="P727" s="20" t="s">
        <v>1703</v>
      </c>
    </row>
    <row r="728" spans="1:16" s="298" customFormat="1" ht="15.75" customHeight="1">
      <c r="A728" s="116">
        <v>722</v>
      </c>
      <c r="B728" s="236" t="s">
        <v>2744</v>
      </c>
      <c r="C728" s="199" t="s">
        <v>2693</v>
      </c>
      <c r="D728" s="234" t="s">
        <v>2688</v>
      </c>
      <c r="E728" s="234" t="s">
        <v>2426</v>
      </c>
      <c r="F728" s="228">
        <v>1</v>
      </c>
      <c r="G728" s="228">
        <f t="shared" si="35"/>
        <v>461.54</v>
      </c>
      <c r="H728" s="228">
        <v>461.54</v>
      </c>
      <c r="I728" s="228" t="s">
        <v>1706</v>
      </c>
      <c r="J728" s="228">
        <v>10</v>
      </c>
      <c r="K728" s="239">
        <v>1</v>
      </c>
      <c r="L728" s="634">
        <v>21.4</v>
      </c>
      <c r="M728" s="634">
        <v>21.4</v>
      </c>
      <c r="N728" s="79">
        <f t="shared" si="36"/>
        <v>-440.14</v>
      </c>
      <c r="O728" s="287">
        <f t="shared" si="37"/>
        <v>-95.36</v>
      </c>
      <c r="P728" s="20" t="s">
        <v>1703</v>
      </c>
    </row>
    <row r="729" spans="1:16" s="298" customFormat="1" ht="15.75" customHeight="1">
      <c r="A729" s="116">
        <v>723</v>
      </c>
      <c r="B729" s="236" t="s">
        <v>2744</v>
      </c>
      <c r="C729" s="199" t="s">
        <v>2693</v>
      </c>
      <c r="D729" s="234" t="s">
        <v>2688</v>
      </c>
      <c r="E729" s="234" t="s">
        <v>2426</v>
      </c>
      <c r="F729" s="228">
        <v>2</v>
      </c>
      <c r="G729" s="228">
        <f t="shared" si="35"/>
        <v>538.46</v>
      </c>
      <c r="H729" s="228">
        <v>1076.92</v>
      </c>
      <c r="I729" s="228" t="s">
        <v>1706</v>
      </c>
      <c r="J729" s="228">
        <v>20</v>
      </c>
      <c r="K729" s="239">
        <v>2</v>
      </c>
      <c r="L729" s="634">
        <v>21.4</v>
      </c>
      <c r="M729" s="634">
        <v>42.8</v>
      </c>
      <c r="N729" s="79">
        <f t="shared" si="36"/>
        <v>-1034.1199999999999</v>
      </c>
      <c r="O729" s="287">
        <f t="shared" si="37"/>
        <v>-96.03</v>
      </c>
      <c r="P729" s="20" t="s">
        <v>1703</v>
      </c>
    </row>
    <row r="730" spans="1:16" s="298" customFormat="1" ht="15.75" customHeight="1">
      <c r="A730" s="116">
        <v>724</v>
      </c>
      <c r="B730" s="236" t="s">
        <v>2745</v>
      </c>
      <c r="C730" s="199" t="s">
        <v>2693</v>
      </c>
      <c r="D730" s="234" t="s">
        <v>2688</v>
      </c>
      <c r="E730" s="234" t="s">
        <v>2426</v>
      </c>
      <c r="F730" s="228">
        <v>48</v>
      </c>
      <c r="G730" s="228">
        <f t="shared" si="35"/>
        <v>110</v>
      </c>
      <c r="H730" s="228">
        <v>5280</v>
      </c>
      <c r="I730" s="228" t="s">
        <v>1705</v>
      </c>
      <c r="J730" s="228">
        <v>96</v>
      </c>
      <c r="K730" s="239">
        <v>48</v>
      </c>
      <c r="L730" s="634">
        <v>16.399999999999999</v>
      </c>
      <c r="M730" s="634">
        <v>787.2</v>
      </c>
      <c r="N730" s="79">
        <f t="shared" si="36"/>
        <v>-4492.8</v>
      </c>
      <c r="O730" s="287">
        <f t="shared" si="37"/>
        <v>-85.09</v>
      </c>
      <c r="P730" s="20" t="s">
        <v>1703</v>
      </c>
    </row>
    <row r="731" spans="1:16" s="298" customFormat="1" ht="15.75" customHeight="1">
      <c r="A731" s="116">
        <v>725</v>
      </c>
      <c r="B731" s="236" t="s">
        <v>2746</v>
      </c>
      <c r="C731" s="199" t="s">
        <v>2693</v>
      </c>
      <c r="D731" s="234" t="s">
        <v>2688</v>
      </c>
      <c r="E731" s="234" t="s">
        <v>2426</v>
      </c>
      <c r="F731" s="228">
        <v>9</v>
      </c>
      <c r="G731" s="228">
        <f t="shared" si="35"/>
        <v>94.02</v>
      </c>
      <c r="H731" s="228">
        <v>846.18</v>
      </c>
      <c r="I731" s="228" t="s">
        <v>1705</v>
      </c>
      <c r="J731" s="228">
        <v>18</v>
      </c>
      <c r="K731" s="239">
        <v>9</v>
      </c>
      <c r="L731" s="634">
        <v>16.399999999999999</v>
      </c>
      <c r="M731" s="634">
        <v>147.6</v>
      </c>
      <c r="N731" s="79">
        <f t="shared" si="36"/>
        <v>-698.58</v>
      </c>
      <c r="O731" s="287">
        <f t="shared" si="37"/>
        <v>-82.56</v>
      </c>
      <c r="P731" s="20" t="s">
        <v>1703</v>
      </c>
    </row>
    <row r="732" spans="1:16" s="298" customFormat="1" ht="15.75" customHeight="1">
      <c r="A732" s="116">
        <v>726</v>
      </c>
      <c r="B732" s="236" t="s">
        <v>2747</v>
      </c>
      <c r="C732" s="199" t="s">
        <v>2693</v>
      </c>
      <c r="D732" s="234" t="s">
        <v>2688</v>
      </c>
      <c r="E732" s="234" t="s">
        <v>2426</v>
      </c>
      <c r="F732" s="228">
        <v>1</v>
      </c>
      <c r="G732" s="228">
        <f t="shared" si="35"/>
        <v>160</v>
      </c>
      <c r="H732" s="228">
        <v>160</v>
      </c>
      <c r="I732" s="228" t="s">
        <v>1706</v>
      </c>
      <c r="J732" s="228">
        <v>5</v>
      </c>
      <c r="K732" s="239">
        <v>1</v>
      </c>
      <c r="L732" s="634">
        <v>10.7</v>
      </c>
      <c r="M732" s="634">
        <v>10.7</v>
      </c>
      <c r="N732" s="79">
        <f t="shared" si="36"/>
        <v>-149.30000000000001</v>
      </c>
      <c r="O732" s="287">
        <f t="shared" si="37"/>
        <v>-93.31</v>
      </c>
      <c r="P732" s="20" t="s">
        <v>1703</v>
      </c>
    </row>
    <row r="733" spans="1:16" s="298" customFormat="1" ht="15.75" customHeight="1">
      <c r="A733" s="116">
        <v>727</v>
      </c>
      <c r="B733" s="236" t="s">
        <v>2747</v>
      </c>
      <c r="C733" s="199" t="s">
        <v>2693</v>
      </c>
      <c r="D733" s="234" t="s">
        <v>2688</v>
      </c>
      <c r="E733" s="234" t="s">
        <v>2426</v>
      </c>
      <c r="F733" s="228">
        <v>2</v>
      </c>
      <c r="G733" s="228">
        <f t="shared" si="35"/>
        <v>358.97</v>
      </c>
      <c r="H733" s="228">
        <v>717.94</v>
      </c>
      <c r="I733" s="228" t="s">
        <v>1706</v>
      </c>
      <c r="J733" s="228">
        <v>20</v>
      </c>
      <c r="K733" s="239">
        <v>2</v>
      </c>
      <c r="L733" s="634">
        <v>21.4</v>
      </c>
      <c r="M733" s="634">
        <v>42.8</v>
      </c>
      <c r="N733" s="79">
        <f t="shared" si="36"/>
        <v>-675.14</v>
      </c>
      <c r="O733" s="287">
        <f t="shared" si="37"/>
        <v>-94.04</v>
      </c>
      <c r="P733" s="20" t="s">
        <v>1703</v>
      </c>
    </row>
    <row r="734" spans="1:16" s="298" customFormat="1" ht="15.75" customHeight="1">
      <c r="A734" s="116">
        <v>728</v>
      </c>
      <c r="B734" s="236" t="s">
        <v>2747</v>
      </c>
      <c r="C734" s="199" t="s">
        <v>2693</v>
      </c>
      <c r="D734" s="234" t="s">
        <v>2688</v>
      </c>
      <c r="E734" s="234" t="s">
        <v>2426</v>
      </c>
      <c r="F734" s="228">
        <v>5</v>
      </c>
      <c r="G734" s="228">
        <f t="shared" si="35"/>
        <v>414.7</v>
      </c>
      <c r="H734" s="228">
        <v>2073.52</v>
      </c>
      <c r="I734" s="228" t="s">
        <v>1706</v>
      </c>
      <c r="J734" s="228">
        <v>75</v>
      </c>
      <c r="K734" s="239">
        <v>5</v>
      </c>
      <c r="L734" s="634">
        <v>32.1</v>
      </c>
      <c r="M734" s="634">
        <v>160.5</v>
      </c>
      <c r="N734" s="79">
        <f t="shared" si="36"/>
        <v>-1913.02</v>
      </c>
      <c r="O734" s="287">
        <f t="shared" si="37"/>
        <v>-92.26</v>
      </c>
      <c r="P734" s="20" t="s">
        <v>1703</v>
      </c>
    </row>
    <row r="735" spans="1:16" s="298" customFormat="1" ht="15.75" customHeight="1">
      <c r="A735" s="116">
        <v>729</v>
      </c>
      <c r="B735" s="236" t="s">
        <v>2747</v>
      </c>
      <c r="C735" s="199" t="s">
        <v>2693</v>
      </c>
      <c r="D735" s="234" t="s">
        <v>2688</v>
      </c>
      <c r="E735" s="234" t="s">
        <v>2426</v>
      </c>
      <c r="F735" s="228">
        <v>1</v>
      </c>
      <c r="G735" s="228">
        <f t="shared" si="35"/>
        <v>200</v>
      </c>
      <c r="H735" s="228">
        <v>200</v>
      </c>
      <c r="I735" s="228" t="s">
        <v>1706</v>
      </c>
      <c r="J735" s="228">
        <v>10</v>
      </c>
      <c r="K735" s="239">
        <v>1</v>
      </c>
      <c r="L735" s="634">
        <v>21.4</v>
      </c>
      <c r="M735" s="634">
        <v>21.4</v>
      </c>
      <c r="N735" s="79">
        <f t="shared" si="36"/>
        <v>-178.6</v>
      </c>
      <c r="O735" s="287">
        <f t="shared" si="37"/>
        <v>-89.3</v>
      </c>
      <c r="P735" s="20" t="s">
        <v>1703</v>
      </c>
    </row>
    <row r="736" spans="1:16" s="298" customFormat="1" ht="15.75" customHeight="1">
      <c r="A736" s="116">
        <v>730</v>
      </c>
      <c r="B736" s="236" t="s">
        <v>2748</v>
      </c>
      <c r="C736" s="199" t="s">
        <v>2693</v>
      </c>
      <c r="D736" s="234" t="s">
        <v>2688</v>
      </c>
      <c r="E736" s="234" t="s">
        <v>2426</v>
      </c>
      <c r="F736" s="228">
        <v>3</v>
      </c>
      <c r="G736" s="228">
        <f t="shared" si="35"/>
        <v>150</v>
      </c>
      <c r="H736" s="228">
        <v>450</v>
      </c>
      <c r="I736" s="228" t="s">
        <v>1706</v>
      </c>
      <c r="J736" s="228">
        <v>30</v>
      </c>
      <c r="K736" s="239">
        <v>3</v>
      </c>
      <c r="L736" s="634">
        <v>21.4</v>
      </c>
      <c r="M736" s="634">
        <v>64.2</v>
      </c>
      <c r="N736" s="79">
        <f t="shared" si="36"/>
        <v>-385.8</v>
      </c>
      <c r="O736" s="287">
        <f t="shared" si="37"/>
        <v>-85.73</v>
      </c>
      <c r="P736" s="20" t="s">
        <v>1703</v>
      </c>
    </row>
    <row r="737" spans="1:16" s="298" customFormat="1" ht="15.75" customHeight="1">
      <c r="A737" s="116">
        <v>731</v>
      </c>
      <c r="B737" s="236" t="s">
        <v>2749</v>
      </c>
      <c r="C737" s="199" t="s">
        <v>2693</v>
      </c>
      <c r="D737" s="234" t="s">
        <v>2688</v>
      </c>
      <c r="E737" s="234" t="s">
        <v>2426</v>
      </c>
      <c r="F737" s="228">
        <v>1</v>
      </c>
      <c r="G737" s="228">
        <f t="shared" si="35"/>
        <v>500</v>
      </c>
      <c r="H737" s="228">
        <v>500</v>
      </c>
      <c r="I737" s="228" t="s">
        <v>1706</v>
      </c>
      <c r="J737" s="228">
        <v>20</v>
      </c>
      <c r="K737" s="239">
        <v>1</v>
      </c>
      <c r="L737" s="634">
        <v>42.8</v>
      </c>
      <c r="M737" s="634">
        <v>42.8</v>
      </c>
      <c r="N737" s="79">
        <f t="shared" si="36"/>
        <v>-457.2</v>
      </c>
      <c r="O737" s="287">
        <f t="shared" si="37"/>
        <v>-91.44</v>
      </c>
      <c r="P737" s="20" t="s">
        <v>1703</v>
      </c>
    </row>
    <row r="738" spans="1:16" s="298" customFormat="1" ht="15.75" customHeight="1">
      <c r="A738" s="116">
        <v>732</v>
      </c>
      <c r="B738" s="236" t="s">
        <v>2750</v>
      </c>
      <c r="C738" s="199" t="s">
        <v>2693</v>
      </c>
      <c r="D738" s="234" t="s">
        <v>2688</v>
      </c>
      <c r="E738" s="234" t="s">
        <v>2426</v>
      </c>
      <c r="F738" s="228">
        <v>1</v>
      </c>
      <c r="G738" s="228">
        <f t="shared" si="35"/>
        <v>294.87</v>
      </c>
      <c r="H738" s="228">
        <v>294.87</v>
      </c>
      <c r="I738" s="228" t="s">
        <v>1706</v>
      </c>
      <c r="J738" s="228">
        <v>10</v>
      </c>
      <c r="K738" s="239">
        <v>1</v>
      </c>
      <c r="L738" s="634">
        <v>21.4</v>
      </c>
      <c r="M738" s="634">
        <v>21.4</v>
      </c>
      <c r="N738" s="79">
        <f t="shared" si="36"/>
        <v>-273.47000000000003</v>
      </c>
      <c r="O738" s="287">
        <f t="shared" si="37"/>
        <v>-92.74</v>
      </c>
      <c r="P738" s="20" t="s">
        <v>1703</v>
      </c>
    </row>
    <row r="739" spans="1:16" s="298" customFormat="1" ht="15.75" customHeight="1">
      <c r="A739" s="116">
        <v>733</v>
      </c>
      <c r="B739" s="236" t="s">
        <v>2749</v>
      </c>
      <c r="C739" s="199" t="s">
        <v>2693</v>
      </c>
      <c r="D739" s="234" t="s">
        <v>2688</v>
      </c>
      <c r="E739" s="234" t="s">
        <v>2426</v>
      </c>
      <c r="F739" s="228">
        <v>3</v>
      </c>
      <c r="G739" s="228">
        <f t="shared" si="35"/>
        <v>145.13999999999999</v>
      </c>
      <c r="H739" s="228">
        <v>435.42</v>
      </c>
      <c r="I739" s="228" t="s">
        <v>1706</v>
      </c>
      <c r="J739" s="228">
        <v>30</v>
      </c>
      <c r="K739" s="239">
        <v>3</v>
      </c>
      <c r="L739" s="634">
        <v>21.4</v>
      </c>
      <c r="M739" s="634">
        <v>64.2</v>
      </c>
      <c r="N739" s="79">
        <f t="shared" si="36"/>
        <v>-371.22</v>
      </c>
      <c r="O739" s="287">
        <f t="shared" si="37"/>
        <v>-85.26</v>
      </c>
      <c r="P739" s="20" t="s">
        <v>1703</v>
      </c>
    </row>
    <row r="740" spans="1:16" s="298" customFormat="1" ht="15.75" customHeight="1">
      <c r="A740" s="116">
        <v>734</v>
      </c>
      <c r="B740" s="236" t="s">
        <v>2749</v>
      </c>
      <c r="C740" s="199" t="s">
        <v>2693</v>
      </c>
      <c r="D740" s="234" t="s">
        <v>2688</v>
      </c>
      <c r="E740" s="234" t="s">
        <v>2426</v>
      </c>
      <c r="F740" s="228">
        <v>6</v>
      </c>
      <c r="G740" s="228">
        <f t="shared" si="35"/>
        <v>149.02000000000001</v>
      </c>
      <c r="H740" s="228">
        <v>894.09</v>
      </c>
      <c r="I740" s="228" t="s">
        <v>1706</v>
      </c>
      <c r="J740" s="228">
        <v>60</v>
      </c>
      <c r="K740" s="239">
        <v>6</v>
      </c>
      <c r="L740" s="634">
        <v>21.4</v>
      </c>
      <c r="M740" s="634">
        <v>128.4</v>
      </c>
      <c r="N740" s="79">
        <f t="shared" si="36"/>
        <v>-765.69</v>
      </c>
      <c r="O740" s="287">
        <f t="shared" si="37"/>
        <v>-85.64</v>
      </c>
      <c r="P740" s="20" t="s">
        <v>1703</v>
      </c>
    </row>
    <row r="741" spans="1:16" s="298" customFormat="1" ht="15.75" customHeight="1">
      <c r="A741" s="116">
        <v>735</v>
      </c>
      <c r="B741" s="236" t="s">
        <v>2749</v>
      </c>
      <c r="C741" s="199" t="s">
        <v>2693</v>
      </c>
      <c r="D741" s="234" t="s">
        <v>2688</v>
      </c>
      <c r="E741" s="234" t="s">
        <v>2426</v>
      </c>
      <c r="F741" s="228">
        <v>2</v>
      </c>
      <c r="G741" s="228">
        <f t="shared" si="35"/>
        <v>282.05</v>
      </c>
      <c r="H741" s="228">
        <v>564.1</v>
      </c>
      <c r="I741" s="228" t="s">
        <v>1706</v>
      </c>
      <c r="J741" s="228">
        <v>30</v>
      </c>
      <c r="K741" s="239">
        <v>2</v>
      </c>
      <c r="L741" s="634">
        <v>32.1</v>
      </c>
      <c r="M741" s="634">
        <v>64.2</v>
      </c>
      <c r="N741" s="79">
        <f t="shared" si="36"/>
        <v>-499.9</v>
      </c>
      <c r="O741" s="287">
        <f t="shared" si="37"/>
        <v>-88.62</v>
      </c>
      <c r="P741" s="20" t="s">
        <v>1703</v>
      </c>
    </row>
    <row r="742" spans="1:16" s="298" customFormat="1" ht="15.75" customHeight="1">
      <c r="A742" s="116">
        <v>736</v>
      </c>
      <c r="B742" s="236" t="s">
        <v>2751</v>
      </c>
      <c r="C742" s="199" t="s">
        <v>2693</v>
      </c>
      <c r="D742" s="234" t="s">
        <v>2688</v>
      </c>
      <c r="E742" s="234" t="s">
        <v>2426</v>
      </c>
      <c r="F742" s="228">
        <v>2</v>
      </c>
      <c r="G742" s="228">
        <f t="shared" si="35"/>
        <v>2307.69</v>
      </c>
      <c r="H742" s="228">
        <v>4615.38</v>
      </c>
      <c r="I742" s="228" t="s">
        <v>1706</v>
      </c>
      <c r="J742" s="228">
        <v>100</v>
      </c>
      <c r="K742" s="239">
        <v>2</v>
      </c>
      <c r="L742" s="634">
        <v>107</v>
      </c>
      <c r="M742" s="634">
        <v>214</v>
      </c>
      <c r="N742" s="79">
        <f t="shared" si="36"/>
        <v>-4401.38</v>
      </c>
      <c r="O742" s="287">
        <f t="shared" si="37"/>
        <v>-95.36</v>
      </c>
      <c r="P742" s="20" t="s">
        <v>1703</v>
      </c>
    </row>
    <row r="743" spans="1:16" s="298" customFormat="1" ht="15.75" customHeight="1">
      <c r="A743" s="116">
        <v>737</v>
      </c>
      <c r="B743" s="236" t="s">
        <v>2752</v>
      </c>
      <c r="C743" s="199" t="s">
        <v>2693</v>
      </c>
      <c r="D743" s="234" t="s">
        <v>2688</v>
      </c>
      <c r="E743" s="234" t="s">
        <v>2426</v>
      </c>
      <c r="F743" s="228">
        <v>1</v>
      </c>
      <c r="G743" s="228">
        <f t="shared" si="35"/>
        <v>5213.68</v>
      </c>
      <c r="H743" s="228">
        <v>5213.68</v>
      </c>
      <c r="I743" s="228" t="s">
        <v>1705</v>
      </c>
      <c r="J743" s="228">
        <v>100</v>
      </c>
      <c r="K743" s="239">
        <v>1</v>
      </c>
      <c r="L743" s="634">
        <v>820</v>
      </c>
      <c r="M743" s="634">
        <v>820</v>
      </c>
      <c r="N743" s="79">
        <f t="shared" si="36"/>
        <v>-4393.68</v>
      </c>
      <c r="O743" s="287">
        <f t="shared" si="37"/>
        <v>-84.27</v>
      </c>
      <c r="P743" s="20" t="s">
        <v>1703</v>
      </c>
    </row>
    <row r="744" spans="1:16" s="298" customFormat="1" ht="15.75" customHeight="1">
      <c r="A744" s="116">
        <v>738</v>
      </c>
      <c r="B744" s="236" t="s">
        <v>2749</v>
      </c>
      <c r="C744" s="199" t="s">
        <v>2693</v>
      </c>
      <c r="D744" s="234" t="s">
        <v>2688</v>
      </c>
      <c r="E744" s="234" t="s">
        <v>2426</v>
      </c>
      <c r="F744" s="228">
        <v>1</v>
      </c>
      <c r="G744" s="228">
        <f t="shared" si="35"/>
        <v>264.99</v>
      </c>
      <c r="H744" s="228">
        <v>264.99</v>
      </c>
      <c r="I744" s="228" t="s">
        <v>1706</v>
      </c>
      <c r="J744" s="228">
        <v>10</v>
      </c>
      <c r="K744" s="239">
        <v>1</v>
      </c>
      <c r="L744" s="634">
        <v>21.4</v>
      </c>
      <c r="M744" s="634">
        <v>21.4</v>
      </c>
      <c r="N744" s="79">
        <f t="shared" si="36"/>
        <v>-243.59</v>
      </c>
      <c r="O744" s="287">
        <f t="shared" si="37"/>
        <v>-91.92</v>
      </c>
      <c r="P744" s="20" t="s">
        <v>1703</v>
      </c>
    </row>
    <row r="745" spans="1:16" s="298" customFormat="1" ht="15.75" customHeight="1">
      <c r="A745" s="116">
        <v>739</v>
      </c>
      <c r="B745" s="236" t="s">
        <v>2749</v>
      </c>
      <c r="C745" s="199" t="s">
        <v>2693</v>
      </c>
      <c r="D745" s="234" t="s">
        <v>2688</v>
      </c>
      <c r="E745" s="234" t="s">
        <v>2426</v>
      </c>
      <c r="F745" s="228">
        <v>2</v>
      </c>
      <c r="G745" s="228">
        <f t="shared" si="35"/>
        <v>600</v>
      </c>
      <c r="H745" s="228">
        <v>1200</v>
      </c>
      <c r="I745" s="228" t="s">
        <v>1706</v>
      </c>
      <c r="J745" s="228">
        <v>60</v>
      </c>
      <c r="K745" s="239">
        <v>2</v>
      </c>
      <c r="L745" s="634">
        <v>64.2</v>
      </c>
      <c r="M745" s="634">
        <v>128.4</v>
      </c>
      <c r="N745" s="79">
        <f t="shared" si="36"/>
        <v>-1071.5999999999999</v>
      </c>
      <c r="O745" s="287">
        <f t="shared" si="37"/>
        <v>-89.3</v>
      </c>
      <c r="P745" s="20" t="s">
        <v>1703</v>
      </c>
    </row>
    <row r="746" spans="1:16" s="298" customFormat="1" ht="15.75" customHeight="1">
      <c r="A746" s="116">
        <v>740</v>
      </c>
      <c r="B746" s="236" t="s">
        <v>2749</v>
      </c>
      <c r="C746" s="199" t="s">
        <v>2693</v>
      </c>
      <c r="D746" s="234" t="s">
        <v>2688</v>
      </c>
      <c r="E746" s="234" t="s">
        <v>2426</v>
      </c>
      <c r="F746" s="228">
        <v>2</v>
      </c>
      <c r="G746" s="228">
        <f t="shared" si="35"/>
        <v>15000</v>
      </c>
      <c r="H746" s="228">
        <v>30000</v>
      </c>
      <c r="I746" s="228" t="s">
        <v>1706</v>
      </c>
      <c r="J746" s="228">
        <v>400</v>
      </c>
      <c r="K746" s="239">
        <v>2</v>
      </c>
      <c r="L746" s="634">
        <v>428</v>
      </c>
      <c r="M746" s="634">
        <v>856</v>
      </c>
      <c r="N746" s="79">
        <f t="shared" si="36"/>
        <v>-29144</v>
      </c>
      <c r="O746" s="287">
        <f t="shared" si="37"/>
        <v>-97.15</v>
      </c>
      <c r="P746" s="20" t="s">
        <v>1703</v>
      </c>
    </row>
    <row r="747" spans="1:16" s="298" customFormat="1" ht="15.75" customHeight="1">
      <c r="A747" s="116">
        <v>741</v>
      </c>
      <c r="B747" s="236" t="s">
        <v>2749</v>
      </c>
      <c r="C747" s="199" t="s">
        <v>2693</v>
      </c>
      <c r="D747" s="234" t="s">
        <v>2688</v>
      </c>
      <c r="E747" s="234" t="s">
        <v>2426</v>
      </c>
      <c r="F747" s="228">
        <v>2</v>
      </c>
      <c r="G747" s="228">
        <f t="shared" si="35"/>
        <v>25000</v>
      </c>
      <c r="H747" s="228">
        <v>50000</v>
      </c>
      <c r="I747" s="228" t="s">
        <v>1706</v>
      </c>
      <c r="J747" s="228">
        <v>600</v>
      </c>
      <c r="K747" s="239">
        <v>2</v>
      </c>
      <c r="L747" s="634">
        <v>642</v>
      </c>
      <c r="M747" s="634">
        <v>1284</v>
      </c>
      <c r="N747" s="79">
        <f t="shared" si="36"/>
        <v>-48716</v>
      </c>
      <c r="O747" s="287">
        <f t="shared" si="37"/>
        <v>-97.43</v>
      </c>
      <c r="P747" s="20" t="s">
        <v>1703</v>
      </c>
    </row>
    <row r="748" spans="1:16" s="298" customFormat="1" ht="15.75" customHeight="1">
      <c r="A748" s="116">
        <v>742</v>
      </c>
      <c r="B748" s="236" t="s">
        <v>2692</v>
      </c>
      <c r="C748" s="199" t="s">
        <v>2693</v>
      </c>
      <c r="D748" s="234" t="s">
        <v>2688</v>
      </c>
      <c r="E748" s="234" t="s">
        <v>2426</v>
      </c>
      <c r="F748" s="228">
        <v>4</v>
      </c>
      <c r="G748" s="228">
        <f t="shared" si="35"/>
        <v>384.62</v>
      </c>
      <c r="H748" s="228">
        <v>1538.48</v>
      </c>
      <c r="I748" s="228" t="s">
        <v>1706</v>
      </c>
      <c r="J748" s="228">
        <v>200</v>
      </c>
      <c r="K748" s="239">
        <v>4</v>
      </c>
      <c r="L748" s="634">
        <v>107</v>
      </c>
      <c r="M748" s="634">
        <v>428</v>
      </c>
      <c r="N748" s="79">
        <f t="shared" si="36"/>
        <v>-1110.48</v>
      </c>
      <c r="O748" s="287">
        <f t="shared" si="37"/>
        <v>-72.180000000000007</v>
      </c>
      <c r="P748" s="20" t="s">
        <v>1703</v>
      </c>
    </row>
    <row r="749" spans="1:16" s="298" customFormat="1" ht="15.75" customHeight="1">
      <c r="A749" s="116">
        <v>743</v>
      </c>
      <c r="B749" s="236" t="s">
        <v>2692</v>
      </c>
      <c r="C749" s="199" t="s">
        <v>2693</v>
      </c>
      <c r="D749" s="234" t="s">
        <v>2688</v>
      </c>
      <c r="E749" s="234" t="s">
        <v>2426</v>
      </c>
      <c r="F749" s="228">
        <v>1</v>
      </c>
      <c r="G749" s="228">
        <f t="shared" si="35"/>
        <v>410.26</v>
      </c>
      <c r="H749" s="228">
        <v>410.26</v>
      </c>
      <c r="I749" s="228" t="s">
        <v>1706</v>
      </c>
      <c r="J749" s="228">
        <v>50</v>
      </c>
      <c r="K749" s="239">
        <v>1</v>
      </c>
      <c r="L749" s="634">
        <v>107</v>
      </c>
      <c r="M749" s="634">
        <v>107</v>
      </c>
      <c r="N749" s="79">
        <f t="shared" si="36"/>
        <v>-303.26</v>
      </c>
      <c r="O749" s="287">
        <f t="shared" si="37"/>
        <v>-73.92</v>
      </c>
      <c r="P749" s="20" t="s">
        <v>1703</v>
      </c>
    </row>
    <row r="750" spans="1:16" s="298" customFormat="1" ht="15.75" customHeight="1">
      <c r="A750" s="116">
        <v>744</v>
      </c>
      <c r="B750" s="236" t="s">
        <v>2753</v>
      </c>
      <c r="C750" s="199" t="s">
        <v>2687</v>
      </c>
      <c r="D750" s="234" t="s">
        <v>2688</v>
      </c>
      <c r="E750" s="234" t="s">
        <v>2426</v>
      </c>
      <c r="F750" s="228">
        <v>2</v>
      </c>
      <c r="G750" s="228">
        <f t="shared" si="35"/>
        <v>380</v>
      </c>
      <c r="H750" s="228">
        <v>760</v>
      </c>
      <c r="I750" s="228" t="s">
        <v>1706</v>
      </c>
      <c r="J750" s="228">
        <v>20</v>
      </c>
      <c r="K750" s="239">
        <v>2</v>
      </c>
      <c r="L750" s="634">
        <v>21.4</v>
      </c>
      <c r="M750" s="634">
        <v>42.8</v>
      </c>
      <c r="N750" s="79">
        <f t="shared" si="36"/>
        <v>-717.2</v>
      </c>
      <c r="O750" s="287">
        <f t="shared" si="37"/>
        <v>-94.37</v>
      </c>
      <c r="P750" s="20" t="s">
        <v>1703</v>
      </c>
    </row>
    <row r="751" spans="1:16" s="298" customFormat="1" ht="15.75" customHeight="1">
      <c r="A751" s="116">
        <v>745</v>
      </c>
      <c r="B751" s="236" t="s">
        <v>2753</v>
      </c>
      <c r="C751" s="199" t="s">
        <v>2687</v>
      </c>
      <c r="D751" s="234" t="s">
        <v>2688</v>
      </c>
      <c r="E751" s="234" t="s">
        <v>2426</v>
      </c>
      <c r="F751" s="228">
        <v>2</v>
      </c>
      <c r="G751" s="228">
        <f t="shared" si="35"/>
        <v>500</v>
      </c>
      <c r="H751" s="228">
        <v>1000</v>
      </c>
      <c r="I751" s="228" t="s">
        <v>1706</v>
      </c>
      <c r="J751" s="228">
        <v>20</v>
      </c>
      <c r="K751" s="239">
        <v>2</v>
      </c>
      <c r="L751" s="634">
        <v>21.4</v>
      </c>
      <c r="M751" s="634">
        <v>42.8</v>
      </c>
      <c r="N751" s="79">
        <f t="shared" si="36"/>
        <v>-957.2</v>
      </c>
      <c r="O751" s="287">
        <f t="shared" si="37"/>
        <v>-95.72</v>
      </c>
      <c r="P751" s="20" t="s">
        <v>1703</v>
      </c>
    </row>
    <row r="752" spans="1:16" s="298" customFormat="1" ht="15.75" customHeight="1">
      <c r="A752" s="116">
        <v>746</v>
      </c>
      <c r="B752" s="236" t="s">
        <v>2753</v>
      </c>
      <c r="C752" s="199" t="s">
        <v>2687</v>
      </c>
      <c r="D752" s="234" t="s">
        <v>2688</v>
      </c>
      <c r="E752" s="234" t="s">
        <v>2426</v>
      </c>
      <c r="F752" s="228">
        <v>5</v>
      </c>
      <c r="G752" s="228">
        <f t="shared" si="35"/>
        <v>50</v>
      </c>
      <c r="H752" s="228">
        <v>250</v>
      </c>
      <c r="I752" s="228" t="s">
        <v>1706</v>
      </c>
      <c r="J752" s="228">
        <v>25</v>
      </c>
      <c r="K752" s="239">
        <v>5</v>
      </c>
      <c r="L752" s="634">
        <v>10.7</v>
      </c>
      <c r="M752" s="634">
        <v>53.5</v>
      </c>
      <c r="N752" s="79">
        <f t="shared" si="36"/>
        <v>-196.5</v>
      </c>
      <c r="O752" s="287">
        <f t="shared" si="37"/>
        <v>-78.599999999999994</v>
      </c>
      <c r="P752" s="20" t="s">
        <v>1703</v>
      </c>
    </row>
    <row r="753" spans="1:16" s="298" customFormat="1" ht="15.75" customHeight="1">
      <c r="A753" s="116">
        <v>747</v>
      </c>
      <c r="B753" s="236" t="s">
        <v>2753</v>
      </c>
      <c r="C753" s="199" t="s">
        <v>2687</v>
      </c>
      <c r="D753" s="234" t="s">
        <v>2688</v>
      </c>
      <c r="E753" s="234" t="s">
        <v>2426</v>
      </c>
      <c r="F753" s="228">
        <v>3</v>
      </c>
      <c r="G753" s="228">
        <f t="shared" si="35"/>
        <v>70</v>
      </c>
      <c r="H753" s="228">
        <v>210</v>
      </c>
      <c r="I753" s="228" t="s">
        <v>1706</v>
      </c>
      <c r="J753" s="228">
        <v>15</v>
      </c>
      <c r="K753" s="239">
        <v>3</v>
      </c>
      <c r="L753" s="634">
        <v>10.7</v>
      </c>
      <c r="M753" s="634">
        <v>32.1</v>
      </c>
      <c r="N753" s="79">
        <f t="shared" si="36"/>
        <v>-177.9</v>
      </c>
      <c r="O753" s="287">
        <f t="shared" si="37"/>
        <v>-84.71</v>
      </c>
      <c r="P753" s="20" t="s">
        <v>1703</v>
      </c>
    </row>
    <row r="754" spans="1:16" s="298" customFormat="1" ht="15.75" customHeight="1">
      <c r="A754" s="116">
        <v>748</v>
      </c>
      <c r="B754" s="236" t="s">
        <v>2753</v>
      </c>
      <c r="C754" s="199" t="s">
        <v>2687</v>
      </c>
      <c r="D754" s="234" t="s">
        <v>2688</v>
      </c>
      <c r="E754" s="234" t="s">
        <v>2426</v>
      </c>
      <c r="F754" s="228">
        <v>52</v>
      </c>
      <c r="G754" s="228">
        <f t="shared" si="35"/>
        <v>38</v>
      </c>
      <c r="H754" s="228">
        <v>1976</v>
      </c>
      <c r="I754" s="228" t="s">
        <v>1706</v>
      </c>
      <c r="J754" s="228">
        <v>255</v>
      </c>
      <c r="K754" s="239">
        <v>52</v>
      </c>
      <c r="L754" s="634">
        <v>10.49</v>
      </c>
      <c r="M754" s="634">
        <v>545.70000000000005</v>
      </c>
      <c r="N754" s="79">
        <f t="shared" si="36"/>
        <v>-1430.3</v>
      </c>
      <c r="O754" s="287">
        <f t="shared" si="37"/>
        <v>-72.38</v>
      </c>
      <c r="P754" s="20" t="s">
        <v>1703</v>
      </c>
    </row>
    <row r="755" spans="1:16" s="298" customFormat="1" ht="15.75" customHeight="1">
      <c r="A755" s="116">
        <v>749</v>
      </c>
      <c r="B755" s="236" t="s">
        <v>2753</v>
      </c>
      <c r="C755" s="199" t="s">
        <v>2687</v>
      </c>
      <c r="D755" s="234" t="s">
        <v>2688</v>
      </c>
      <c r="E755" s="234" t="s">
        <v>2426</v>
      </c>
      <c r="F755" s="228">
        <v>52</v>
      </c>
      <c r="G755" s="228">
        <f t="shared" si="35"/>
        <v>70</v>
      </c>
      <c r="H755" s="228">
        <v>3640</v>
      </c>
      <c r="I755" s="228" t="s">
        <v>1706</v>
      </c>
      <c r="J755" s="228">
        <v>260</v>
      </c>
      <c r="K755" s="239">
        <v>52</v>
      </c>
      <c r="L755" s="634">
        <v>10.7</v>
      </c>
      <c r="M755" s="634">
        <v>556.4</v>
      </c>
      <c r="N755" s="79">
        <f t="shared" si="36"/>
        <v>-3083.6</v>
      </c>
      <c r="O755" s="287">
        <f t="shared" si="37"/>
        <v>-84.71</v>
      </c>
      <c r="P755" s="20" t="s">
        <v>1703</v>
      </c>
    </row>
    <row r="756" spans="1:16" s="298" customFormat="1" ht="15.75" customHeight="1">
      <c r="A756" s="116">
        <v>750</v>
      </c>
      <c r="B756" s="236" t="s">
        <v>2753</v>
      </c>
      <c r="C756" s="199" t="s">
        <v>2687</v>
      </c>
      <c r="D756" s="234" t="s">
        <v>2688</v>
      </c>
      <c r="E756" s="234" t="s">
        <v>2426</v>
      </c>
      <c r="F756" s="228">
        <v>15</v>
      </c>
      <c r="G756" s="228">
        <f t="shared" si="35"/>
        <v>100</v>
      </c>
      <c r="H756" s="228">
        <v>1500</v>
      </c>
      <c r="I756" s="228" t="s">
        <v>1706</v>
      </c>
      <c r="J756" s="228">
        <v>150</v>
      </c>
      <c r="K756" s="239">
        <v>15</v>
      </c>
      <c r="L756" s="634">
        <v>21.4</v>
      </c>
      <c r="M756" s="634">
        <v>321</v>
      </c>
      <c r="N756" s="79">
        <f t="shared" si="36"/>
        <v>-1179</v>
      </c>
      <c r="O756" s="287">
        <f t="shared" si="37"/>
        <v>-78.599999999999994</v>
      </c>
      <c r="P756" s="20" t="s">
        <v>1703</v>
      </c>
    </row>
    <row r="757" spans="1:16" s="298" customFormat="1" ht="15.75" customHeight="1">
      <c r="A757" s="116">
        <v>751</v>
      </c>
      <c r="B757" s="236" t="s">
        <v>2753</v>
      </c>
      <c r="C757" s="199" t="s">
        <v>2687</v>
      </c>
      <c r="D757" s="234" t="s">
        <v>2688</v>
      </c>
      <c r="E757" s="234" t="s">
        <v>2426</v>
      </c>
      <c r="F757" s="228">
        <v>2</v>
      </c>
      <c r="G757" s="228">
        <f t="shared" si="35"/>
        <v>141.03</v>
      </c>
      <c r="H757" s="228">
        <v>282.06</v>
      </c>
      <c r="I757" s="228" t="s">
        <v>1706</v>
      </c>
      <c r="J757" s="228">
        <v>20</v>
      </c>
      <c r="K757" s="239">
        <v>2</v>
      </c>
      <c r="L757" s="634">
        <v>21.4</v>
      </c>
      <c r="M757" s="634">
        <v>42.8</v>
      </c>
      <c r="N757" s="79">
        <f t="shared" si="36"/>
        <v>-239.26</v>
      </c>
      <c r="O757" s="287">
        <f t="shared" si="37"/>
        <v>-84.83</v>
      </c>
      <c r="P757" s="20" t="s">
        <v>1703</v>
      </c>
    </row>
    <row r="758" spans="1:16" s="298" customFormat="1" ht="15.75" customHeight="1">
      <c r="A758" s="116">
        <v>752</v>
      </c>
      <c r="B758" s="236" t="s">
        <v>2754</v>
      </c>
      <c r="C758" s="199" t="s">
        <v>2693</v>
      </c>
      <c r="D758" s="234" t="s">
        <v>2688</v>
      </c>
      <c r="E758" s="234" t="s">
        <v>2426</v>
      </c>
      <c r="F758" s="228">
        <v>4</v>
      </c>
      <c r="G758" s="228">
        <f t="shared" si="35"/>
        <v>38.46</v>
      </c>
      <c r="H758" s="228">
        <v>153.84</v>
      </c>
      <c r="I758" s="228" t="s">
        <v>1706</v>
      </c>
      <c r="J758" s="228">
        <v>8</v>
      </c>
      <c r="K758" s="239">
        <v>4</v>
      </c>
      <c r="L758" s="634">
        <v>4.28</v>
      </c>
      <c r="M758" s="634">
        <v>17.12</v>
      </c>
      <c r="N758" s="79">
        <f t="shared" si="36"/>
        <v>-136.72</v>
      </c>
      <c r="O758" s="287">
        <f t="shared" si="37"/>
        <v>-88.87</v>
      </c>
      <c r="P758" s="20" t="s">
        <v>1703</v>
      </c>
    </row>
    <row r="759" spans="1:16" s="298" customFormat="1" ht="15.75" customHeight="1">
      <c r="A759" s="116">
        <v>753</v>
      </c>
      <c r="B759" s="236" t="s">
        <v>2754</v>
      </c>
      <c r="C759" s="199" t="s">
        <v>2693</v>
      </c>
      <c r="D759" s="234" t="s">
        <v>2688</v>
      </c>
      <c r="E759" s="234" t="s">
        <v>2426</v>
      </c>
      <c r="F759" s="228">
        <v>3</v>
      </c>
      <c r="G759" s="228">
        <f t="shared" si="35"/>
        <v>47.01</v>
      </c>
      <c r="H759" s="228">
        <v>141.03</v>
      </c>
      <c r="I759" s="228" t="s">
        <v>1706</v>
      </c>
      <c r="J759" s="228">
        <v>6</v>
      </c>
      <c r="K759" s="239">
        <v>3</v>
      </c>
      <c r="L759" s="634">
        <v>4.28</v>
      </c>
      <c r="M759" s="634">
        <v>12.84</v>
      </c>
      <c r="N759" s="79">
        <f t="shared" si="36"/>
        <v>-128.19</v>
      </c>
      <c r="O759" s="287">
        <f t="shared" si="37"/>
        <v>-90.9</v>
      </c>
      <c r="P759" s="20" t="s">
        <v>1703</v>
      </c>
    </row>
    <row r="760" spans="1:16" s="298" customFormat="1" ht="15.75" customHeight="1">
      <c r="A760" s="116">
        <v>754</v>
      </c>
      <c r="B760" s="236" t="s">
        <v>2755</v>
      </c>
      <c r="C760" s="199" t="s">
        <v>2693</v>
      </c>
      <c r="D760" s="234" t="s">
        <v>2688</v>
      </c>
      <c r="E760" s="234" t="s">
        <v>2426</v>
      </c>
      <c r="F760" s="228">
        <v>22</v>
      </c>
      <c r="G760" s="228">
        <f t="shared" si="35"/>
        <v>120</v>
      </c>
      <c r="H760" s="228">
        <v>2640</v>
      </c>
      <c r="I760" s="228" t="s">
        <v>1706</v>
      </c>
      <c r="J760" s="228">
        <v>220</v>
      </c>
      <c r="K760" s="239">
        <v>22</v>
      </c>
      <c r="L760" s="634">
        <v>21.4</v>
      </c>
      <c r="M760" s="634">
        <v>470.8</v>
      </c>
      <c r="N760" s="79">
        <f t="shared" si="36"/>
        <v>-2169.1999999999998</v>
      </c>
      <c r="O760" s="287">
        <f t="shared" si="37"/>
        <v>-82.17</v>
      </c>
      <c r="P760" s="20" t="s">
        <v>1703</v>
      </c>
    </row>
    <row r="761" spans="1:16" s="298" customFormat="1" ht="15.75" customHeight="1">
      <c r="A761" s="116">
        <v>755</v>
      </c>
      <c r="B761" s="236" t="s">
        <v>2755</v>
      </c>
      <c r="C761" s="199" t="s">
        <v>2693</v>
      </c>
      <c r="D761" s="234" t="s">
        <v>2688</v>
      </c>
      <c r="E761" s="234" t="s">
        <v>2426</v>
      </c>
      <c r="F761" s="228">
        <v>1</v>
      </c>
      <c r="G761" s="228">
        <f t="shared" si="35"/>
        <v>154.69999999999999</v>
      </c>
      <c r="H761" s="228">
        <v>154.69999999999999</v>
      </c>
      <c r="I761" s="228" t="s">
        <v>1706</v>
      </c>
      <c r="J761" s="228">
        <v>10</v>
      </c>
      <c r="K761" s="239">
        <v>1</v>
      </c>
      <c r="L761" s="634">
        <v>21.4</v>
      </c>
      <c r="M761" s="634">
        <v>21.4</v>
      </c>
      <c r="N761" s="79">
        <f t="shared" si="36"/>
        <v>-133.30000000000001</v>
      </c>
      <c r="O761" s="287">
        <f t="shared" si="37"/>
        <v>-86.17</v>
      </c>
      <c r="P761" s="20" t="s">
        <v>1703</v>
      </c>
    </row>
    <row r="762" spans="1:16" s="298" customFormat="1" ht="15.75" customHeight="1">
      <c r="A762" s="116">
        <v>756</v>
      </c>
      <c r="B762" s="236" t="s">
        <v>2755</v>
      </c>
      <c r="C762" s="199" t="s">
        <v>2693</v>
      </c>
      <c r="D762" s="234" t="s">
        <v>2688</v>
      </c>
      <c r="E762" s="234" t="s">
        <v>2426</v>
      </c>
      <c r="F762" s="228">
        <v>1</v>
      </c>
      <c r="G762" s="228">
        <f t="shared" si="35"/>
        <v>204.27</v>
      </c>
      <c r="H762" s="228">
        <v>204.27</v>
      </c>
      <c r="I762" s="228" t="s">
        <v>1706</v>
      </c>
      <c r="J762" s="228">
        <v>20</v>
      </c>
      <c r="K762" s="239">
        <v>1</v>
      </c>
      <c r="L762" s="634">
        <v>42.8</v>
      </c>
      <c r="M762" s="634">
        <v>42.8</v>
      </c>
      <c r="N762" s="79">
        <f t="shared" si="36"/>
        <v>-161.47</v>
      </c>
      <c r="O762" s="287">
        <f t="shared" si="37"/>
        <v>-79.05</v>
      </c>
      <c r="P762" s="20" t="s">
        <v>1703</v>
      </c>
    </row>
    <row r="763" spans="1:16" s="298" customFormat="1" ht="15.75" customHeight="1">
      <c r="A763" s="116">
        <v>757</v>
      </c>
      <c r="B763" s="236" t="s">
        <v>2755</v>
      </c>
      <c r="C763" s="199" t="s">
        <v>2693</v>
      </c>
      <c r="D763" s="234" t="s">
        <v>2688</v>
      </c>
      <c r="E763" s="234" t="s">
        <v>2426</v>
      </c>
      <c r="F763" s="228">
        <v>1</v>
      </c>
      <c r="G763" s="228">
        <f t="shared" si="35"/>
        <v>393.16</v>
      </c>
      <c r="H763" s="228">
        <v>393.16</v>
      </c>
      <c r="I763" s="228" t="s">
        <v>1706</v>
      </c>
      <c r="J763" s="228">
        <v>30</v>
      </c>
      <c r="K763" s="239">
        <v>1</v>
      </c>
      <c r="L763" s="634">
        <v>64.2</v>
      </c>
      <c r="M763" s="634">
        <v>64.2</v>
      </c>
      <c r="N763" s="79">
        <f t="shared" si="36"/>
        <v>-328.96</v>
      </c>
      <c r="O763" s="287">
        <f t="shared" si="37"/>
        <v>-83.67</v>
      </c>
      <c r="P763" s="20" t="s">
        <v>1703</v>
      </c>
    </row>
    <row r="764" spans="1:16" s="298" customFormat="1" ht="15.75" customHeight="1">
      <c r="A764" s="116">
        <v>758</v>
      </c>
      <c r="B764" s="236" t="s">
        <v>2755</v>
      </c>
      <c r="C764" s="199" t="s">
        <v>2693</v>
      </c>
      <c r="D764" s="234" t="s">
        <v>2688</v>
      </c>
      <c r="E764" s="234" t="s">
        <v>2426</v>
      </c>
      <c r="F764" s="228">
        <v>3</v>
      </c>
      <c r="G764" s="228">
        <f t="shared" si="35"/>
        <v>529.91</v>
      </c>
      <c r="H764" s="228">
        <v>1589.73</v>
      </c>
      <c r="I764" s="228" t="s">
        <v>1706</v>
      </c>
      <c r="J764" s="228">
        <v>150</v>
      </c>
      <c r="K764" s="239">
        <v>3</v>
      </c>
      <c r="L764" s="634">
        <v>107</v>
      </c>
      <c r="M764" s="634">
        <v>321</v>
      </c>
      <c r="N764" s="79">
        <f t="shared" si="36"/>
        <v>-1268.73</v>
      </c>
      <c r="O764" s="287">
        <f t="shared" si="37"/>
        <v>-79.81</v>
      </c>
      <c r="P764" s="20" t="s">
        <v>1703</v>
      </c>
    </row>
    <row r="765" spans="1:16" s="298" customFormat="1" ht="15.75" customHeight="1">
      <c r="A765" s="116">
        <v>759</v>
      </c>
      <c r="B765" s="236" t="s">
        <v>2755</v>
      </c>
      <c r="C765" s="199" t="s">
        <v>2693</v>
      </c>
      <c r="D765" s="234" t="s">
        <v>2688</v>
      </c>
      <c r="E765" s="234" t="s">
        <v>2426</v>
      </c>
      <c r="F765" s="228">
        <v>1</v>
      </c>
      <c r="G765" s="228">
        <f t="shared" si="35"/>
        <v>1153.8499999999999</v>
      </c>
      <c r="H765" s="228">
        <v>1153.8499999999999</v>
      </c>
      <c r="I765" s="228" t="s">
        <v>1706</v>
      </c>
      <c r="J765" s="228">
        <v>60</v>
      </c>
      <c r="K765" s="239">
        <v>1</v>
      </c>
      <c r="L765" s="634">
        <v>128.4</v>
      </c>
      <c r="M765" s="634">
        <v>128.4</v>
      </c>
      <c r="N765" s="79">
        <f t="shared" si="36"/>
        <v>-1025.45</v>
      </c>
      <c r="O765" s="287">
        <f t="shared" si="37"/>
        <v>-88.87</v>
      </c>
      <c r="P765" s="20" t="s">
        <v>1703</v>
      </c>
    </row>
    <row r="766" spans="1:16" s="298" customFormat="1" ht="15.75" customHeight="1">
      <c r="A766" s="116">
        <v>760</v>
      </c>
      <c r="B766" s="236" t="s">
        <v>2755</v>
      </c>
      <c r="C766" s="199" t="s">
        <v>2693</v>
      </c>
      <c r="D766" s="234" t="s">
        <v>2688</v>
      </c>
      <c r="E766" s="234" t="s">
        <v>2426</v>
      </c>
      <c r="F766" s="228">
        <v>1</v>
      </c>
      <c r="G766" s="228">
        <f t="shared" si="35"/>
        <v>982.91</v>
      </c>
      <c r="H766" s="228">
        <v>982.91</v>
      </c>
      <c r="I766" s="228" t="s">
        <v>1706</v>
      </c>
      <c r="J766" s="228">
        <v>60</v>
      </c>
      <c r="K766" s="239">
        <v>1</v>
      </c>
      <c r="L766" s="634">
        <v>128.4</v>
      </c>
      <c r="M766" s="634">
        <v>128.4</v>
      </c>
      <c r="N766" s="79">
        <f t="shared" si="36"/>
        <v>-854.51</v>
      </c>
      <c r="O766" s="287">
        <f t="shared" si="37"/>
        <v>-86.94</v>
      </c>
      <c r="P766" s="20" t="s">
        <v>1703</v>
      </c>
    </row>
    <row r="767" spans="1:16" s="298" customFormat="1" ht="15.75" customHeight="1">
      <c r="A767" s="116">
        <v>761</v>
      </c>
      <c r="B767" s="236" t="s">
        <v>2755</v>
      </c>
      <c r="C767" s="199" t="s">
        <v>2693</v>
      </c>
      <c r="D767" s="234" t="s">
        <v>2688</v>
      </c>
      <c r="E767" s="234" t="s">
        <v>2426</v>
      </c>
      <c r="F767" s="228">
        <v>3</v>
      </c>
      <c r="G767" s="228">
        <f t="shared" si="35"/>
        <v>250</v>
      </c>
      <c r="H767" s="228">
        <v>750</v>
      </c>
      <c r="I767" s="228" t="s">
        <v>1706</v>
      </c>
      <c r="J767" s="228">
        <v>60</v>
      </c>
      <c r="K767" s="239">
        <v>3</v>
      </c>
      <c r="L767" s="634">
        <v>42.8</v>
      </c>
      <c r="M767" s="634">
        <v>128.4</v>
      </c>
      <c r="N767" s="79">
        <f t="shared" si="36"/>
        <v>-621.6</v>
      </c>
      <c r="O767" s="287">
        <f t="shared" si="37"/>
        <v>-82.88</v>
      </c>
      <c r="P767" s="20" t="s">
        <v>1703</v>
      </c>
    </row>
    <row r="768" spans="1:16" s="298" customFormat="1" ht="15.75" customHeight="1">
      <c r="A768" s="116">
        <v>762</v>
      </c>
      <c r="B768" s="236" t="s">
        <v>2755</v>
      </c>
      <c r="C768" s="199" t="s">
        <v>2693</v>
      </c>
      <c r="D768" s="234" t="s">
        <v>2688</v>
      </c>
      <c r="E768" s="234" t="s">
        <v>2426</v>
      </c>
      <c r="F768" s="228">
        <v>2</v>
      </c>
      <c r="G768" s="228">
        <f t="shared" si="35"/>
        <v>1500</v>
      </c>
      <c r="H768" s="228">
        <v>3000</v>
      </c>
      <c r="I768" s="228" t="s">
        <v>1706</v>
      </c>
      <c r="J768" s="228">
        <v>100</v>
      </c>
      <c r="K768" s="239">
        <v>2</v>
      </c>
      <c r="L768" s="634">
        <v>107</v>
      </c>
      <c r="M768" s="634">
        <v>214</v>
      </c>
      <c r="N768" s="79">
        <f t="shared" si="36"/>
        <v>-2786</v>
      </c>
      <c r="O768" s="287">
        <f t="shared" si="37"/>
        <v>-92.87</v>
      </c>
      <c r="P768" s="20" t="s">
        <v>1703</v>
      </c>
    </row>
    <row r="769" spans="1:16" s="298" customFormat="1" ht="15.75" customHeight="1">
      <c r="A769" s="116">
        <v>763</v>
      </c>
      <c r="B769" s="236" t="s">
        <v>2755</v>
      </c>
      <c r="C769" s="199" t="s">
        <v>2693</v>
      </c>
      <c r="D769" s="234" t="s">
        <v>2688</v>
      </c>
      <c r="E769" s="234" t="s">
        <v>2426</v>
      </c>
      <c r="F769" s="228">
        <v>29</v>
      </c>
      <c r="G769" s="228">
        <f t="shared" si="35"/>
        <v>400</v>
      </c>
      <c r="H769" s="228">
        <v>11600</v>
      </c>
      <c r="I769" s="228" t="s">
        <v>1706</v>
      </c>
      <c r="J769" s="228">
        <v>900</v>
      </c>
      <c r="K769" s="239">
        <v>29</v>
      </c>
      <c r="L769" s="634">
        <v>66.41</v>
      </c>
      <c r="M769" s="634">
        <v>1926</v>
      </c>
      <c r="N769" s="79">
        <f t="shared" si="36"/>
        <v>-9674</v>
      </c>
      <c r="O769" s="287">
        <f t="shared" si="37"/>
        <v>-83.4</v>
      </c>
      <c r="P769" s="20" t="s">
        <v>1703</v>
      </c>
    </row>
    <row r="770" spans="1:16" s="298" customFormat="1" ht="15.75" customHeight="1">
      <c r="A770" s="116">
        <v>764</v>
      </c>
      <c r="B770" s="236" t="s">
        <v>2755</v>
      </c>
      <c r="C770" s="199" t="s">
        <v>2693</v>
      </c>
      <c r="D770" s="234" t="s">
        <v>2688</v>
      </c>
      <c r="E770" s="234" t="s">
        <v>2426</v>
      </c>
      <c r="F770" s="228">
        <v>11</v>
      </c>
      <c r="G770" s="228">
        <f t="shared" si="35"/>
        <v>650</v>
      </c>
      <c r="H770" s="228">
        <v>7150</v>
      </c>
      <c r="I770" s="228" t="s">
        <v>1706</v>
      </c>
      <c r="J770" s="228">
        <v>330</v>
      </c>
      <c r="K770" s="239">
        <v>11</v>
      </c>
      <c r="L770" s="634">
        <v>64.2</v>
      </c>
      <c r="M770" s="634">
        <v>706.2</v>
      </c>
      <c r="N770" s="79">
        <f t="shared" si="36"/>
        <v>-6443.8</v>
      </c>
      <c r="O770" s="287">
        <f t="shared" si="37"/>
        <v>-90.12</v>
      </c>
      <c r="P770" s="20" t="s">
        <v>1703</v>
      </c>
    </row>
    <row r="771" spans="1:16" s="298" customFormat="1" ht="15.75" customHeight="1">
      <c r="A771" s="116">
        <v>765</v>
      </c>
      <c r="B771" s="236" t="s">
        <v>2755</v>
      </c>
      <c r="C771" s="199" t="s">
        <v>2693</v>
      </c>
      <c r="D771" s="234" t="s">
        <v>2688</v>
      </c>
      <c r="E771" s="234" t="s">
        <v>2426</v>
      </c>
      <c r="F771" s="228">
        <v>9</v>
      </c>
      <c r="G771" s="228">
        <f t="shared" si="35"/>
        <v>1000</v>
      </c>
      <c r="H771" s="228">
        <v>9000</v>
      </c>
      <c r="I771" s="228" t="s">
        <v>1706</v>
      </c>
      <c r="J771" s="228">
        <v>360</v>
      </c>
      <c r="K771" s="239">
        <v>9</v>
      </c>
      <c r="L771" s="634">
        <v>85.6</v>
      </c>
      <c r="M771" s="634">
        <v>770.4</v>
      </c>
      <c r="N771" s="79">
        <f t="shared" si="36"/>
        <v>-8229.6</v>
      </c>
      <c r="O771" s="287">
        <f t="shared" si="37"/>
        <v>-91.44</v>
      </c>
      <c r="P771" s="20" t="s">
        <v>1703</v>
      </c>
    </row>
    <row r="772" spans="1:16" s="298" customFormat="1" ht="15.75" customHeight="1">
      <c r="A772" s="116">
        <v>766</v>
      </c>
      <c r="B772" s="236" t="s">
        <v>2755</v>
      </c>
      <c r="C772" s="199" t="s">
        <v>2693</v>
      </c>
      <c r="D772" s="234" t="s">
        <v>2688</v>
      </c>
      <c r="E772" s="234" t="s">
        <v>2426</v>
      </c>
      <c r="F772" s="228">
        <v>7</v>
      </c>
      <c r="G772" s="228">
        <f t="shared" si="35"/>
        <v>2655.68</v>
      </c>
      <c r="H772" s="228">
        <v>18589.759999999998</v>
      </c>
      <c r="I772" s="228" t="s">
        <v>1706</v>
      </c>
      <c r="J772" s="228">
        <v>350</v>
      </c>
      <c r="K772" s="239">
        <v>7</v>
      </c>
      <c r="L772" s="634">
        <v>107</v>
      </c>
      <c r="M772" s="634">
        <v>749</v>
      </c>
      <c r="N772" s="79">
        <f t="shared" si="36"/>
        <v>-17840.759999999998</v>
      </c>
      <c r="O772" s="287">
        <f t="shared" si="37"/>
        <v>-95.97</v>
      </c>
      <c r="P772" s="20" t="s">
        <v>1703</v>
      </c>
    </row>
    <row r="773" spans="1:16" s="298" customFormat="1" ht="15.75" customHeight="1">
      <c r="A773" s="116">
        <v>767</v>
      </c>
      <c r="B773" s="236" t="s">
        <v>2755</v>
      </c>
      <c r="C773" s="199" t="s">
        <v>2693</v>
      </c>
      <c r="D773" s="234" t="s">
        <v>2688</v>
      </c>
      <c r="E773" s="234" t="s">
        <v>2426</v>
      </c>
      <c r="F773" s="228">
        <v>4</v>
      </c>
      <c r="G773" s="228">
        <f t="shared" ref="G773:G796" si="38">H773/F773</f>
        <v>1365</v>
      </c>
      <c r="H773" s="228">
        <v>5460</v>
      </c>
      <c r="I773" s="228" t="s">
        <v>1706</v>
      </c>
      <c r="J773" s="228">
        <v>160</v>
      </c>
      <c r="K773" s="239">
        <v>4</v>
      </c>
      <c r="L773" s="634">
        <v>85.6</v>
      </c>
      <c r="M773" s="634">
        <v>342.4</v>
      </c>
      <c r="N773" s="79">
        <f t="shared" si="36"/>
        <v>-5117.6000000000004</v>
      </c>
      <c r="O773" s="287">
        <f t="shared" si="37"/>
        <v>-93.73</v>
      </c>
      <c r="P773" s="20" t="s">
        <v>1703</v>
      </c>
    </row>
    <row r="774" spans="1:16" s="298" customFormat="1" ht="15.75" customHeight="1">
      <c r="A774" s="116">
        <v>768</v>
      </c>
      <c r="B774" s="236" t="s">
        <v>2755</v>
      </c>
      <c r="C774" s="199" t="s">
        <v>2693</v>
      </c>
      <c r="D774" s="234" t="s">
        <v>2688</v>
      </c>
      <c r="E774" s="234" t="s">
        <v>2426</v>
      </c>
      <c r="F774" s="228">
        <v>1</v>
      </c>
      <c r="G774" s="228">
        <f t="shared" si="38"/>
        <v>2500</v>
      </c>
      <c r="H774" s="228">
        <v>2500</v>
      </c>
      <c r="I774" s="228" t="s">
        <v>1706</v>
      </c>
      <c r="J774" s="228">
        <v>50</v>
      </c>
      <c r="K774" s="239">
        <v>1</v>
      </c>
      <c r="L774" s="634">
        <v>107</v>
      </c>
      <c r="M774" s="634">
        <v>107</v>
      </c>
      <c r="N774" s="79">
        <f t="shared" si="36"/>
        <v>-2393</v>
      </c>
      <c r="O774" s="287">
        <f t="shared" si="37"/>
        <v>-95.72</v>
      </c>
      <c r="P774" s="20" t="s">
        <v>1703</v>
      </c>
    </row>
    <row r="775" spans="1:16" s="298" customFormat="1" ht="15.75" customHeight="1">
      <c r="A775" s="116">
        <v>769</v>
      </c>
      <c r="B775" s="236" t="s">
        <v>2755</v>
      </c>
      <c r="C775" s="199" t="s">
        <v>2693</v>
      </c>
      <c r="D775" s="234" t="s">
        <v>2688</v>
      </c>
      <c r="E775" s="234" t="s">
        <v>2426</v>
      </c>
      <c r="F775" s="228">
        <v>1</v>
      </c>
      <c r="G775" s="228">
        <f t="shared" si="38"/>
        <v>5500</v>
      </c>
      <c r="H775" s="228">
        <v>5500</v>
      </c>
      <c r="I775" s="228" t="s">
        <v>1706</v>
      </c>
      <c r="J775" s="228">
        <v>100</v>
      </c>
      <c r="K775" s="239">
        <v>1</v>
      </c>
      <c r="L775" s="634">
        <v>214</v>
      </c>
      <c r="M775" s="634">
        <v>214</v>
      </c>
      <c r="N775" s="79">
        <f t="shared" si="36"/>
        <v>-5286</v>
      </c>
      <c r="O775" s="287">
        <f t="shared" si="37"/>
        <v>-96.11</v>
      </c>
      <c r="P775" s="20" t="s">
        <v>1703</v>
      </c>
    </row>
    <row r="776" spans="1:16" s="298" customFormat="1" ht="15.75" customHeight="1">
      <c r="A776" s="116">
        <v>770</v>
      </c>
      <c r="B776" s="236" t="s">
        <v>2756</v>
      </c>
      <c r="C776" s="199" t="s">
        <v>2693</v>
      </c>
      <c r="D776" s="234" t="s">
        <v>2688</v>
      </c>
      <c r="E776" s="234" t="s">
        <v>2426</v>
      </c>
      <c r="F776" s="228">
        <v>5</v>
      </c>
      <c r="G776" s="228">
        <f t="shared" si="38"/>
        <v>200</v>
      </c>
      <c r="H776" s="228">
        <v>1000</v>
      </c>
      <c r="I776" s="228" t="s">
        <v>1705</v>
      </c>
      <c r="J776" s="228">
        <v>50</v>
      </c>
      <c r="K776" s="239">
        <v>5</v>
      </c>
      <c r="L776" s="634">
        <v>82</v>
      </c>
      <c r="M776" s="634">
        <v>410</v>
      </c>
      <c r="N776" s="79">
        <f t="shared" si="36"/>
        <v>-590</v>
      </c>
      <c r="O776" s="287">
        <f t="shared" si="37"/>
        <v>-59</v>
      </c>
      <c r="P776" s="20" t="s">
        <v>1703</v>
      </c>
    </row>
    <row r="777" spans="1:16" s="298" customFormat="1" ht="15.75" customHeight="1">
      <c r="A777" s="116">
        <v>771</v>
      </c>
      <c r="B777" s="236" t="s">
        <v>2756</v>
      </c>
      <c r="C777" s="199" t="s">
        <v>2693</v>
      </c>
      <c r="D777" s="234" t="s">
        <v>2688</v>
      </c>
      <c r="E777" s="234" t="s">
        <v>2426</v>
      </c>
      <c r="F777" s="228">
        <v>2</v>
      </c>
      <c r="G777" s="228">
        <f t="shared" si="38"/>
        <v>529.91</v>
      </c>
      <c r="H777" s="228">
        <v>1059.82</v>
      </c>
      <c r="I777" s="228" t="s">
        <v>1705</v>
      </c>
      <c r="J777" s="228">
        <v>40</v>
      </c>
      <c r="K777" s="239">
        <v>2</v>
      </c>
      <c r="L777" s="634">
        <v>164</v>
      </c>
      <c r="M777" s="634">
        <v>328</v>
      </c>
      <c r="N777" s="79">
        <f t="shared" si="36"/>
        <v>-731.82</v>
      </c>
      <c r="O777" s="287">
        <f t="shared" si="37"/>
        <v>-69.05</v>
      </c>
      <c r="P777" s="20" t="s">
        <v>1703</v>
      </c>
    </row>
    <row r="778" spans="1:16" s="298" customFormat="1" ht="15.75" customHeight="1">
      <c r="A778" s="116">
        <v>772</v>
      </c>
      <c r="B778" s="236" t="s">
        <v>2756</v>
      </c>
      <c r="C778" s="199" t="s">
        <v>2693</v>
      </c>
      <c r="D778" s="234" t="s">
        <v>2688</v>
      </c>
      <c r="E778" s="234" t="s">
        <v>2426</v>
      </c>
      <c r="F778" s="228">
        <v>6</v>
      </c>
      <c r="G778" s="228">
        <f t="shared" si="38"/>
        <v>1111.1099999999999</v>
      </c>
      <c r="H778" s="228">
        <v>6666.66</v>
      </c>
      <c r="I778" s="228" t="s">
        <v>1705</v>
      </c>
      <c r="J778" s="228">
        <v>120</v>
      </c>
      <c r="K778" s="239">
        <v>6</v>
      </c>
      <c r="L778" s="634">
        <v>164</v>
      </c>
      <c r="M778" s="634">
        <v>984</v>
      </c>
      <c r="N778" s="79">
        <f t="shared" si="36"/>
        <v>-5682.66</v>
      </c>
      <c r="O778" s="287">
        <f t="shared" si="37"/>
        <v>-85.24</v>
      </c>
      <c r="P778" s="20" t="s">
        <v>1703</v>
      </c>
    </row>
    <row r="779" spans="1:16" s="298" customFormat="1" ht="15.75" customHeight="1">
      <c r="A779" s="116">
        <v>773</v>
      </c>
      <c r="B779" s="236" t="s">
        <v>2756</v>
      </c>
      <c r="C779" s="199" t="s">
        <v>2693</v>
      </c>
      <c r="D779" s="234" t="s">
        <v>2688</v>
      </c>
      <c r="E779" s="234" t="s">
        <v>2426</v>
      </c>
      <c r="F779" s="228">
        <v>3</v>
      </c>
      <c r="G779" s="228">
        <f t="shared" si="38"/>
        <v>1015.41</v>
      </c>
      <c r="H779" s="228">
        <v>3046.22</v>
      </c>
      <c r="I779" s="228" t="s">
        <v>1705</v>
      </c>
      <c r="J779" s="228">
        <v>60</v>
      </c>
      <c r="K779" s="239">
        <v>3</v>
      </c>
      <c r="L779" s="634">
        <v>164</v>
      </c>
      <c r="M779" s="634">
        <v>492</v>
      </c>
      <c r="N779" s="79">
        <f t="shared" si="36"/>
        <v>-2554.2199999999998</v>
      </c>
      <c r="O779" s="287">
        <f t="shared" si="37"/>
        <v>-83.85</v>
      </c>
      <c r="P779" s="20" t="s">
        <v>1703</v>
      </c>
    </row>
    <row r="780" spans="1:16" s="298" customFormat="1" ht="15.75" customHeight="1">
      <c r="A780" s="116">
        <v>774</v>
      </c>
      <c r="B780" s="236" t="s">
        <v>2756</v>
      </c>
      <c r="C780" s="199" t="s">
        <v>2693</v>
      </c>
      <c r="D780" s="234" t="s">
        <v>2688</v>
      </c>
      <c r="E780" s="234" t="s">
        <v>2426</v>
      </c>
      <c r="F780" s="228">
        <v>1</v>
      </c>
      <c r="G780" s="228">
        <f t="shared" si="38"/>
        <v>1581.2</v>
      </c>
      <c r="H780" s="228">
        <v>1581.2</v>
      </c>
      <c r="I780" s="228" t="s">
        <v>1705</v>
      </c>
      <c r="J780" s="228">
        <v>20</v>
      </c>
      <c r="K780" s="239">
        <v>1</v>
      </c>
      <c r="L780" s="634">
        <v>164</v>
      </c>
      <c r="M780" s="634">
        <v>164</v>
      </c>
      <c r="N780" s="79">
        <f t="shared" si="36"/>
        <v>-1417.2</v>
      </c>
      <c r="O780" s="287">
        <f t="shared" si="37"/>
        <v>-89.63</v>
      </c>
      <c r="P780" s="20" t="s">
        <v>1703</v>
      </c>
    </row>
    <row r="781" spans="1:16" s="298" customFormat="1" ht="15.75" customHeight="1">
      <c r="A781" s="116">
        <v>775</v>
      </c>
      <c r="B781" s="236" t="s">
        <v>2756</v>
      </c>
      <c r="C781" s="199" t="s">
        <v>2693</v>
      </c>
      <c r="D781" s="234" t="s">
        <v>2688</v>
      </c>
      <c r="E781" s="234" t="s">
        <v>2426</v>
      </c>
      <c r="F781" s="228">
        <v>1</v>
      </c>
      <c r="G781" s="228">
        <f t="shared" si="38"/>
        <v>1794.87</v>
      </c>
      <c r="H781" s="228">
        <v>1794.87</v>
      </c>
      <c r="I781" s="228" t="s">
        <v>1705</v>
      </c>
      <c r="J781" s="228">
        <v>20</v>
      </c>
      <c r="K781" s="239">
        <v>1</v>
      </c>
      <c r="L781" s="634">
        <v>164</v>
      </c>
      <c r="M781" s="634">
        <v>164</v>
      </c>
      <c r="N781" s="79">
        <f t="shared" si="36"/>
        <v>-1630.87</v>
      </c>
      <c r="O781" s="287">
        <f t="shared" si="37"/>
        <v>-90.86</v>
      </c>
      <c r="P781" s="20" t="s">
        <v>1703</v>
      </c>
    </row>
    <row r="782" spans="1:16" s="298" customFormat="1" ht="15.75" customHeight="1">
      <c r="A782" s="116">
        <v>776</v>
      </c>
      <c r="B782" s="236" t="s">
        <v>2756</v>
      </c>
      <c r="C782" s="199" t="s">
        <v>2693</v>
      </c>
      <c r="D782" s="234" t="s">
        <v>2688</v>
      </c>
      <c r="E782" s="234" t="s">
        <v>2426</v>
      </c>
      <c r="F782" s="228">
        <v>1</v>
      </c>
      <c r="G782" s="228">
        <f t="shared" si="38"/>
        <v>205.13</v>
      </c>
      <c r="H782" s="228">
        <v>205.13</v>
      </c>
      <c r="I782" s="228" t="s">
        <v>1705</v>
      </c>
      <c r="J782" s="228">
        <v>20</v>
      </c>
      <c r="K782" s="239">
        <v>1</v>
      </c>
      <c r="L782" s="634">
        <v>164</v>
      </c>
      <c r="M782" s="634">
        <v>164</v>
      </c>
      <c r="N782" s="79">
        <f t="shared" si="36"/>
        <v>-41.13</v>
      </c>
      <c r="O782" s="287">
        <f t="shared" si="37"/>
        <v>-20.05</v>
      </c>
      <c r="P782" s="20" t="s">
        <v>1703</v>
      </c>
    </row>
    <row r="783" spans="1:16" s="298" customFormat="1" ht="15.75" customHeight="1">
      <c r="A783" s="116">
        <v>777</v>
      </c>
      <c r="B783" s="236" t="s">
        <v>2756</v>
      </c>
      <c r="C783" s="199" t="s">
        <v>2693</v>
      </c>
      <c r="D783" s="234" t="s">
        <v>2688</v>
      </c>
      <c r="E783" s="234" t="s">
        <v>2426</v>
      </c>
      <c r="F783" s="228">
        <v>1</v>
      </c>
      <c r="G783" s="228">
        <f t="shared" si="38"/>
        <v>600</v>
      </c>
      <c r="H783" s="228">
        <v>600</v>
      </c>
      <c r="I783" s="228" t="s">
        <v>1705</v>
      </c>
      <c r="J783" s="228">
        <v>30</v>
      </c>
      <c r="K783" s="239">
        <v>1</v>
      </c>
      <c r="L783" s="634">
        <v>246</v>
      </c>
      <c r="M783" s="634">
        <v>246</v>
      </c>
      <c r="N783" s="79">
        <f t="shared" si="36"/>
        <v>-354</v>
      </c>
      <c r="O783" s="287">
        <f t="shared" si="37"/>
        <v>-59</v>
      </c>
      <c r="P783" s="20" t="s">
        <v>1703</v>
      </c>
    </row>
    <row r="784" spans="1:16" s="298" customFormat="1" ht="15.75" customHeight="1">
      <c r="A784" s="116">
        <v>778</v>
      </c>
      <c r="B784" s="236" t="s">
        <v>2757</v>
      </c>
      <c r="C784" s="199" t="s">
        <v>2693</v>
      </c>
      <c r="D784" s="234" t="s">
        <v>2688</v>
      </c>
      <c r="E784" s="234" t="s">
        <v>2426</v>
      </c>
      <c r="F784" s="228">
        <v>1</v>
      </c>
      <c r="G784" s="228">
        <f t="shared" si="38"/>
        <v>100</v>
      </c>
      <c r="H784" s="228">
        <v>100</v>
      </c>
      <c r="I784" s="228" t="s">
        <v>1706</v>
      </c>
      <c r="J784" s="228">
        <v>30</v>
      </c>
      <c r="K784" s="239">
        <v>1</v>
      </c>
      <c r="L784" s="634">
        <v>64.2</v>
      </c>
      <c r="M784" s="634">
        <v>64.2</v>
      </c>
      <c r="N784" s="79">
        <f t="shared" si="36"/>
        <v>-35.799999999999997</v>
      </c>
      <c r="O784" s="287">
        <f t="shared" si="37"/>
        <v>-35.799999999999997</v>
      </c>
      <c r="P784" s="20" t="s">
        <v>1703</v>
      </c>
    </row>
    <row r="785" spans="1:16" s="298" customFormat="1" ht="15.75" customHeight="1">
      <c r="A785" s="116">
        <v>779</v>
      </c>
      <c r="B785" s="236" t="s">
        <v>2757</v>
      </c>
      <c r="C785" s="199" t="s">
        <v>2693</v>
      </c>
      <c r="D785" s="234" t="s">
        <v>2688</v>
      </c>
      <c r="E785" s="234" t="s">
        <v>2426</v>
      </c>
      <c r="F785" s="228">
        <v>1</v>
      </c>
      <c r="G785" s="228">
        <f t="shared" si="38"/>
        <v>495.73</v>
      </c>
      <c r="H785" s="228">
        <v>495.73</v>
      </c>
      <c r="I785" s="228" t="s">
        <v>1706</v>
      </c>
      <c r="J785" s="228">
        <v>30</v>
      </c>
      <c r="K785" s="239">
        <v>1</v>
      </c>
      <c r="L785" s="634">
        <v>64.2</v>
      </c>
      <c r="M785" s="634">
        <v>64.2</v>
      </c>
      <c r="N785" s="79">
        <f t="shared" si="36"/>
        <v>-431.53</v>
      </c>
      <c r="O785" s="287">
        <f t="shared" si="37"/>
        <v>-87.05</v>
      </c>
      <c r="P785" s="20" t="s">
        <v>1703</v>
      </c>
    </row>
    <row r="786" spans="1:16" s="298" customFormat="1" ht="15.75" customHeight="1">
      <c r="A786" s="116">
        <v>780</v>
      </c>
      <c r="B786" s="236" t="s">
        <v>2757</v>
      </c>
      <c r="C786" s="199" t="s">
        <v>2693</v>
      </c>
      <c r="D786" s="234" t="s">
        <v>2688</v>
      </c>
      <c r="E786" s="234" t="s">
        <v>2426</v>
      </c>
      <c r="F786" s="228">
        <v>1</v>
      </c>
      <c r="G786" s="228">
        <f t="shared" si="38"/>
        <v>615.38</v>
      </c>
      <c r="H786" s="228">
        <v>615.38</v>
      </c>
      <c r="I786" s="228" t="s">
        <v>1706</v>
      </c>
      <c r="J786" s="228">
        <v>30</v>
      </c>
      <c r="K786" s="239">
        <v>1</v>
      </c>
      <c r="L786" s="634">
        <v>64.2</v>
      </c>
      <c r="M786" s="634">
        <v>64.2</v>
      </c>
      <c r="N786" s="79">
        <f t="shared" si="36"/>
        <v>-551.17999999999995</v>
      </c>
      <c r="O786" s="287">
        <f t="shared" si="37"/>
        <v>-89.57</v>
      </c>
      <c r="P786" s="20" t="s">
        <v>1703</v>
      </c>
    </row>
    <row r="787" spans="1:16" s="298" customFormat="1" ht="15.75" customHeight="1">
      <c r="A787" s="116">
        <v>781</v>
      </c>
      <c r="B787" s="236" t="s">
        <v>2757</v>
      </c>
      <c r="C787" s="199" t="s">
        <v>2693</v>
      </c>
      <c r="D787" s="234" t="s">
        <v>2688</v>
      </c>
      <c r="E787" s="234" t="s">
        <v>2426</v>
      </c>
      <c r="F787" s="228">
        <v>5</v>
      </c>
      <c r="G787" s="228">
        <f t="shared" si="38"/>
        <v>316.24</v>
      </c>
      <c r="H787" s="228">
        <v>1581.2</v>
      </c>
      <c r="I787" s="228" t="s">
        <v>1706</v>
      </c>
      <c r="J787" s="228">
        <v>150</v>
      </c>
      <c r="K787" s="239">
        <v>5</v>
      </c>
      <c r="L787" s="634">
        <v>64.2</v>
      </c>
      <c r="M787" s="634">
        <v>321</v>
      </c>
      <c r="N787" s="79">
        <f t="shared" ref="N787:N796" si="39">M787-H787</f>
        <v>-1260.2</v>
      </c>
      <c r="O787" s="287">
        <f t="shared" ref="O787:O796" si="40">IF(OR(H787=0,H787=""),"",ROUND(N787/H787*100,2))</f>
        <v>-79.7</v>
      </c>
      <c r="P787" s="20" t="s">
        <v>1703</v>
      </c>
    </row>
    <row r="788" spans="1:16" s="298" customFormat="1" ht="15.75" customHeight="1">
      <c r="A788" s="116">
        <v>782</v>
      </c>
      <c r="B788" s="236" t="s">
        <v>2758</v>
      </c>
      <c r="C788" s="199" t="s">
        <v>2693</v>
      </c>
      <c r="D788" s="234" t="s">
        <v>2688</v>
      </c>
      <c r="E788" s="234" t="s">
        <v>2426</v>
      </c>
      <c r="F788" s="228">
        <v>2</v>
      </c>
      <c r="G788" s="228">
        <f t="shared" si="38"/>
        <v>324.79000000000002</v>
      </c>
      <c r="H788" s="228">
        <v>649.58000000000004</v>
      </c>
      <c r="I788" s="228" t="s">
        <v>1705</v>
      </c>
      <c r="J788" s="228">
        <v>60</v>
      </c>
      <c r="K788" s="239">
        <v>2</v>
      </c>
      <c r="L788" s="634">
        <v>246</v>
      </c>
      <c r="M788" s="634">
        <v>492</v>
      </c>
      <c r="N788" s="79">
        <f t="shared" si="39"/>
        <v>-157.58000000000001</v>
      </c>
      <c r="O788" s="287">
        <f t="shared" si="40"/>
        <v>-24.26</v>
      </c>
      <c r="P788" s="20" t="s">
        <v>1703</v>
      </c>
    </row>
    <row r="789" spans="1:16" s="298" customFormat="1" ht="15.75" customHeight="1">
      <c r="A789" s="116">
        <v>783</v>
      </c>
      <c r="B789" s="236" t="s">
        <v>2759</v>
      </c>
      <c r="C789" s="199" t="s">
        <v>2693</v>
      </c>
      <c r="D789" s="234" t="s">
        <v>2688</v>
      </c>
      <c r="E789" s="234" t="s">
        <v>2426</v>
      </c>
      <c r="F789" s="228">
        <v>5</v>
      </c>
      <c r="G789" s="228">
        <f t="shared" si="38"/>
        <v>150</v>
      </c>
      <c r="H789" s="228">
        <v>750</v>
      </c>
      <c r="I789" s="228" t="s">
        <v>1705</v>
      </c>
      <c r="J789" s="228">
        <v>15</v>
      </c>
      <c r="K789" s="239">
        <v>5</v>
      </c>
      <c r="L789" s="634">
        <v>24.6</v>
      </c>
      <c r="M789" s="634">
        <v>123</v>
      </c>
      <c r="N789" s="79">
        <f t="shared" si="39"/>
        <v>-627</v>
      </c>
      <c r="O789" s="287">
        <f t="shared" si="40"/>
        <v>-83.6</v>
      </c>
      <c r="P789" s="20" t="s">
        <v>1703</v>
      </c>
    </row>
    <row r="790" spans="1:16" s="298" customFormat="1" ht="15.75" customHeight="1">
      <c r="A790" s="116">
        <v>784</v>
      </c>
      <c r="B790" s="236" t="s">
        <v>2758</v>
      </c>
      <c r="C790" s="199" t="s">
        <v>2693</v>
      </c>
      <c r="D790" s="234" t="s">
        <v>2688</v>
      </c>
      <c r="E790" s="234" t="s">
        <v>2426</v>
      </c>
      <c r="F790" s="228">
        <v>5</v>
      </c>
      <c r="G790" s="228">
        <f t="shared" si="38"/>
        <v>656.07</v>
      </c>
      <c r="H790" s="228">
        <v>3280.36</v>
      </c>
      <c r="I790" s="228" t="s">
        <v>1705</v>
      </c>
      <c r="J790" s="228">
        <v>150</v>
      </c>
      <c r="K790" s="239">
        <v>5</v>
      </c>
      <c r="L790" s="634">
        <v>246</v>
      </c>
      <c r="M790" s="634">
        <v>1230</v>
      </c>
      <c r="N790" s="79">
        <f t="shared" si="39"/>
        <v>-2050.36</v>
      </c>
      <c r="O790" s="287">
        <f t="shared" si="40"/>
        <v>-62.5</v>
      </c>
      <c r="P790" s="20" t="s">
        <v>1703</v>
      </c>
    </row>
    <row r="791" spans="1:16" s="298" customFormat="1" ht="15.75" customHeight="1">
      <c r="A791" s="116">
        <v>785</v>
      </c>
      <c r="B791" s="236" t="s">
        <v>2758</v>
      </c>
      <c r="C791" s="199" t="s">
        <v>2693</v>
      </c>
      <c r="D791" s="234" t="s">
        <v>2688</v>
      </c>
      <c r="E791" s="234" t="s">
        <v>2426</v>
      </c>
      <c r="F791" s="228">
        <v>3</v>
      </c>
      <c r="G791" s="228">
        <f t="shared" si="38"/>
        <v>1709.4</v>
      </c>
      <c r="H791" s="228">
        <v>5128.2</v>
      </c>
      <c r="I791" s="228" t="s">
        <v>1705</v>
      </c>
      <c r="J791" s="228">
        <v>90</v>
      </c>
      <c r="K791" s="239">
        <v>3</v>
      </c>
      <c r="L791" s="634">
        <v>246</v>
      </c>
      <c r="M791" s="634">
        <v>738</v>
      </c>
      <c r="N791" s="79">
        <f t="shared" si="39"/>
        <v>-4390.2</v>
      </c>
      <c r="O791" s="287">
        <f t="shared" si="40"/>
        <v>-85.61</v>
      </c>
      <c r="P791" s="20" t="s">
        <v>1703</v>
      </c>
    </row>
    <row r="792" spans="1:16" s="298" customFormat="1" ht="15.75" customHeight="1">
      <c r="A792" s="116">
        <v>786</v>
      </c>
      <c r="B792" s="236" t="s">
        <v>2758</v>
      </c>
      <c r="C792" s="199" t="s">
        <v>2693</v>
      </c>
      <c r="D792" s="234" t="s">
        <v>2688</v>
      </c>
      <c r="E792" s="234" t="s">
        <v>2426</v>
      </c>
      <c r="F792" s="228">
        <v>1</v>
      </c>
      <c r="G792" s="228">
        <f t="shared" si="38"/>
        <v>2615.38</v>
      </c>
      <c r="H792" s="228">
        <v>2615.38</v>
      </c>
      <c r="I792" s="228" t="s">
        <v>1705</v>
      </c>
      <c r="J792" s="228">
        <v>100</v>
      </c>
      <c r="K792" s="239">
        <v>1</v>
      </c>
      <c r="L792" s="634">
        <v>820</v>
      </c>
      <c r="M792" s="634">
        <v>820</v>
      </c>
      <c r="N792" s="79">
        <f t="shared" si="39"/>
        <v>-1795.38</v>
      </c>
      <c r="O792" s="287">
        <f t="shared" si="40"/>
        <v>-68.650000000000006</v>
      </c>
      <c r="P792" s="20" t="s">
        <v>1703</v>
      </c>
    </row>
    <row r="793" spans="1:16" s="298" customFormat="1" ht="15.75" customHeight="1">
      <c r="A793" s="116">
        <v>787</v>
      </c>
      <c r="B793" s="236" t="s">
        <v>2758</v>
      </c>
      <c r="C793" s="199" t="s">
        <v>2693</v>
      </c>
      <c r="D793" s="234" t="s">
        <v>2688</v>
      </c>
      <c r="E793" s="234" t="s">
        <v>2426</v>
      </c>
      <c r="F793" s="228">
        <v>1</v>
      </c>
      <c r="G793" s="228">
        <f t="shared" si="38"/>
        <v>1448.72</v>
      </c>
      <c r="H793" s="228">
        <v>1448.72</v>
      </c>
      <c r="I793" s="228" t="s">
        <v>1705</v>
      </c>
      <c r="J793" s="228">
        <v>60</v>
      </c>
      <c r="K793" s="239">
        <v>1</v>
      </c>
      <c r="L793" s="634">
        <v>492</v>
      </c>
      <c r="M793" s="634">
        <v>492</v>
      </c>
      <c r="N793" s="79">
        <f t="shared" si="39"/>
        <v>-956.72</v>
      </c>
      <c r="O793" s="287">
        <f t="shared" si="40"/>
        <v>-66.040000000000006</v>
      </c>
      <c r="P793" s="20" t="s">
        <v>1703</v>
      </c>
    </row>
    <row r="794" spans="1:16" s="298" customFormat="1" ht="15.75" customHeight="1">
      <c r="A794" s="116">
        <v>788</v>
      </c>
      <c r="B794" s="236" t="s">
        <v>2758</v>
      </c>
      <c r="C794" s="199" t="s">
        <v>2693</v>
      </c>
      <c r="D794" s="234" t="s">
        <v>2688</v>
      </c>
      <c r="E794" s="234" t="s">
        <v>2426</v>
      </c>
      <c r="F794" s="228">
        <v>1</v>
      </c>
      <c r="G794" s="228">
        <f t="shared" si="38"/>
        <v>2567.71</v>
      </c>
      <c r="H794" s="228">
        <v>2567.71</v>
      </c>
      <c r="I794" s="228" t="s">
        <v>1705</v>
      </c>
      <c r="J794" s="228">
        <v>70</v>
      </c>
      <c r="K794" s="239">
        <v>1</v>
      </c>
      <c r="L794" s="634">
        <v>574</v>
      </c>
      <c r="M794" s="634">
        <v>574</v>
      </c>
      <c r="N794" s="79">
        <f t="shared" si="39"/>
        <v>-1993.71</v>
      </c>
      <c r="O794" s="287">
        <f t="shared" si="40"/>
        <v>-77.650000000000006</v>
      </c>
      <c r="P794" s="20" t="s">
        <v>1703</v>
      </c>
    </row>
    <row r="795" spans="1:16" s="298" customFormat="1" ht="15.75" customHeight="1">
      <c r="A795" s="116">
        <v>789</v>
      </c>
      <c r="B795" s="236" t="s">
        <v>2744</v>
      </c>
      <c r="C795" s="199" t="s">
        <v>2693</v>
      </c>
      <c r="D795" s="234" t="s">
        <v>2688</v>
      </c>
      <c r="E795" s="234" t="s">
        <v>2426</v>
      </c>
      <c r="F795" s="228">
        <v>1</v>
      </c>
      <c r="G795" s="228">
        <f t="shared" si="38"/>
        <v>250</v>
      </c>
      <c r="H795" s="228">
        <v>250</v>
      </c>
      <c r="I795" s="228" t="s">
        <v>1706</v>
      </c>
      <c r="J795" s="228">
        <v>20</v>
      </c>
      <c r="K795" s="239">
        <v>1</v>
      </c>
      <c r="L795" s="634">
        <v>42.8</v>
      </c>
      <c r="M795" s="634">
        <v>42.8</v>
      </c>
      <c r="N795" s="79">
        <f t="shared" si="39"/>
        <v>-207.2</v>
      </c>
      <c r="O795" s="287">
        <f t="shared" si="40"/>
        <v>-82.88</v>
      </c>
      <c r="P795" s="20" t="s">
        <v>1703</v>
      </c>
    </row>
    <row r="796" spans="1:16" s="298" customFormat="1" ht="15.75" customHeight="1">
      <c r="A796" s="116">
        <v>790</v>
      </c>
      <c r="B796" s="236" t="s">
        <v>2744</v>
      </c>
      <c r="C796" s="199" t="s">
        <v>2693</v>
      </c>
      <c r="D796" s="234" t="s">
        <v>2688</v>
      </c>
      <c r="E796" s="234" t="s">
        <v>2426</v>
      </c>
      <c r="F796" s="228">
        <v>1</v>
      </c>
      <c r="G796" s="228">
        <f t="shared" si="38"/>
        <v>307.74</v>
      </c>
      <c r="H796" s="228">
        <v>307.74</v>
      </c>
      <c r="I796" s="228" t="s">
        <v>1706</v>
      </c>
      <c r="J796" s="228">
        <v>20</v>
      </c>
      <c r="K796" s="239">
        <v>1</v>
      </c>
      <c r="L796" s="634">
        <v>42.8</v>
      </c>
      <c r="M796" s="634">
        <v>42.8</v>
      </c>
      <c r="N796" s="79">
        <f t="shared" si="39"/>
        <v>-264.94</v>
      </c>
      <c r="O796" s="287">
        <f t="shared" si="40"/>
        <v>-86.09</v>
      </c>
      <c r="P796" s="20" t="s">
        <v>1703</v>
      </c>
    </row>
    <row r="797" spans="1:16" s="298" customFormat="1" ht="15.75" customHeight="1">
      <c r="A797" s="657"/>
      <c r="B797" s="236"/>
      <c r="C797" s="199"/>
      <c r="D797" s="234"/>
      <c r="E797" s="234"/>
      <c r="F797" s="228"/>
      <c r="G797" s="228"/>
      <c r="H797" s="228"/>
      <c r="I797" s="228"/>
      <c r="J797" s="228"/>
      <c r="K797" s="239"/>
      <c r="L797" s="634"/>
      <c r="M797" s="634"/>
      <c r="N797" s="79"/>
      <c r="O797" s="287"/>
      <c r="P797" s="20"/>
    </row>
    <row r="798" spans="1:16" s="298" customFormat="1" ht="15.75" customHeight="1">
      <c r="A798" s="657"/>
      <c r="B798" s="236"/>
      <c r="C798" s="199"/>
      <c r="D798" s="234"/>
      <c r="E798" s="234"/>
      <c r="F798" s="228"/>
      <c r="G798" s="228"/>
      <c r="H798" s="228"/>
      <c r="I798" s="228"/>
      <c r="J798" s="228"/>
      <c r="K798" s="239"/>
      <c r="L798" s="634"/>
      <c r="M798" s="634"/>
      <c r="N798" s="79"/>
      <c r="O798" s="287"/>
      <c r="P798" s="20"/>
    </row>
    <row r="799" spans="1:16" s="298" customFormat="1" ht="15.75" customHeight="1">
      <c r="A799" s="657"/>
      <c r="B799" s="236"/>
      <c r="C799" s="199"/>
      <c r="D799" s="234"/>
      <c r="E799" s="234"/>
      <c r="F799" s="228"/>
      <c r="G799" s="228"/>
      <c r="H799" s="228"/>
      <c r="I799" s="228"/>
      <c r="J799" s="228"/>
      <c r="K799" s="239"/>
      <c r="L799" s="634"/>
      <c r="M799" s="634"/>
      <c r="N799" s="79">
        <f t="shared" ref="N799:N800" si="41">M799-H799</f>
        <v>0</v>
      </c>
      <c r="O799" s="287" t="str">
        <f t="shared" si="1"/>
        <v/>
      </c>
      <c r="P799" s="20"/>
    </row>
    <row r="800" spans="1:16" ht="15.75" customHeight="1">
      <c r="A800" s="761" t="s">
        <v>699</v>
      </c>
      <c r="B800" s="761"/>
      <c r="C800" s="20"/>
      <c r="D800" s="20"/>
      <c r="E800" s="20"/>
      <c r="F800" s="19">
        <f t="shared" ref="F800" si="42">SUM(F7:F799)</f>
        <v>35714.269999999997</v>
      </c>
      <c r="G800" s="19"/>
      <c r="H800" s="19">
        <f>SUM(H7:H799)</f>
        <v>1756052.15</v>
      </c>
      <c r="I800" s="19"/>
      <c r="J800" s="19">
        <f t="shared" ref="J800" si="43">SUM(J7:J799)</f>
        <v>43826.5</v>
      </c>
      <c r="K800" s="72"/>
      <c r="L800" s="83"/>
      <c r="M800" s="83">
        <f>SUM(M7:M799)</f>
        <v>154883.26</v>
      </c>
      <c r="N800" s="19">
        <f t="shared" si="41"/>
        <v>-1601168.89</v>
      </c>
      <c r="O800" s="287">
        <f t="shared" si="1"/>
        <v>-91.18</v>
      </c>
      <c r="P800" s="20"/>
    </row>
    <row r="801" spans="1:13" ht="15.75" customHeight="1">
      <c r="A801" s="4" t="str">
        <f>封面!B$10&amp;封面!D$10</f>
        <v>产权持有单位填表人：杨庆华</v>
      </c>
      <c r="C801" s="82"/>
      <c r="D801" s="82"/>
      <c r="E801" s="82"/>
      <c r="F801" s="82"/>
      <c r="G801" s="4"/>
      <c r="H801" s="4"/>
      <c r="I801" s="4"/>
      <c r="J801" s="4"/>
    </row>
    <row r="802" spans="1:13" ht="15.75" customHeight="1">
      <c r="A802" s="4" t="str">
        <f>封面!B$12&amp;封面!D$12&amp;封面!E$12&amp;封面!F$12&amp;封面!G$12&amp;封面!H$12&amp;封面!I$12</f>
        <v>填表日期：2019年1月24日</v>
      </c>
      <c r="F802" s="4"/>
      <c r="G802" s="4"/>
      <c r="H802" s="4"/>
      <c r="I802" s="4"/>
      <c r="J802" s="4"/>
      <c r="M802" s="616" t="str">
        <f>"评估人员："&amp;封面!$P$20</f>
        <v>评估人员：巨芳</v>
      </c>
    </row>
    <row r="806" spans="1:13" ht="15.75" customHeight="1">
      <c r="H806" s="73"/>
    </row>
  </sheetData>
  <autoFilter ref="A6:P796"/>
  <mergeCells count="15">
    <mergeCell ref="N5:N6"/>
    <mergeCell ref="O5:O6"/>
    <mergeCell ref="P5:P6"/>
    <mergeCell ref="A1:P1"/>
    <mergeCell ref="A2:P2"/>
    <mergeCell ref="F5:H5"/>
    <mergeCell ref="K5:M5"/>
    <mergeCell ref="E5:E6"/>
    <mergeCell ref="I5:I6"/>
    <mergeCell ref="J5:J6"/>
    <mergeCell ref="A800:B800"/>
    <mergeCell ref="A5:A6"/>
    <mergeCell ref="B5:B6"/>
    <mergeCell ref="C5:C6"/>
    <mergeCell ref="D5:D6"/>
  </mergeCells>
  <phoneticPr fontId="206" type="noConversion"/>
  <hyperlinks>
    <hyperlink ref="A800:B800" location="'3-9存货汇总'!A1" display="合计"/>
  </hyperlinks>
  <printOptions horizontalCentered="1"/>
  <pageMargins left="0.6692913385826772" right="0.62992125984251968" top="0.86614173228346458" bottom="0.86614173228346458" header="0.86614173228346458" footer="0.59055118110236227"/>
  <pageSetup paperSize="9" scale="76" fitToHeight="0" orientation="landscape" r:id="rId1"/>
  <headerFooter scaleWithDoc="0">
    <oddHeader>&amp;R&amp;"宋体,常规"&amp;10表3-9-2
共&amp;N页第&amp;P页
金额单位:人民币元</oddHead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30"/>
  <sheetViews>
    <sheetView showGridLines="0" workbookViewId="0">
      <selection activeCell="B7" sqref="B7"/>
    </sheetView>
  </sheetViews>
  <sheetFormatPr defaultRowHeight="15.75" customHeight="1"/>
  <cols>
    <col min="1" max="1" width="4.875" style="4" customWidth="1"/>
    <col min="2" max="2" width="13.125" style="4" bestFit="1" customWidth="1"/>
    <col min="3" max="3" width="4.75" style="4" customWidth="1"/>
    <col min="4" max="4" width="9.625" style="4" customWidth="1"/>
    <col min="5" max="5" width="10.625" style="4" customWidth="1"/>
    <col min="6" max="6" width="8.625" style="303" customWidth="1"/>
    <col min="7" max="7" width="11.375" style="4" bestFit="1" customWidth="1"/>
    <col min="8" max="8" width="9.75" style="4" customWidth="1"/>
    <col min="9" max="9" width="7.375" style="4" customWidth="1"/>
    <col min="10" max="10" width="12.75" style="4" customWidth="1"/>
    <col min="11" max="11" width="8.875" style="4" customWidth="1"/>
    <col min="12" max="12" width="7.75" style="4" customWidth="1"/>
    <col min="13" max="13" width="11.875" style="4" customWidth="1"/>
    <col min="14" max="16384" width="9" style="4"/>
  </cols>
  <sheetData>
    <row r="1" spans="1:13" s="1" customFormat="1" ht="30" customHeight="1">
      <c r="A1" s="759" t="s">
        <v>700</v>
      </c>
      <c r="B1" s="759"/>
      <c r="C1" s="759"/>
      <c r="D1" s="759"/>
      <c r="E1" s="759"/>
      <c r="F1" s="759"/>
      <c r="G1" s="759"/>
      <c r="H1" s="759"/>
      <c r="I1" s="759"/>
      <c r="J1" s="759"/>
      <c r="K1" s="759"/>
      <c r="L1" s="759"/>
      <c r="M1" s="759"/>
    </row>
    <row r="2" spans="1:13" s="2" customFormat="1" ht="14.1" customHeight="1">
      <c r="A2" s="760" t="str">
        <f>'1-汇总表'!A2:F2</f>
        <v>评估基准日：2018年12月31日</v>
      </c>
      <c r="B2" s="760"/>
      <c r="C2" s="760"/>
      <c r="D2" s="760"/>
      <c r="E2" s="760"/>
      <c r="F2" s="768"/>
      <c r="G2" s="768"/>
      <c r="H2" s="768"/>
      <c r="I2" s="768"/>
      <c r="J2" s="768"/>
      <c r="K2" s="768"/>
      <c r="L2" s="768"/>
      <c r="M2" s="768"/>
    </row>
    <row r="3" spans="1:13" s="2" customFormat="1" ht="14.1" customHeight="1">
      <c r="A3" s="7"/>
      <c r="B3" s="7"/>
      <c r="C3" s="7"/>
      <c r="D3" s="7"/>
      <c r="E3" s="7"/>
      <c r="F3" s="8"/>
      <c r="G3" s="8"/>
      <c r="H3" s="8"/>
      <c r="I3" s="8"/>
      <c r="J3" s="8"/>
      <c r="K3" s="8"/>
      <c r="L3" s="8"/>
      <c r="M3" s="10"/>
    </row>
    <row r="4" spans="1:13" s="2" customFormat="1" ht="15.75" customHeight="1">
      <c r="A4" s="54" t="str">
        <f>'1-汇总表'!A4</f>
        <v>产权持有人名称：阳煤集团青岛恒源化工有限公司</v>
      </c>
      <c r="F4" s="304"/>
      <c r="M4" s="12"/>
    </row>
    <row r="5" spans="1:13" s="3" customFormat="1" ht="15.75" customHeight="1">
      <c r="A5" s="781" t="s">
        <v>489</v>
      </c>
      <c r="B5" s="781" t="s">
        <v>691</v>
      </c>
      <c r="C5" s="794" t="s">
        <v>692</v>
      </c>
      <c r="D5" s="794" t="s">
        <v>698</v>
      </c>
      <c r="E5" s="781" t="s">
        <v>491</v>
      </c>
      <c r="F5" s="781"/>
      <c r="G5" s="781"/>
      <c r="H5" s="781" t="s">
        <v>492</v>
      </c>
      <c r="I5" s="781"/>
      <c r="J5" s="781"/>
      <c r="K5" s="781" t="s">
        <v>493</v>
      </c>
      <c r="L5" s="781" t="s">
        <v>494</v>
      </c>
      <c r="M5" s="781" t="s">
        <v>581</v>
      </c>
    </row>
    <row r="6" spans="1:13" s="3" customFormat="1" ht="15.75" customHeight="1">
      <c r="A6" s="781"/>
      <c r="B6" s="781"/>
      <c r="C6" s="794"/>
      <c r="D6" s="794"/>
      <c r="E6" s="13" t="s">
        <v>693</v>
      </c>
      <c r="F6" s="13" t="s">
        <v>694</v>
      </c>
      <c r="G6" s="13" t="s">
        <v>695</v>
      </c>
      <c r="H6" s="13" t="s">
        <v>696</v>
      </c>
      <c r="I6" s="13" t="s">
        <v>697</v>
      </c>
      <c r="J6" s="13" t="s">
        <v>695</v>
      </c>
      <c r="K6" s="781"/>
      <c r="L6" s="781"/>
      <c r="M6" s="781"/>
    </row>
    <row r="7" spans="1:13" s="298" customFormat="1" ht="15.75" customHeight="1">
      <c r="A7" s="76"/>
      <c r="B7" s="301"/>
      <c r="C7" s="302"/>
      <c r="D7" s="302"/>
      <c r="E7" s="296"/>
      <c r="F7" s="19"/>
      <c r="G7" s="296"/>
      <c r="H7" s="296">
        <f>E7</f>
        <v>0</v>
      </c>
      <c r="I7" s="19"/>
      <c r="J7" s="19">
        <f>ROUND(I7*H7,2)</f>
        <v>0</v>
      </c>
      <c r="K7" s="19">
        <f>J7-G7</f>
        <v>0</v>
      </c>
      <c r="L7" s="287" t="str">
        <f>IF(OR(G7=0,G7=""),"",ROUND(K7/G7*100,2))</f>
        <v/>
      </c>
      <c r="M7" s="20"/>
    </row>
    <row r="8" spans="1:13" ht="15.75" customHeight="1">
      <c r="A8" s="13"/>
      <c r="B8" s="149"/>
      <c r="C8" s="152"/>
      <c r="D8" s="152"/>
      <c r="E8" s="296"/>
      <c r="F8" s="19"/>
      <c r="G8" s="296"/>
      <c r="H8" s="296">
        <f t="shared" ref="H8:H24" si="0">E8</f>
        <v>0</v>
      </c>
      <c r="I8" s="19"/>
      <c r="J8" s="19">
        <f t="shared" ref="J8:J24" si="1">ROUND(I8*H8,2)</f>
        <v>0</v>
      </c>
      <c r="K8" s="19">
        <f t="shared" ref="K8:K24" si="2">J8-G8</f>
        <v>0</v>
      </c>
      <c r="L8" s="287" t="str">
        <f t="shared" ref="L8:L24" si="3">IF(OR(G8=0,G8=""),"",ROUND(K8/G8*100,2))</f>
        <v/>
      </c>
      <c r="M8" s="20"/>
    </row>
    <row r="9" spans="1:13" ht="15.75" customHeight="1">
      <c r="A9" s="13"/>
      <c r="B9" s="149"/>
      <c r="C9" s="152"/>
      <c r="D9" s="152"/>
      <c r="E9" s="296"/>
      <c r="F9" s="19"/>
      <c r="G9" s="296"/>
      <c r="H9" s="296">
        <f t="shared" si="0"/>
        <v>0</v>
      </c>
      <c r="I9" s="19"/>
      <c r="J9" s="19">
        <f t="shared" si="1"/>
        <v>0</v>
      </c>
      <c r="K9" s="19">
        <f t="shared" si="2"/>
        <v>0</v>
      </c>
      <c r="L9" s="287" t="str">
        <f t="shared" si="3"/>
        <v/>
      </c>
      <c r="M9" s="20"/>
    </row>
    <row r="10" spans="1:13" ht="15.75" customHeight="1">
      <c r="A10" s="13"/>
      <c r="B10" s="149"/>
      <c r="C10" s="152"/>
      <c r="D10" s="152"/>
      <c r="E10" s="296"/>
      <c r="F10" s="19"/>
      <c r="G10" s="296"/>
      <c r="H10" s="296">
        <f t="shared" si="0"/>
        <v>0</v>
      </c>
      <c r="I10" s="19"/>
      <c r="J10" s="19">
        <f t="shared" si="1"/>
        <v>0</v>
      </c>
      <c r="K10" s="19">
        <f t="shared" si="2"/>
        <v>0</v>
      </c>
      <c r="L10" s="287" t="str">
        <f t="shared" si="3"/>
        <v/>
      </c>
      <c r="M10" s="20"/>
    </row>
    <row r="11" spans="1:13" ht="15.75" customHeight="1">
      <c r="A11" s="13"/>
      <c r="B11" s="149"/>
      <c r="C11" s="152"/>
      <c r="D11" s="152"/>
      <c r="E11" s="296"/>
      <c r="F11" s="19"/>
      <c r="G11" s="296"/>
      <c r="H11" s="296">
        <f t="shared" si="0"/>
        <v>0</v>
      </c>
      <c r="I11" s="19"/>
      <c r="J11" s="19">
        <f t="shared" si="1"/>
        <v>0</v>
      </c>
      <c r="K11" s="19">
        <f t="shared" si="2"/>
        <v>0</v>
      </c>
      <c r="L11" s="287" t="str">
        <f t="shared" si="3"/>
        <v/>
      </c>
      <c r="M11" s="20"/>
    </row>
    <row r="12" spans="1:13" ht="15.75" customHeight="1">
      <c r="A12" s="13"/>
      <c r="B12" s="149"/>
      <c r="C12" s="152"/>
      <c r="D12" s="152"/>
      <c r="E12" s="296"/>
      <c r="F12" s="19"/>
      <c r="G12" s="296"/>
      <c r="H12" s="296">
        <f t="shared" si="0"/>
        <v>0</v>
      </c>
      <c r="I12" s="19"/>
      <c r="J12" s="19">
        <f t="shared" si="1"/>
        <v>0</v>
      </c>
      <c r="K12" s="19">
        <f t="shared" si="2"/>
        <v>0</v>
      </c>
      <c r="L12" s="287" t="str">
        <f t="shared" si="3"/>
        <v/>
      </c>
      <c r="M12" s="20"/>
    </row>
    <row r="13" spans="1:13" ht="15.75" customHeight="1">
      <c r="A13" s="13"/>
      <c r="B13" s="149"/>
      <c r="C13" s="152"/>
      <c r="D13" s="152"/>
      <c r="E13" s="296"/>
      <c r="F13" s="19"/>
      <c r="G13" s="296"/>
      <c r="H13" s="296">
        <f t="shared" si="0"/>
        <v>0</v>
      </c>
      <c r="I13" s="19"/>
      <c r="J13" s="19">
        <f t="shared" si="1"/>
        <v>0</v>
      </c>
      <c r="K13" s="19">
        <f t="shared" si="2"/>
        <v>0</v>
      </c>
      <c r="L13" s="287" t="str">
        <f t="shared" si="3"/>
        <v/>
      </c>
      <c r="M13" s="20"/>
    </row>
    <row r="14" spans="1:13" ht="15.75" customHeight="1">
      <c r="A14" s="13"/>
      <c r="B14" s="149"/>
      <c r="C14" s="152"/>
      <c r="D14" s="152"/>
      <c r="E14" s="296"/>
      <c r="F14" s="19"/>
      <c r="G14" s="296"/>
      <c r="H14" s="296">
        <f t="shared" si="0"/>
        <v>0</v>
      </c>
      <c r="I14" s="19"/>
      <c r="J14" s="19">
        <f t="shared" si="1"/>
        <v>0</v>
      </c>
      <c r="K14" s="19">
        <f t="shared" si="2"/>
        <v>0</v>
      </c>
      <c r="L14" s="287" t="str">
        <f t="shared" si="3"/>
        <v/>
      </c>
      <c r="M14" s="20"/>
    </row>
    <row r="15" spans="1:13" ht="15.75" customHeight="1">
      <c r="A15" s="13"/>
      <c r="B15" s="149"/>
      <c r="C15" s="152"/>
      <c r="D15" s="152"/>
      <c r="E15" s="296"/>
      <c r="F15" s="19"/>
      <c r="G15" s="296"/>
      <c r="H15" s="296">
        <f t="shared" si="0"/>
        <v>0</v>
      </c>
      <c r="I15" s="19"/>
      <c r="J15" s="19">
        <f t="shared" si="1"/>
        <v>0</v>
      </c>
      <c r="K15" s="19">
        <f t="shared" si="2"/>
        <v>0</v>
      </c>
      <c r="L15" s="287" t="str">
        <f t="shared" si="3"/>
        <v/>
      </c>
      <c r="M15" s="20"/>
    </row>
    <row r="16" spans="1:13" ht="15.75" customHeight="1">
      <c r="A16" s="13"/>
      <c r="B16" s="149"/>
      <c r="C16" s="152"/>
      <c r="D16" s="152"/>
      <c r="E16" s="296"/>
      <c r="F16" s="19"/>
      <c r="G16" s="296"/>
      <c r="H16" s="296">
        <f t="shared" si="0"/>
        <v>0</v>
      </c>
      <c r="I16" s="19"/>
      <c r="J16" s="19">
        <f t="shared" si="1"/>
        <v>0</v>
      </c>
      <c r="K16" s="19">
        <f t="shared" si="2"/>
        <v>0</v>
      </c>
      <c r="L16" s="287"/>
      <c r="M16" s="20"/>
    </row>
    <row r="17" spans="1:13" ht="15.75" customHeight="1">
      <c r="A17" s="13"/>
      <c r="B17" s="149"/>
      <c r="C17" s="152"/>
      <c r="D17" s="152"/>
      <c r="E17" s="296"/>
      <c r="F17" s="19"/>
      <c r="G17" s="296"/>
      <c r="H17" s="296">
        <f t="shared" si="0"/>
        <v>0</v>
      </c>
      <c r="I17" s="19"/>
      <c r="J17" s="19">
        <f t="shared" si="1"/>
        <v>0</v>
      </c>
      <c r="K17" s="19">
        <f t="shared" si="2"/>
        <v>0</v>
      </c>
      <c r="L17" s="287" t="str">
        <f t="shared" si="3"/>
        <v/>
      </c>
      <c r="M17" s="20"/>
    </row>
    <row r="18" spans="1:13" ht="15.75" customHeight="1">
      <c r="A18" s="13"/>
      <c r="B18" s="149"/>
      <c r="C18" s="152"/>
      <c r="D18" s="152"/>
      <c r="E18" s="296"/>
      <c r="F18" s="19"/>
      <c r="G18" s="296"/>
      <c r="H18" s="296">
        <f t="shared" si="0"/>
        <v>0</v>
      </c>
      <c r="I18" s="19"/>
      <c r="J18" s="19">
        <f t="shared" si="1"/>
        <v>0</v>
      </c>
      <c r="K18" s="19">
        <f t="shared" si="2"/>
        <v>0</v>
      </c>
      <c r="L18" s="287" t="str">
        <f t="shared" si="3"/>
        <v/>
      </c>
      <c r="M18" s="20"/>
    </row>
    <row r="19" spans="1:13" ht="15.75" customHeight="1">
      <c r="A19" s="13"/>
      <c r="B19" s="149"/>
      <c r="C19" s="152"/>
      <c r="D19" s="152"/>
      <c r="E19" s="296"/>
      <c r="F19" s="19"/>
      <c r="G19" s="296"/>
      <c r="H19" s="296">
        <f t="shared" si="0"/>
        <v>0</v>
      </c>
      <c r="I19" s="19"/>
      <c r="J19" s="19">
        <f t="shared" si="1"/>
        <v>0</v>
      </c>
      <c r="K19" s="19">
        <f t="shared" si="2"/>
        <v>0</v>
      </c>
      <c r="L19" s="287" t="str">
        <f t="shared" si="3"/>
        <v/>
      </c>
      <c r="M19" s="20"/>
    </row>
    <row r="20" spans="1:13" ht="15.75" customHeight="1">
      <c r="A20" s="13"/>
      <c r="B20" s="149"/>
      <c r="C20" s="152"/>
      <c r="D20" s="152"/>
      <c r="E20" s="296"/>
      <c r="F20" s="19"/>
      <c r="G20" s="296"/>
      <c r="H20" s="296">
        <f t="shared" si="0"/>
        <v>0</v>
      </c>
      <c r="I20" s="19"/>
      <c r="J20" s="19">
        <f t="shared" si="1"/>
        <v>0</v>
      </c>
      <c r="K20" s="19">
        <f t="shared" si="2"/>
        <v>0</v>
      </c>
      <c r="L20" s="287" t="str">
        <f t="shared" si="3"/>
        <v/>
      </c>
      <c r="M20" s="20"/>
    </row>
    <row r="21" spans="1:13" ht="15.75" customHeight="1">
      <c r="A21" s="13"/>
      <c r="B21" s="149"/>
      <c r="C21" s="152"/>
      <c r="D21" s="152"/>
      <c r="E21" s="296"/>
      <c r="F21" s="19"/>
      <c r="G21" s="296"/>
      <c r="H21" s="296">
        <f t="shared" si="0"/>
        <v>0</v>
      </c>
      <c r="I21" s="19"/>
      <c r="J21" s="19">
        <f t="shared" si="1"/>
        <v>0</v>
      </c>
      <c r="K21" s="19">
        <f t="shared" si="2"/>
        <v>0</v>
      </c>
      <c r="L21" s="287" t="str">
        <f t="shared" si="3"/>
        <v/>
      </c>
      <c r="M21" s="20"/>
    </row>
    <row r="22" spans="1:13" ht="15.75" customHeight="1">
      <c r="A22" s="13"/>
      <c r="B22" s="149"/>
      <c r="C22" s="152"/>
      <c r="D22" s="152"/>
      <c r="E22" s="296"/>
      <c r="F22" s="19"/>
      <c r="G22" s="296"/>
      <c r="H22" s="296">
        <f t="shared" si="0"/>
        <v>0</v>
      </c>
      <c r="I22" s="19"/>
      <c r="J22" s="19">
        <f t="shared" si="1"/>
        <v>0</v>
      </c>
      <c r="K22" s="19">
        <f t="shared" si="2"/>
        <v>0</v>
      </c>
      <c r="L22" s="287" t="str">
        <f t="shared" si="3"/>
        <v/>
      </c>
      <c r="M22" s="20"/>
    </row>
    <row r="23" spans="1:13" ht="15.75" customHeight="1">
      <c r="A23" s="13"/>
      <c r="B23" s="149"/>
      <c r="C23" s="152"/>
      <c r="D23" s="152"/>
      <c r="E23" s="296"/>
      <c r="F23" s="19"/>
      <c r="G23" s="296"/>
      <c r="H23" s="296">
        <f t="shared" si="0"/>
        <v>0</v>
      </c>
      <c r="I23" s="19"/>
      <c r="J23" s="19">
        <f t="shared" si="1"/>
        <v>0</v>
      </c>
      <c r="K23" s="19">
        <f t="shared" si="2"/>
        <v>0</v>
      </c>
      <c r="L23" s="287" t="str">
        <f t="shared" si="3"/>
        <v/>
      </c>
      <c r="M23" s="20"/>
    </row>
    <row r="24" spans="1:13" ht="15.75" customHeight="1">
      <c r="A24" s="13"/>
      <c r="B24" s="149"/>
      <c r="C24" s="152"/>
      <c r="D24" s="152"/>
      <c r="E24" s="296"/>
      <c r="F24" s="19"/>
      <c r="G24" s="296"/>
      <c r="H24" s="296">
        <f t="shared" si="0"/>
        <v>0</v>
      </c>
      <c r="I24" s="19"/>
      <c r="J24" s="19">
        <f t="shared" si="1"/>
        <v>0</v>
      </c>
      <c r="K24" s="19">
        <f t="shared" si="2"/>
        <v>0</v>
      </c>
      <c r="L24" s="287" t="str">
        <f t="shared" si="3"/>
        <v/>
      </c>
      <c r="M24" s="20"/>
    </row>
    <row r="25" spans="1:13" ht="15.75" customHeight="1">
      <c r="A25" s="13"/>
      <c r="B25" s="149"/>
      <c r="C25" s="152"/>
      <c r="D25" s="152"/>
      <c r="E25" s="296"/>
      <c r="F25" s="19"/>
      <c r="G25" s="296"/>
      <c r="H25" s="19"/>
      <c r="I25" s="19"/>
      <c r="J25" s="19"/>
      <c r="K25" s="19"/>
      <c r="L25" s="19" t="s">
        <v>573</v>
      </c>
      <c r="M25" s="20"/>
    </row>
    <row r="26" spans="1:13" ht="15.75" customHeight="1">
      <c r="A26" s="13"/>
      <c r="B26" s="149"/>
      <c r="C26" s="152"/>
      <c r="D26" s="152"/>
      <c r="E26" s="296"/>
      <c r="F26" s="19"/>
      <c r="G26" s="296"/>
      <c r="H26" s="19"/>
      <c r="I26" s="19"/>
      <c r="J26" s="19"/>
      <c r="K26" s="19"/>
      <c r="L26" s="19" t="s">
        <v>573</v>
      </c>
      <c r="M26" s="20"/>
    </row>
    <row r="27" spans="1:13" ht="15.75" customHeight="1">
      <c r="A27" s="13"/>
      <c r="B27" s="149"/>
      <c r="C27" s="152"/>
      <c r="D27" s="152"/>
      <c r="E27" s="296"/>
      <c r="F27" s="19"/>
      <c r="G27" s="296"/>
      <c r="H27" s="19"/>
      <c r="I27" s="19"/>
      <c r="J27" s="19"/>
      <c r="K27" s="19"/>
      <c r="L27" s="19" t="s">
        <v>573</v>
      </c>
      <c r="M27" s="20"/>
    </row>
    <row r="28" spans="1:13" ht="15.75" customHeight="1">
      <c r="A28" s="761" t="s">
        <v>699</v>
      </c>
      <c r="B28" s="761"/>
      <c r="C28" s="20"/>
      <c r="D28" s="20"/>
      <c r="E28" s="296"/>
      <c r="F28" s="19"/>
      <c r="G28" s="19">
        <f>SUM(G7:G27)</f>
        <v>0</v>
      </c>
      <c r="H28" s="72"/>
      <c r="I28" s="19"/>
      <c r="J28" s="19">
        <f>SUM(J7:J27)</f>
        <v>0</v>
      </c>
      <c r="K28" s="19">
        <f>J28-G28</f>
        <v>0</v>
      </c>
      <c r="L28" s="287" t="str">
        <f>IF(OR(G28=0,G28=""),"",ROUND(K28/G28*100,2))</f>
        <v/>
      </c>
      <c r="M28" s="20"/>
    </row>
    <row r="29" spans="1:13" s="2" customFormat="1" ht="15.75" customHeight="1">
      <c r="A29" s="2" t="str">
        <f>封面!B$10&amp;封面!D$10</f>
        <v>产权持有单位填表人：杨庆华</v>
      </c>
      <c r="C29" s="22"/>
      <c r="D29" s="22"/>
      <c r="E29" s="22"/>
    </row>
    <row r="30" spans="1:13" s="2" customFormat="1" ht="15.75" customHeight="1">
      <c r="A30" s="2" t="str">
        <f>封面!B$12&amp;封面!D$12&amp;封面!E$12&amp;封面!F$12&amp;封面!G$12&amp;封面!H$12&amp;封面!I$12</f>
        <v>填表日期：2019年1月24日</v>
      </c>
      <c r="J30" s="24" t="str">
        <f>"评估人员："&amp;封面!$P$20</f>
        <v>评估人员：巨芳</v>
      </c>
    </row>
  </sheetData>
  <mergeCells count="12">
    <mergeCell ref="K5:K6"/>
    <mergeCell ref="L5:L6"/>
    <mergeCell ref="M5:M6"/>
    <mergeCell ref="A1:M1"/>
    <mergeCell ref="A2:M2"/>
    <mergeCell ref="E5:G5"/>
    <mergeCell ref="H5:J5"/>
    <mergeCell ref="A28:B28"/>
    <mergeCell ref="A5:A6"/>
    <mergeCell ref="B5:B6"/>
    <mergeCell ref="C5:C6"/>
    <mergeCell ref="D5:D6"/>
  </mergeCells>
  <phoneticPr fontId="206" type="noConversion"/>
  <hyperlinks>
    <hyperlink ref="A28:B28" location="'3-9存货汇总'!A1" display="合计"/>
  </hyperlinks>
  <printOptions horizontalCentered="1"/>
  <pageMargins left="0.59" right="0.63" top="0.87" bottom="0.87" header="1.22" footer="0.75"/>
  <pageSetup paperSize="9" fitToHeight="0" orientation="landscape" horizontalDpi="4294967292" r:id="rId1"/>
  <headerFooter scaleWithDoc="0">
    <oddHeader>&amp;R&amp;"宋体,常规"&amp;10表3-9-3
共&amp;N页第&amp;P页
金额单位:人民币元</oddHeader>
  </headerFooter>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workbookViewId="0">
      <selection activeCell="B7" sqref="B7"/>
    </sheetView>
  </sheetViews>
  <sheetFormatPr defaultRowHeight="15.75" customHeight="1"/>
  <cols>
    <col min="1" max="1" width="5.75" style="28" customWidth="1"/>
    <col min="2" max="2" width="15" style="28" customWidth="1"/>
    <col min="3" max="3" width="11" style="28" customWidth="1"/>
    <col min="4" max="4" width="5.125" style="28" customWidth="1"/>
    <col min="5" max="5" width="10.25" style="290" customWidth="1"/>
    <col min="6" max="6" width="6.875" style="290" customWidth="1"/>
    <col min="7" max="7" width="13.125" style="290" bestFit="1" customWidth="1"/>
    <col min="8" max="8" width="7.875" style="28" customWidth="1"/>
    <col min="9" max="9" width="8.5" style="290" customWidth="1"/>
    <col min="10" max="10" width="12.25" style="290" customWidth="1"/>
    <col min="11" max="11" width="10" style="290" customWidth="1"/>
    <col min="12" max="12" width="8" style="290" customWidth="1"/>
    <col min="13" max="13" width="8.125" style="28" customWidth="1"/>
    <col min="14" max="16384" width="9" style="28"/>
  </cols>
  <sheetData>
    <row r="1" spans="1:13" s="25" customFormat="1" ht="30" customHeight="1">
      <c r="A1" s="789" t="s">
        <v>701</v>
      </c>
      <c r="B1" s="801"/>
      <c r="C1" s="801"/>
      <c r="D1" s="801"/>
      <c r="E1" s="801"/>
      <c r="F1" s="801"/>
      <c r="G1" s="801"/>
      <c r="H1" s="801"/>
      <c r="I1" s="801"/>
      <c r="J1" s="801"/>
      <c r="K1" s="801"/>
      <c r="L1" s="801"/>
      <c r="M1" s="801"/>
    </row>
    <row r="2" spans="1:13" s="26" customFormat="1" ht="14.1" customHeight="1">
      <c r="A2" s="790" t="str">
        <f>'1-汇总表'!A2:F2</f>
        <v>评估基准日：2018年12月31日</v>
      </c>
      <c r="B2" s="790"/>
      <c r="C2" s="790"/>
      <c r="D2" s="790"/>
      <c r="E2" s="790"/>
      <c r="F2" s="790"/>
      <c r="G2" s="791"/>
      <c r="H2" s="791"/>
      <c r="I2" s="791"/>
      <c r="J2" s="791"/>
      <c r="K2" s="791"/>
      <c r="L2" s="791"/>
      <c r="M2" s="791"/>
    </row>
    <row r="3" spans="1:13" s="26" customFormat="1" ht="14.1" customHeight="1">
      <c r="A3" s="30"/>
      <c r="B3" s="30"/>
      <c r="C3" s="30"/>
      <c r="D3" s="30"/>
      <c r="E3" s="30"/>
      <c r="F3" s="30"/>
      <c r="G3" s="45"/>
      <c r="H3" s="45"/>
      <c r="I3" s="45"/>
      <c r="J3" s="45"/>
      <c r="K3" s="45"/>
      <c r="L3" s="802"/>
      <c r="M3" s="802"/>
    </row>
    <row r="4" spans="1:13" s="26" customFormat="1" ht="15.75" customHeight="1">
      <c r="A4" s="113" t="str">
        <f>'1-汇总表'!A4</f>
        <v>产权持有人名称：阳煤集团青岛恒源化工有限公司</v>
      </c>
      <c r="E4" s="291"/>
      <c r="F4" s="291"/>
      <c r="G4" s="291"/>
      <c r="I4" s="291"/>
      <c r="J4" s="291"/>
      <c r="K4" s="291"/>
      <c r="L4" s="291"/>
      <c r="M4" s="34"/>
    </row>
    <row r="5" spans="1:13" s="27" customFormat="1" ht="15.75" customHeight="1">
      <c r="A5" s="788" t="s">
        <v>489</v>
      </c>
      <c r="B5" s="788" t="s">
        <v>691</v>
      </c>
      <c r="C5" s="788" t="s">
        <v>702</v>
      </c>
      <c r="D5" s="793" t="s">
        <v>692</v>
      </c>
      <c r="E5" s="788" t="s">
        <v>491</v>
      </c>
      <c r="F5" s="788"/>
      <c r="G5" s="788"/>
      <c r="H5" s="800" t="s">
        <v>492</v>
      </c>
      <c r="I5" s="800"/>
      <c r="J5" s="800"/>
      <c r="K5" s="800" t="s">
        <v>493</v>
      </c>
      <c r="L5" s="800" t="s">
        <v>494</v>
      </c>
      <c r="M5" s="788" t="s">
        <v>581</v>
      </c>
    </row>
    <row r="6" spans="1:13" s="27" customFormat="1" ht="15.75" customHeight="1">
      <c r="A6" s="788"/>
      <c r="B6" s="788"/>
      <c r="C6" s="788"/>
      <c r="D6" s="793"/>
      <c r="E6" s="35" t="s">
        <v>693</v>
      </c>
      <c r="F6" s="35" t="s">
        <v>694</v>
      </c>
      <c r="G6" s="35" t="s">
        <v>695</v>
      </c>
      <c r="H6" s="306" t="s">
        <v>703</v>
      </c>
      <c r="I6" s="292" t="s">
        <v>697</v>
      </c>
      <c r="J6" s="292" t="s">
        <v>695</v>
      </c>
      <c r="K6" s="800"/>
      <c r="L6" s="800"/>
      <c r="M6" s="788"/>
    </row>
    <row r="7" spans="1:13" ht="15.75" customHeight="1">
      <c r="A7" s="293"/>
      <c r="B7" s="294"/>
      <c r="C7" s="142"/>
      <c r="D7" s="295"/>
      <c r="E7" s="296"/>
      <c r="F7" s="48"/>
      <c r="G7" s="296"/>
      <c r="H7" s="296">
        <f>E7</f>
        <v>0</v>
      </c>
      <c r="I7" s="48"/>
      <c r="J7" s="48">
        <f>ROUND(I7*H7,2)</f>
        <v>0</v>
      </c>
      <c r="K7" s="48">
        <f>J7-G7</f>
        <v>0</v>
      </c>
      <c r="L7" s="287" t="str">
        <f>IF(OR(G7=0,G7=""),"",ROUND(K7/G7*100,2))</f>
        <v/>
      </c>
      <c r="M7" s="40"/>
    </row>
    <row r="8" spans="1:13" ht="15.75" customHeight="1">
      <c r="A8" s="35"/>
      <c r="B8" s="141"/>
      <c r="C8" s="142"/>
      <c r="D8" s="143"/>
      <c r="E8" s="296"/>
      <c r="F8" s="48"/>
      <c r="G8" s="296"/>
      <c r="H8" s="296">
        <f t="shared" ref="H8:H25" si="0">E8</f>
        <v>0</v>
      </c>
      <c r="I8" s="48"/>
      <c r="J8" s="48">
        <f t="shared" ref="J8:J25" si="1">ROUND(I8*H8,2)</f>
        <v>0</v>
      </c>
      <c r="K8" s="48">
        <f t="shared" ref="K8:K25" si="2">J8-G8</f>
        <v>0</v>
      </c>
      <c r="L8" s="287" t="str">
        <f t="shared" ref="L8:L25" si="3">IF(OR(G8=0,G8=""),"",ROUND(K8/G8*100,2))</f>
        <v/>
      </c>
      <c r="M8" s="40"/>
    </row>
    <row r="9" spans="1:13" ht="15.75" customHeight="1">
      <c r="A9" s="35"/>
      <c r="B9" s="141"/>
      <c r="C9" s="142"/>
      <c r="D9" s="143"/>
      <c r="E9" s="296"/>
      <c r="F9" s="48"/>
      <c r="G9" s="296"/>
      <c r="H9" s="296">
        <f t="shared" si="0"/>
        <v>0</v>
      </c>
      <c r="I9" s="48"/>
      <c r="J9" s="48">
        <f t="shared" si="1"/>
        <v>0</v>
      </c>
      <c r="K9" s="48">
        <f t="shared" si="2"/>
        <v>0</v>
      </c>
      <c r="L9" s="287" t="str">
        <f t="shared" si="3"/>
        <v/>
      </c>
      <c r="M9" s="40"/>
    </row>
    <row r="10" spans="1:13" ht="15.75" customHeight="1">
      <c r="A10" s="35"/>
      <c r="B10" s="141"/>
      <c r="C10" s="142"/>
      <c r="D10" s="143"/>
      <c r="E10" s="296"/>
      <c r="F10" s="48"/>
      <c r="G10" s="296"/>
      <c r="H10" s="296">
        <f t="shared" si="0"/>
        <v>0</v>
      </c>
      <c r="I10" s="48"/>
      <c r="J10" s="48">
        <f t="shared" si="1"/>
        <v>0</v>
      </c>
      <c r="K10" s="48">
        <f t="shared" si="2"/>
        <v>0</v>
      </c>
      <c r="L10" s="287" t="str">
        <f t="shared" si="3"/>
        <v/>
      </c>
      <c r="M10" s="40"/>
    </row>
    <row r="11" spans="1:13" ht="15.75" customHeight="1">
      <c r="A11" s="35"/>
      <c r="B11" s="141"/>
      <c r="C11" s="142"/>
      <c r="D11" s="143"/>
      <c r="E11" s="296"/>
      <c r="F11" s="48"/>
      <c r="G11" s="296"/>
      <c r="H11" s="296">
        <f t="shared" si="0"/>
        <v>0</v>
      </c>
      <c r="I11" s="48"/>
      <c r="J11" s="48">
        <f t="shared" si="1"/>
        <v>0</v>
      </c>
      <c r="K11" s="48">
        <f t="shared" si="2"/>
        <v>0</v>
      </c>
      <c r="L11" s="287" t="str">
        <f t="shared" si="3"/>
        <v/>
      </c>
      <c r="M11" s="40"/>
    </row>
    <row r="12" spans="1:13" ht="15.75" customHeight="1">
      <c r="A12" s="35"/>
      <c r="B12" s="141"/>
      <c r="C12" s="142"/>
      <c r="D12" s="143"/>
      <c r="E12" s="296"/>
      <c r="F12" s="48"/>
      <c r="G12" s="296"/>
      <c r="H12" s="296">
        <f t="shared" si="0"/>
        <v>0</v>
      </c>
      <c r="I12" s="48"/>
      <c r="J12" s="48">
        <f t="shared" si="1"/>
        <v>0</v>
      </c>
      <c r="K12" s="48">
        <f t="shared" si="2"/>
        <v>0</v>
      </c>
      <c r="L12" s="287" t="str">
        <f t="shared" si="3"/>
        <v/>
      </c>
      <c r="M12" s="40"/>
    </row>
    <row r="13" spans="1:13" ht="15.75" customHeight="1">
      <c r="A13" s="35"/>
      <c r="B13" s="141"/>
      <c r="C13" s="142"/>
      <c r="D13" s="143"/>
      <c r="E13" s="296"/>
      <c r="F13" s="48"/>
      <c r="G13" s="296"/>
      <c r="H13" s="296">
        <f t="shared" si="0"/>
        <v>0</v>
      </c>
      <c r="I13" s="48"/>
      <c r="J13" s="48">
        <f t="shared" si="1"/>
        <v>0</v>
      </c>
      <c r="K13" s="48">
        <f t="shared" si="2"/>
        <v>0</v>
      </c>
      <c r="L13" s="287" t="str">
        <f t="shared" si="3"/>
        <v/>
      </c>
      <c r="M13" s="40"/>
    </row>
    <row r="14" spans="1:13" ht="15.75" customHeight="1">
      <c r="A14" s="35"/>
      <c r="B14" s="141"/>
      <c r="C14" s="142"/>
      <c r="D14" s="143"/>
      <c r="E14" s="296"/>
      <c r="F14" s="48"/>
      <c r="G14" s="296"/>
      <c r="H14" s="296">
        <f t="shared" si="0"/>
        <v>0</v>
      </c>
      <c r="I14" s="48"/>
      <c r="J14" s="48">
        <f t="shared" si="1"/>
        <v>0</v>
      </c>
      <c r="K14" s="48">
        <f t="shared" si="2"/>
        <v>0</v>
      </c>
      <c r="L14" s="287" t="str">
        <f t="shared" si="3"/>
        <v/>
      </c>
      <c r="M14" s="40"/>
    </row>
    <row r="15" spans="1:13" ht="15.75" customHeight="1">
      <c r="A15" s="35"/>
      <c r="B15" s="141"/>
      <c r="C15" s="142"/>
      <c r="D15" s="143"/>
      <c r="E15" s="296"/>
      <c r="F15" s="48"/>
      <c r="G15" s="296"/>
      <c r="H15" s="296">
        <f t="shared" si="0"/>
        <v>0</v>
      </c>
      <c r="I15" s="48"/>
      <c r="J15" s="48">
        <f t="shared" si="1"/>
        <v>0</v>
      </c>
      <c r="K15" s="48">
        <f t="shared" si="2"/>
        <v>0</v>
      </c>
      <c r="L15" s="287" t="str">
        <f t="shared" si="3"/>
        <v/>
      </c>
      <c r="M15" s="40"/>
    </row>
    <row r="16" spans="1:13" ht="15.75" customHeight="1">
      <c r="A16" s="35"/>
      <c r="B16" s="141"/>
      <c r="C16" s="142"/>
      <c r="D16" s="143"/>
      <c r="E16" s="296"/>
      <c r="F16" s="48"/>
      <c r="G16" s="296"/>
      <c r="H16" s="296">
        <f t="shared" si="0"/>
        <v>0</v>
      </c>
      <c r="I16" s="48"/>
      <c r="J16" s="48">
        <f t="shared" si="1"/>
        <v>0</v>
      </c>
      <c r="K16" s="48">
        <f t="shared" si="2"/>
        <v>0</v>
      </c>
      <c r="L16" s="287" t="str">
        <f t="shared" si="3"/>
        <v/>
      </c>
      <c r="M16" s="40"/>
    </row>
    <row r="17" spans="1:13" ht="15.75" customHeight="1">
      <c r="A17" s="35"/>
      <c r="B17" s="141"/>
      <c r="C17" s="142"/>
      <c r="D17" s="143"/>
      <c r="E17" s="296"/>
      <c r="F17" s="48"/>
      <c r="G17" s="296"/>
      <c r="H17" s="296">
        <f t="shared" si="0"/>
        <v>0</v>
      </c>
      <c r="I17" s="48"/>
      <c r="J17" s="48">
        <f t="shared" si="1"/>
        <v>0</v>
      </c>
      <c r="K17" s="48">
        <f t="shared" si="2"/>
        <v>0</v>
      </c>
      <c r="L17" s="287" t="str">
        <f t="shared" si="3"/>
        <v/>
      </c>
      <c r="M17" s="40"/>
    </row>
    <row r="18" spans="1:13" ht="15.75" customHeight="1">
      <c r="A18" s="35"/>
      <c r="B18" s="141"/>
      <c r="C18" s="142"/>
      <c r="D18" s="143"/>
      <c r="E18" s="296"/>
      <c r="F18" s="48"/>
      <c r="G18" s="296"/>
      <c r="H18" s="296">
        <f t="shared" si="0"/>
        <v>0</v>
      </c>
      <c r="I18" s="48"/>
      <c r="J18" s="48">
        <f t="shared" si="1"/>
        <v>0</v>
      </c>
      <c r="K18" s="48">
        <f t="shared" si="2"/>
        <v>0</v>
      </c>
      <c r="L18" s="287" t="str">
        <f t="shared" si="3"/>
        <v/>
      </c>
      <c r="M18" s="40"/>
    </row>
    <row r="19" spans="1:13" ht="15.75" customHeight="1">
      <c r="A19" s="35"/>
      <c r="B19" s="141"/>
      <c r="C19" s="142"/>
      <c r="D19" s="143"/>
      <c r="E19" s="296"/>
      <c r="F19" s="48"/>
      <c r="G19" s="296"/>
      <c r="H19" s="296">
        <f t="shared" si="0"/>
        <v>0</v>
      </c>
      <c r="I19" s="48"/>
      <c r="J19" s="48">
        <f t="shared" si="1"/>
        <v>0</v>
      </c>
      <c r="K19" s="48">
        <f t="shared" si="2"/>
        <v>0</v>
      </c>
      <c r="L19" s="287" t="str">
        <f t="shared" si="3"/>
        <v/>
      </c>
      <c r="M19" s="40"/>
    </row>
    <row r="20" spans="1:13" ht="15.75" customHeight="1">
      <c r="A20" s="35"/>
      <c r="B20" s="141"/>
      <c r="C20" s="142"/>
      <c r="D20" s="143"/>
      <c r="E20" s="296"/>
      <c r="F20" s="48"/>
      <c r="G20" s="296"/>
      <c r="H20" s="296">
        <f t="shared" si="0"/>
        <v>0</v>
      </c>
      <c r="I20" s="48"/>
      <c r="J20" s="48">
        <f t="shared" si="1"/>
        <v>0</v>
      </c>
      <c r="K20" s="48">
        <f t="shared" si="2"/>
        <v>0</v>
      </c>
      <c r="L20" s="287" t="str">
        <f t="shared" si="3"/>
        <v/>
      </c>
      <c r="M20" s="40"/>
    </row>
    <row r="21" spans="1:13" ht="15.75" customHeight="1">
      <c r="A21" s="35"/>
      <c r="B21" s="141"/>
      <c r="C21" s="142"/>
      <c r="D21" s="143"/>
      <c r="E21" s="296"/>
      <c r="F21" s="48"/>
      <c r="G21" s="296"/>
      <c r="H21" s="296">
        <f t="shared" si="0"/>
        <v>0</v>
      </c>
      <c r="I21" s="48"/>
      <c r="J21" s="48">
        <f t="shared" si="1"/>
        <v>0</v>
      </c>
      <c r="K21" s="48">
        <f t="shared" si="2"/>
        <v>0</v>
      </c>
      <c r="L21" s="287" t="str">
        <f t="shared" si="3"/>
        <v/>
      </c>
      <c r="M21" s="40"/>
    </row>
    <row r="22" spans="1:13" ht="15.75" customHeight="1">
      <c r="A22" s="35"/>
      <c r="B22" s="141"/>
      <c r="C22" s="142"/>
      <c r="D22" s="143"/>
      <c r="E22" s="296"/>
      <c r="F22" s="48"/>
      <c r="G22" s="296"/>
      <c r="H22" s="296">
        <f t="shared" si="0"/>
        <v>0</v>
      </c>
      <c r="I22" s="48"/>
      <c r="J22" s="48">
        <f t="shared" si="1"/>
        <v>0</v>
      </c>
      <c r="K22" s="48">
        <f t="shared" si="2"/>
        <v>0</v>
      </c>
      <c r="L22" s="287" t="str">
        <f t="shared" si="3"/>
        <v/>
      </c>
      <c r="M22" s="40"/>
    </row>
    <row r="23" spans="1:13" ht="15.75" customHeight="1">
      <c r="A23" s="35"/>
      <c r="B23" s="141"/>
      <c r="C23" s="142"/>
      <c r="D23" s="143"/>
      <c r="E23" s="296"/>
      <c r="F23" s="48"/>
      <c r="G23" s="296"/>
      <c r="H23" s="296">
        <f t="shared" si="0"/>
        <v>0</v>
      </c>
      <c r="I23" s="48"/>
      <c r="J23" s="48">
        <f t="shared" si="1"/>
        <v>0</v>
      </c>
      <c r="K23" s="48">
        <f t="shared" si="2"/>
        <v>0</v>
      </c>
      <c r="L23" s="287" t="str">
        <f t="shared" si="3"/>
        <v/>
      </c>
      <c r="M23" s="40"/>
    </row>
    <row r="24" spans="1:13" ht="15.75" customHeight="1">
      <c r="A24" s="35"/>
      <c r="B24" s="141"/>
      <c r="C24" s="142"/>
      <c r="D24" s="143"/>
      <c r="E24" s="296"/>
      <c r="F24" s="48"/>
      <c r="G24" s="296"/>
      <c r="H24" s="296">
        <f t="shared" si="0"/>
        <v>0</v>
      </c>
      <c r="I24" s="48"/>
      <c r="J24" s="48">
        <f t="shared" si="1"/>
        <v>0</v>
      </c>
      <c r="K24" s="48">
        <f t="shared" si="2"/>
        <v>0</v>
      </c>
      <c r="L24" s="287" t="str">
        <f t="shared" si="3"/>
        <v/>
      </c>
      <c r="M24" s="40"/>
    </row>
    <row r="25" spans="1:13" ht="15.75" customHeight="1">
      <c r="A25" s="35"/>
      <c r="B25" s="141"/>
      <c r="C25" s="142"/>
      <c r="D25" s="143"/>
      <c r="E25" s="296"/>
      <c r="F25" s="48"/>
      <c r="G25" s="296"/>
      <c r="H25" s="296">
        <f t="shared" si="0"/>
        <v>0</v>
      </c>
      <c r="I25" s="48"/>
      <c r="J25" s="48">
        <f t="shared" si="1"/>
        <v>0</v>
      </c>
      <c r="K25" s="48">
        <f t="shared" si="2"/>
        <v>0</v>
      </c>
      <c r="L25" s="287" t="str">
        <f t="shared" si="3"/>
        <v/>
      </c>
      <c r="M25" s="40"/>
    </row>
    <row r="26" spans="1:13" ht="15.75" customHeight="1">
      <c r="A26" s="35"/>
      <c r="B26" s="141"/>
      <c r="C26" s="142"/>
      <c r="D26" s="143"/>
      <c r="E26" s="296"/>
      <c r="F26" s="48"/>
      <c r="G26" s="296"/>
      <c r="H26" s="296"/>
      <c r="I26" s="48"/>
      <c r="J26" s="48"/>
      <c r="K26" s="48"/>
      <c r="L26" s="48" t="s">
        <v>573</v>
      </c>
      <c r="M26" s="40"/>
    </row>
    <row r="27" spans="1:13" ht="15.75" customHeight="1">
      <c r="A27" s="35"/>
      <c r="B27" s="141"/>
      <c r="C27" s="142"/>
      <c r="D27" s="143"/>
      <c r="E27" s="296"/>
      <c r="F27" s="48"/>
      <c r="G27" s="296"/>
      <c r="H27" s="296"/>
      <c r="I27" s="48"/>
      <c r="J27" s="48"/>
      <c r="K27" s="48"/>
      <c r="L27" s="48"/>
      <c r="M27" s="40"/>
    </row>
    <row r="28" spans="1:13" ht="15.75" customHeight="1">
      <c r="A28" s="792" t="s">
        <v>666</v>
      </c>
      <c r="B28" s="792"/>
      <c r="C28" s="35"/>
      <c r="D28" s="40"/>
      <c r="E28" s="297"/>
      <c r="F28" s="48"/>
      <c r="G28" s="48">
        <f>SUM(G7:G27)</f>
        <v>0</v>
      </c>
      <c r="H28" s="297"/>
      <c r="I28" s="48"/>
      <c r="J28" s="48">
        <f>SUM(J7:J27)</f>
        <v>0</v>
      </c>
      <c r="K28" s="48">
        <f>J28-G28</f>
        <v>0</v>
      </c>
      <c r="L28" s="287" t="str">
        <f>IF(OR(G28=0,G28=""),"",ROUND(K28/G28*100,2))</f>
        <v/>
      </c>
      <c r="M28" s="40"/>
    </row>
    <row r="29" spans="1:13" s="26" customFormat="1" ht="15.75" customHeight="1">
      <c r="A29" s="26" t="str">
        <f>封面!B$10&amp;封面!D$10</f>
        <v>产权持有单位填表人：杨庆华</v>
      </c>
      <c r="C29" s="42"/>
      <c r="D29" s="42"/>
      <c r="E29" s="42"/>
    </row>
    <row r="30" spans="1:13" s="26" customFormat="1" ht="15.75" customHeight="1">
      <c r="A30" s="26" t="str">
        <f>封面!B$12&amp;封面!D$12&amp;封面!E$12&amp;封面!F$12&amp;封面!G$12&amp;封面!H$12&amp;封面!I$12</f>
        <v>填表日期：2019年1月24日</v>
      </c>
      <c r="J30" s="44" t="str">
        <f>"评估人员："&amp;封面!$P$20</f>
        <v>评估人员：巨芳</v>
      </c>
    </row>
  </sheetData>
  <mergeCells count="13">
    <mergeCell ref="K5:K6"/>
    <mergeCell ref="L5:L6"/>
    <mergeCell ref="M5:M6"/>
    <mergeCell ref="A1:M1"/>
    <mergeCell ref="A2:M2"/>
    <mergeCell ref="L3:M3"/>
    <mergeCell ref="E5:G5"/>
    <mergeCell ref="H5:J5"/>
    <mergeCell ref="A28:B28"/>
    <mergeCell ref="A5:A6"/>
    <mergeCell ref="B5:B6"/>
    <mergeCell ref="C5:C6"/>
    <mergeCell ref="D5:D6"/>
  </mergeCells>
  <phoneticPr fontId="206" type="noConversion"/>
  <hyperlinks>
    <hyperlink ref="A28:B28" location="'3-9存货汇总'!A1" display="合            计"/>
  </hyperlinks>
  <printOptions horizontalCentered="1"/>
  <pageMargins left="0.35" right="0.35" top="0.87" bottom="0.83" header="1.26" footer="0.94"/>
  <pageSetup paperSize="9" fitToHeight="0" orientation="landscape" horizontalDpi="4294967292" r:id="rId1"/>
  <headerFooter scaleWithDoc="0">
    <oddHeader>&amp;R&amp;"宋体,常规"&amp;10表3-9-4
共&amp;N页第&amp;P页
金额单位:人民币元</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0"/>
  <sheetViews>
    <sheetView showGridLines="0" workbookViewId="0">
      <selection activeCell="J28" activeCellId="2" sqref="G28 H28 J28"/>
    </sheetView>
  </sheetViews>
  <sheetFormatPr defaultRowHeight="15.75" customHeight="1"/>
  <cols>
    <col min="1" max="1" width="4.5" style="4" customWidth="1"/>
    <col min="2" max="2" width="9.375" style="4" customWidth="1"/>
    <col min="3" max="4" width="8" style="4" customWidth="1"/>
    <col min="5" max="5" width="12.25" style="4" customWidth="1"/>
    <col min="6" max="6" width="12.125" style="4" customWidth="1"/>
    <col min="7" max="7" width="4.125" style="4" customWidth="1"/>
    <col min="8" max="8" width="8.375" style="4" customWidth="1"/>
    <col min="9" max="9" width="9.5" style="4" customWidth="1"/>
    <col min="10" max="10" width="8.25" style="303" customWidth="1"/>
    <col min="11" max="14" width="8.25" style="303" hidden="1" customWidth="1"/>
    <col min="15" max="16" width="8.25" style="303" customWidth="1"/>
    <col min="17" max="17" width="8.875" style="4" bestFit="1" customWidth="1"/>
    <col min="18" max="18" width="8.625" style="4" customWidth="1"/>
    <col min="19" max="19" width="8.625" style="299" customWidth="1"/>
    <col min="20" max="20" width="9.5" style="4" bestFit="1" customWidth="1"/>
    <col min="21" max="21" width="7.25" style="4" customWidth="1"/>
    <col min="22" max="22" width="11.375" style="4" bestFit="1" customWidth="1"/>
    <col min="23" max="16384" width="9" style="4"/>
  </cols>
  <sheetData>
    <row r="1" spans="1:22" s="1" customFormat="1" ht="30" customHeight="1">
      <c r="A1" s="759" t="s">
        <v>1657</v>
      </c>
      <c r="B1" s="759"/>
      <c r="C1" s="759"/>
      <c r="D1" s="759"/>
      <c r="E1" s="759"/>
      <c r="F1" s="759"/>
      <c r="G1" s="759"/>
      <c r="H1" s="759"/>
      <c r="I1" s="759"/>
      <c r="J1" s="759"/>
      <c r="K1" s="759"/>
      <c r="L1" s="759"/>
      <c r="M1" s="759"/>
      <c r="N1" s="759"/>
      <c r="O1" s="759"/>
      <c r="P1" s="759"/>
      <c r="Q1" s="759"/>
      <c r="R1" s="759"/>
      <c r="S1" s="759"/>
      <c r="T1" s="759"/>
      <c r="U1" s="759"/>
      <c r="V1" s="759"/>
    </row>
    <row r="2" spans="1:22" s="2" customFormat="1" ht="14.1" customHeight="1">
      <c r="A2" s="760" t="str">
        <f>'1-汇总表'!A2:F2</f>
        <v>评估基准日：2018年12月31日</v>
      </c>
      <c r="B2" s="760"/>
      <c r="C2" s="760"/>
      <c r="D2" s="760"/>
      <c r="E2" s="760"/>
      <c r="F2" s="760"/>
      <c r="G2" s="760"/>
      <c r="H2" s="760"/>
      <c r="I2" s="760"/>
      <c r="J2" s="768"/>
      <c r="K2" s="768"/>
      <c r="L2" s="768"/>
      <c r="M2" s="768"/>
      <c r="N2" s="768"/>
      <c r="O2" s="768"/>
      <c r="P2" s="768"/>
      <c r="Q2" s="768"/>
      <c r="R2" s="768"/>
      <c r="S2" s="768"/>
      <c r="T2" s="768"/>
      <c r="U2" s="768"/>
      <c r="V2" s="768"/>
    </row>
    <row r="3" spans="1:22" s="2" customFormat="1" ht="14.1" customHeight="1">
      <c r="A3" s="7"/>
      <c r="B3" s="7"/>
      <c r="C3" s="7"/>
      <c r="D3" s="7"/>
      <c r="E3" s="7"/>
      <c r="F3" s="610"/>
      <c r="G3" s="610"/>
      <c r="H3" s="610"/>
      <c r="I3" s="610"/>
      <c r="J3" s="611"/>
      <c r="K3" s="611"/>
      <c r="L3" s="611"/>
      <c r="M3" s="611"/>
      <c r="N3" s="611"/>
      <c r="O3" s="611"/>
      <c r="P3" s="611"/>
      <c r="Q3" s="8"/>
      <c r="R3" s="8"/>
      <c r="S3" s="607"/>
      <c r="T3" s="8"/>
      <c r="U3" s="8"/>
      <c r="V3" s="10"/>
    </row>
    <row r="4" spans="1:22" s="2" customFormat="1" ht="15.75" customHeight="1">
      <c r="A4" s="54" t="str">
        <f>'1-汇总表'!A4</f>
        <v>产权持有人名称：阳煤集团青岛恒源化工有限公司</v>
      </c>
      <c r="J4" s="304"/>
      <c r="K4" s="304"/>
      <c r="L4" s="304"/>
      <c r="M4" s="304"/>
      <c r="N4" s="304"/>
      <c r="O4" s="304"/>
      <c r="P4" s="304"/>
      <c r="S4" s="300"/>
      <c r="V4" s="12"/>
    </row>
    <row r="5" spans="1:22" s="3" customFormat="1" ht="21" customHeight="1">
      <c r="A5" s="781" t="s">
        <v>489</v>
      </c>
      <c r="B5" s="781" t="s">
        <v>704</v>
      </c>
      <c r="C5" s="781" t="s">
        <v>705</v>
      </c>
      <c r="D5" s="785" t="s">
        <v>706</v>
      </c>
      <c r="E5" s="805" t="s">
        <v>707</v>
      </c>
      <c r="F5" s="805" t="s">
        <v>1660</v>
      </c>
      <c r="G5" s="794" t="s">
        <v>692</v>
      </c>
      <c r="H5" s="781" t="s">
        <v>491</v>
      </c>
      <c r="I5" s="781"/>
      <c r="J5" s="781"/>
      <c r="K5" s="803" t="s">
        <v>708</v>
      </c>
      <c r="L5" s="804"/>
      <c r="M5" s="803" t="s">
        <v>709</v>
      </c>
      <c r="N5" s="804"/>
      <c r="O5" s="806" t="s">
        <v>1133</v>
      </c>
      <c r="P5" s="798" t="s">
        <v>1131</v>
      </c>
      <c r="Q5" s="781" t="s">
        <v>492</v>
      </c>
      <c r="R5" s="781"/>
      <c r="S5" s="781"/>
      <c r="T5" s="781" t="s">
        <v>493</v>
      </c>
      <c r="U5" s="781" t="s">
        <v>494</v>
      </c>
      <c r="V5" s="781" t="s">
        <v>581</v>
      </c>
    </row>
    <row r="6" spans="1:22" s="3" customFormat="1" ht="21" customHeight="1">
      <c r="A6" s="781"/>
      <c r="B6" s="781"/>
      <c r="C6" s="781"/>
      <c r="D6" s="786"/>
      <c r="E6" s="797"/>
      <c r="F6" s="797"/>
      <c r="G6" s="794"/>
      <c r="H6" s="612" t="s">
        <v>693</v>
      </c>
      <c r="I6" s="612" t="s">
        <v>694</v>
      </c>
      <c r="J6" s="612" t="s">
        <v>695</v>
      </c>
      <c r="K6" s="613" t="s">
        <v>710</v>
      </c>
      <c r="L6" s="613" t="s">
        <v>711</v>
      </c>
      <c r="M6" s="613" t="s">
        <v>710</v>
      </c>
      <c r="N6" s="613" t="s">
        <v>711</v>
      </c>
      <c r="O6" s="799"/>
      <c r="P6" s="799"/>
      <c r="Q6" s="305" t="s">
        <v>703</v>
      </c>
      <c r="R6" s="13" t="s">
        <v>712</v>
      </c>
      <c r="S6" s="126" t="s">
        <v>695</v>
      </c>
      <c r="T6" s="781"/>
      <c r="U6" s="781"/>
      <c r="V6" s="781"/>
    </row>
    <row r="7" spans="1:22" s="298" customFormat="1" ht="15.75" customHeight="1">
      <c r="A7" s="13">
        <v>1</v>
      </c>
      <c r="B7" s="149" t="s">
        <v>1134</v>
      </c>
      <c r="C7" s="301"/>
      <c r="D7" s="301"/>
      <c r="E7" s="301"/>
      <c r="F7" s="301" t="s">
        <v>1658</v>
      </c>
      <c r="G7" s="302" t="s">
        <v>1139</v>
      </c>
      <c r="H7" s="228">
        <v>476.9</v>
      </c>
      <c r="I7" s="228">
        <v>846.48</v>
      </c>
      <c r="J7" s="228">
        <v>403687.95</v>
      </c>
      <c r="K7" s="228"/>
      <c r="L7" s="228"/>
      <c r="M7" s="228"/>
      <c r="N7" s="228"/>
      <c r="O7" s="228"/>
      <c r="P7" s="228"/>
      <c r="Q7" s="296">
        <f t="shared" ref="Q7:Q9" si="0">H7</f>
        <v>476.9</v>
      </c>
      <c r="R7" s="228"/>
      <c r="S7" s="83">
        <v>0</v>
      </c>
      <c r="T7" s="19">
        <f t="shared" ref="T7:T9" si="1">S7-J7</f>
        <v>-403687.95</v>
      </c>
      <c r="U7" s="287">
        <f t="shared" ref="U7:U9" si="2">IF(OR(J7=0,J7=""),"",ROUND(T7/J7*100,2))</f>
        <v>-100</v>
      </c>
      <c r="V7" s="608" t="s">
        <v>1659</v>
      </c>
    </row>
    <row r="8" spans="1:22" ht="15.75" customHeight="1">
      <c r="A8" s="13">
        <v>2</v>
      </c>
      <c r="B8" s="149" t="s">
        <v>1135</v>
      </c>
      <c r="C8" s="149"/>
      <c r="D8" s="149"/>
      <c r="E8" s="149"/>
      <c r="F8" s="301" t="s">
        <v>1658</v>
      </c>
      <c r="G8" s="150" t="s">
        <v>1139</v>
      </c>
      <c r="H8" s="228">
        <v>88.685000000000002</v>
      </c>
      <c r="I8" s="228">
        <v>2461.91</v>
      </c>
      <c r="J8" s="228">
        <v>218334.67</v>
      </c>
      <c r="K8" s="228"/>
      <c r="L8" s="228"/>
      <c r="M8" s="228"/>
      <c r="N8" s="228"/>
      <c r="O8" s="228"/>
      <c r="P8" s="228"/>
      <c r="Q8" s="296">
        <f t="shared" si="0"/>
        <v>88.69</v>
      </c>
      <c r="R8" s="228"/>
      <c r="S8" s="83">
        <f t="shared" ref="S8:S9" si="3">ROUND(R8*Q8,2)</f>
        <v>0</v>
      </c>
      <c r="T8" s="19">
        <f t="shared" si="1"/>
        <v>-218334.67</v>
      </c>
      <c r="U8" s="287">
        <f t="shared" si="2"/>
        <v>-100</v>
      </c>
      <c r="V8" s="608" t="s">
        <v>1659</v>
      </c>
    </row>
    <row r="9" spans="1:22" ht="15.75" customHeight="1">
      <c r="A9" s="13">
        <v>3</v>
      </c>
      <c r="B9" s="149" t="s">
        <v>1136</v>
      </c>
      <c r="C9" s="149"/>
      <c r="D9" s="149"/>
      <c r="E9" s="149"/>
      <c r="F9" s="301" t="s">
        <v>1658</v>
      </c>
      <c r="G9" s="150" t="s">
        <v>1139</v>
      </c>
      <c r="H9" s="228">
        <v>36.89</v>
      </c>
      <c r="I9" s="228">
        <v>6864.83</v>
      </c>
      <c r="J9" s="228">
        <v>253243.59</v>
      </c>
      <c r="K9" s="228"/>
      <c r="L9" s="228"/>
      <c r="M9" s="228"/>
      <c r="N9" s="228"/>
      <c r="O9" s="228"/>
      <c r="P9" s="228"/>
      <c r="Q9" s="296">
        <f t="shared" si="0"/>
        <v>36.89</v>
      </c>
      <c r="R9" s="228"/>
      <c r="S9" s="83">
        <f t="shared" si="3"/>
        <v>0</v>
      </c>
      <c r="T9" s="19">
        <f t="shared" si="1"/>
        <v>-253243.59</v>
      </c>
      <c r="U9" s="287">
        <f t="shared" si="2"/>
        <v>-100</v>
      </c>
      <c r="V9" s="608" t="s">
        <v>1659</v>
      </c>
    </row>
    <row r="10" spans="1:22" ht="15.75" customHeight="1">
      <c r="A10" s="13"/>
      <c r="B10" s="149"/>
      <c r="C10" s="149"/>
      <c r="D10" s="149"/>
      <c r="E10" s="149"/>
      <c r="F10" s="149"/>
      <c r="G10" s="152"/>
      <c r="H10" s="296"/>
      <c r="I10" s="296"/>
      <c r="J10" s="296"/>
      <c r="K10" s="296"/>
      <c r="L10" s="296"/>
      <c r="M10" s="296"/>
      <c r="N10" s="296"/>
      <c r="O10" s="296"/>
      <c r="P10" s="296"/>
      <c r="Q10" s="296"/>
      <c r="R10" s="19"/>
      <c r="S10" s="83"/>
      <c r="T10" s="19"/>
      <c r="U10" s="287"/>
      <c r="V10" s="20"/>
    </row>
    <row r="11" spans="1:22" ht="15.75" customHeight="1">
      <c r="A11" s="13"/>
      <c r="B11" s="149"/>
      <c r="C11" s="149"/>
      <c r="D11" s="149"/>
      <c r="E11" s="149"/>
      <c r="F11" s="149"/>
      <c r="G11" s="152"/>
      <c r="H11" s="296"/>
      <c r="I11" s="296"/>
      <c r="J11" s="296"/>
      <c r="K11" s="296"/>
      <c r="L11" s="296"/>
      <c r="M11" s="296"/>
      <c r="N11" s="296"/>
      <c r="O11" s="296"/>
      <c r="P11" s="296"/>
      <c r="Q11" s="296"/>
      <c r="R11" s="19"/>
      <c r="S11" s="83"/>
      <c r="T11" s="19"/>
      <c r="U11" s="287"/>
      <c r="V11" s="20"/>
    </row>
    <row r="12" spans="1:22" ht="15.75" customHeight="1">
      <c r="A12" s="13"/>
      <c r="B12" s="149"/>
      <c r="C12" s="149"/>
      <c r="D12" s="149"/>
      <c r="E12" s="149"/>
      <c r="F12" s="149"/>
      <c r="G12" s="152"/>
      <c r="H12" s="296"/>
      <c r="I12" s="296"/>
      <c r="J12" s="296"/>
      <c r="K12" s="296"/>
      <c r="L12" s="296"/>
      <c r="M12" s="296"/>
      <c r="N12" s="296"/>
      <c r="O12" s="296"/>
      <c r="P12" s="296"/>
      <c r="Q12" s="296"/>
      <c r="R12" s="19"/>
      <c r="S12" s="83"/>
      <c r="T12" s="19"/>
      <c r="U12" s="287"/>
      <c r="V12" s="20"/>
    </row>
    <row r="13" spans="1:22" ht="15.75" customHeight="1">
      <c r="A13" s="13"/>
      <c r="B13" s="149"/>
      <c r="C13" s="149"/>
      <c r="D13" s="149"/>
      <c r="E13" s="149"/>
      <c r="F13" s="149"/>
      <c r="G13" s="152"/>
      <c r="H13" s="296"/>
      <c r="I13" s="296"/>
      <c r="J13" s="296"/>
      <c r="K13" s="296"/>
      <c r="L13" s="296"/>
      <c r="M13" s="296"/>
      <c r="N13" s="296"/>
      <c r="O13" s="296"/>
      <c r="P13" s="296"/>
      <c r="Q13" s="296"/>
      <c r="R13" s="19"/>
      <c r="S13" s="83"/>
      <c r="T13" s="19"/>
      <c r="U13" s="287"/>
      <c r="V13" s="20"/>
    </row>
    <row r="14" spans="1:22" ht="15.75" customHeight="1">
      <c r="A14" s="13"/>
      <c r="B14" s="149"/>
      <c r="C14" s="149"/>
      <c r="D14" s="149"/>
      <c r="E14" s="149"/>
      <c r="F14" s="149"/>
      <c r="G14" s="152"/>
      <c r="H14" s="296"/>
      <c r="I14" s="296"/>
      <c r="J14" s="296"/>
      <c r="K14" s="296"/>
      <c r="L14" s="296"/>
      <c r="M14" s="296"/>
      <c r="N14" s="296"/>
      <c r="O14" s="296"/>
      <c r="P14" s="296"/>
      <c r="Q14" s="296"/>
      <c r="R14" s="19"/>
      <c r="S14" s="83"/>
      <c r="T14" s="19"/>
      <c r="U14" s="287"/>
      <c r="V14" s="20"/>
    </row>
    <row r="15" spans="1:22" ht="15.75" customHeight="1">
      <c r="A15" s="13"/>
      <c r="B15" s="149"/>
      <c r="C15" s="149"/>
      <c r="D15" s="149"/>
      <c r="E15" s="149"/>
      <c r="F15" s="149"/>
      <c r="G15" s="152"/>
      <c r="H15" s="296"/>
      <c r="I15" s="296"/>
      <c r="J15" s="296"/>
      <c r="K15" s="296"/>
      <c r="L15" s="296"/>
      <c r="M15" s="296"/>
      <c r="N15" s="296"/>
      <c r="O15" s="296"/>
      <c r="P15" s="296"/>
      <c r="Q15" s="296"/>
      <c r="R15" s="19"/>
      <c r="S15" s="83"/>
      <c r="T15" s="19"/>
      <c r="U15" s="287"/>
      <c r="V15" s="20"/>
    </row>
    <row r="16" spans="1:22" ht="15.75" customHeight="1">
      <c r="A16" s="13"/>
      <c r="B16" s="149"/>
      <c r="C16" s="149"/>
      <c r="D16" s="149"/>
      <c r="E16" s="149"/>
      <c r="F16" s="149"/>
      <c r="G16" s="152"/>
      <c r="H16" s="296"/>
      <c r="I16" s="296"/>
      <c r="J16" s="296"/>
      <c r="K16" s="296"/>
      <c r="L16" s="296"/>
      <c r="M16" s="296"/>
      <c r="N16" s="296"/>
      <c r="O16" s="296"/>
      <c r="P16" s="296"/>
      <c r="Q16" s="296"/>
      <c r="R16" s="19"/>
      <c r="S16" s="83"/>
      <c r="T16" s="19"/>
      <c r="U16" s="287"/>
      <c r="V16" s="20"/>
    </row>
    <row r="17" spans="1:22" ht="15.75" customHeight="1">
      <c r="A17" s="13"/>
      <c r="B17" s="149"/>
      <c r="C17" s="149"/>
      <c r="D17" s="149"/>
      <c r="E17" s="149"/>
      <c r="F17" s="149"/>
      <c r="G17" s="152"/>
      <c r="H17" s="296"/>
      <c r="I17" s="296"/>
      <c r="J17" s="296"/>
      <c r="K17" s="296"/>
      <c r="L17" s="296"/>
      <c r="M17" s="296"/>
      <c r="N17" s="296"/>
      <c r="O17" s="296"/>
      <c r="P17" s="296"/>
      <c r="Q17" s="296"/>
      <c r="R17" s="19"/>
      <c r="S17" s="83"/>
      <c r="T17" s="19"/>
      <c r="U17" s="287"/>
      <c r="V17" s="20"/>
    </row>
    <row r="18" spans="1:22" ht="15.75" customHeight="1">
      <c r="A18" s="13"/>
      <c r="B18" s="149"/>
      <c r="C18" s="149"/>
      <c r="D18" s="149"/>
      <c r="E18" s="149"/>
      <c r="F18" s="149"/>
      <c r="G18" s="152"/>
      <c r="H18" s="296"/>
      <c r="I18" s="296"/>
      <c r="J18" s="296"/>
      <c r="K18" s="296"/>
      <c r="L18" s="296"/>
      <c r="M18" s="296"/>
      <c r="N18" s="296"/>
      <c r="O18" s="296"/>
      <c r="P18" s="296"/>
      <c r="Q18" s="296"/>
      <c r="R18" s="19"/>
      <c r="S18" s="83"/>
      <c r="T18" s="19"/>
      <c r="U18" s="287"/>
      <c r="V18" s="20"/>
    </row>
    <row r="19" spans="1:22" ht="15.75" customHeight="1">
      <c r="A19" s="13"/>
      <c r="B19" s="149"/>
      <c r="C19" s="149"/>
      <c r="D19" s="149"/>
      <c r="E19" s="149"/>
      <c r="F19" s="149"/>
      <c r="G19" s="152"/>
      <c r="H19" s="296"/>
      <c r="I19" s="296"/>
      <c r="J19" s="296"/>
      <c r="K19" s="296"/>
      <c r="L19" s="296"/>
      <c r="M19" s="296"/>
      <c r="N19" s="296"/>
      <c r="O19" s="296"/>
      <c r="P19" s="296"/>
      <c r="Q19" s="296"/>
      <c r="R19" s="19"/>
      <c r="S19" s="83"/>
      <c r="T19" s="19"/>
      <c r="U19" s="287"/>
      <c r="V19" s="20"/>
    </row>
    <row r="20" spans="1:22" ht="15.75" customHeight="1">
      <c r="A20" s="13"/>
      <c r="B20" s="149"/>
      <c r="C20" s="149"/>
      <c r="D20" s="149"/>
      <c r="E20" s="149"/>
      <c r="F20" s="149"/>
      <c r="G20" s="152"/>
      <c r="H20" s="296"/>
      <c r="I20" s="296"/>
      <c r="J20" s="296"/>
      <c r="K20" s="296"/>
      <c r="L20" s="296"/>
      <c r="M20" s="296"/>
      <c r="N20" s="296"/>
      <c r="O20" s="296"/>
      <c r="P20" s="296"/>
      <c r="Q20" s="296"/>
      <c r="R20" s="19"/>
      <c r="S20" s="83"/>
      <c r="T20" s="19"/>
      <c r="U20" s="287"/>
      <c r="V20" s="20"/>
    </row>
    <row r="21" spans="1:22" ht="15.75" customHeight="1">
      <c r="A21" s="13"/>
      <c r="B21" s="149"/>
      <c r="C21" s="149"/>
      <c r="D21" s="149"/>
      <c r="E21" s="149"/>
      <c r="F21" s="149"/>
      <c r="G21" s="152"/>
      <c r="H21" s="296"/>
      <c r="I21" s="296"/>
      <c r="J21" s="296"/>
      <c r="K21" s="296"/>
      <c r="L21" s="296"/>
      <c r="M21" s="296"/>
      <c r="N21" s="296"/>
      <c r="O21" s="296"/>
      <c r="P21" s="296"/>
      <c r="Q21" s="296"/>
      <c r="R21" s="19"/>
      <c r="S21" s="83"/>
      <c r="T21" s="19"/>
      <c r="U21" s="287"/>
      <c r="V21" s="20"/>
    </row>
    <row r="22" spans="1:22" ht="15.75" customHeight="1">
      <c r="A22" s="13"/>
      <c r="B22" s="149"/>
      <c r="C22" s="149"/>
      <c r="D22" s="149"/>
      <c r="E22" s="149"/>
      <c r="F22" s="149"/>
      <c r="G22" s="152"/>
      <c r="H22" s="296"/>
      <c r="I22" s="296"/>
      <c r="J22" s="296"/>
      <c r="K22" s="296"/>
      <c r="L22" s="296"/>
      <c r="M22" s="296"/>
      <c r="N22" s="296"/>
      <c r="O22" s="296"/>
      <c r="P22" s="296"/>
      <c r="Q22" s="296"/>
      <c r="R22" s="19"/>
      <c r="S22" s="83"/>
      <c r="T22" s="19"/>
      <c r="U22" s="287"/>
      <c r="V22" s="20"/>
    </row>
    <row r="23" spans="1:22" ht="15.75" customHeight="1">
      <c r="A23" s="13"/>
      <c r="B23" s="149"/>
      <c r="C23" s="149"/>
      <c r="D23" s="149"/>
      <c r="E23" s="149"/>
      <c r="F23" s="149"/>
      <c r="G23" s="152"/>
      <c r="H23" s="296"/>
      <c r="I23" s="296"/>
      <c r="J23" s="296"/>
      <c r="K23" s="296"/>
      <c r="L23" s="296"/>
      <c r="M23" s="296"/>
      <c r="N23" s="296"/>
      <c r="O23" s="296"/>
      <c r="P23" s="296"/>
      <c r="Q23" s="296"/>
      <c r="R23" s="19"/>
      <c r="S23" s="83"/>
      <c r="T23" s="19"/>
      <c r="U23" s="287"/>
      <c r="V23" s="20"/>
    </row>
    <row r="24" spans="1:22" ht="15.75" customHeight="1">
      <c r="A24" s="13"/>
      <c r="B24" s="149"/>
      <c r="C24" s="149"/>
      <c r="D24" s="149"/>
      <c r="E24" s="149"/>
      <c r="F24" s="149"/>
      <c r="G24" s="152"/>
      <c r="H24" s="296"/>
      <c r="I24" s="296"/>
      <c r="J24" s="296"/>
      <c r="K24" s="296"/>
      <c r="L24" s="296"/>
      <c r="M24" s="296"/>
      <c r="N24" s="296"/>
      <c r="O24" s="296"/>
      <c r="P24" s="296"/>
      <c r="Q24" s="296"/>
      <c r="R24" s="19"/>
      <c r="S24" s="83"/>
      <c r="T24" s="19"/>
      <c r="U24" s="287"/>
      <c r="V24" s="20"/>
    </row>
    <row r="25" spans="1:22" ht="15.75" customHeight="1">
      <c r="A25" s="13"/>
      <c r="B25" s="149"/>
      <c r="C25" s="149"/>
      <c r="D25" s="149"/>
      <c r="E25" s="149"/>
      <c r="F25" s="149"/>
      <c r="G25" s="152"/>
      <c r="H25" s="296"/>
      <c r="I25" s="296"/>
      <c r="J25" s="296"/>
      <c r="K25" s="296"/>
      <c r="L25" s="296"/>
      <c r="M25" s="296"/>
      <c r="N25" s="296"/>
      <c r="O25" s="296"/>
      <c r="P25" s="296"/>
      <c r="Q25" s="296"/>
      <c r="R25" s="19"/>
      <c r="S25" s="83"/>
      <c r="T25" s="19"/>
      <c r="U25" s="19" t="s">
        <v>573</v>
      </c>
      <c r="V25" s="20"/>
    </row>
    <row r="26" spans="1:22" ht="15.75" customHeight="1">
      <c r="A26" s="13"/>
      <c r="B26" s="149"/>
      <c r="C26" s="149"/>
      <c r="D26" s="149"/>
      <c r="E26" s="149"/>
      <c r="F26" s="149"/>
      <c r="G26" s="152"/>
      <c r="H26" s="296"/>
      <c r="I26" s="296"/>
      <c r="J26" s="296"/>
      <c r="K26" s="296"/>
      <c r="L26" s="296"/>
      <c r="M26" s="296"/>
      <c r="N26" s="296"/>
      <c r="O26" s="296"/>
      <c r="P26" s="296"/>
      <c r="Q26" s="296"/>
      <c r="R26" s="19"/>
      <c r="S26" s="83"/>
      <c r="T26" s="19"/>
      <c r="U26" s="19" t="s">
        <v>573</v>
      </c>
      <c r="V26" s="20"/>
    </row>
    <row r="27" spans="1:22" ht="15.75" customHeight="1">
      <c r="A27" s="20"/>
      <c r="B27" s="152"/>
      <c r="C27" s="152"/>
      <c r="D27" s="152"/>
      <c r="E27" s="152"/>
      <c r="F27" s="152"/>
      <c r="G27" s="152"/>
      <c r="H27" s="296"/>
      <c r="I27" s="296"/>
      <c r="J27" s="296"/>
      <c r="K27" s="296"/>
      <c r="L27" s="296"/>
      <c r="M27" s="296"/>
      <c r="N27" s="296"/>
      <c r="O27" s="296"/>
      <c r="P27" s="296"/>
      <c r="Q27" s="296"/>
      <c r="R27" s="19"/>
      <c r="S27" s="83"/>
      <c r="T27" s="19"/>
      <c r="U27" s="19"/>
      <c r="V27" s="20"/>
    </row>
    <row r="28" spans="1:22" ht="15.75" customHeight="1">
      <c r="A28" s="761" t="s">
        <v>713</v>
      </c>
      <c r="B28" s="761"/>
      <c r="C28" s="13"/>
      <c r="D28" s="13"/>
      <c r="E28" s="13"/>
      <c r="F28" s="612"/>
      <c r="G28" s="658" t="s">
        <v>2760</v>
      </c>
      <c r="H28" s="19">
        <f t="shared" ref="H28" si="4">SUM(H7:H27)</f>
        <v>602.48</v>
      </c>
      <c r="I28" s="19"/>
      <c r="J28" s="19">
        <f>SUM(J7:J27)</f>
        <v>875266.21</v>
      </c>
      <c r="K28" s="19"/>
      <c r="L28" s="19"/>
      <c r="M28" s="19"/>
      <c r="N28" s="19"/>
      <c r="O28" s="19"/>
      <c r="P28" s="19"/>
      <c r="Q28" s="72"/>
      <c r="R28" s="72"/>
      <c r="S28" s="83">
        <f>SUM(S7:S27)</f>
        <v>0</v>
      </c>
      <c r="T28" s="19">
        <f>S28-J28</f>
        <v>-875266.21</v>
      </c>
      <c r="U28" s="287">
        <f>IF(OR(J28=0,J28=""),"",ROUND(T28/J28*100,2))</f>
        <v>-100</v>
      </c>
      <c r="V28" s="20"/>
    </row>
    <row r="29" spans="1:22" s="2" customFormat="1" ht="15.75" customHeight="1">
      <c r="A29" s="2" t="str">
        <f>封面!B$10&amp;封面!D$10</f>
        <v>产权持有单位填表人：杨庆华</v>
      </c>
      <c r="C29" s="22"/>
      <c r="D29" s="22"/>
      <c r="E29" s="22"/>
      <c r="F29" s="22"/>
      <c r="G29" s="22"/>
      <c r="H29" s="22"/>
      <c r="S29" s="300"/>
    </row>
    <row r="30" spans="1:22" s="2" customFormat="1" ht="15.75" customHeight="1">
      <c r="A30" s="2" t="str">
        <f>封面!B$12&amp;封面!D$12&amp;封面!E$12&amp;封面!F$12&amp;封面!G$12&amp;封面!H$12&amp;封面!I$12</f>
        <v>填表日期：2019年1月24日</v>
      </c>
      <c r="S30" s="607" t="str">
        <f>"评估人员："&amp;封面!$P$20</f>
        <v>评估人员：巨芳</v>
      </c>
    </row>
  </sheetData>
  <mergeCells count="19">
    <mergeCell ref="A28:B28"/>
    <mergeCell ref="A5:A6"/>
    <mergeCell ref="B5:B6"/>
    <mergeCell ref="C5:C6"/>
    <mergeCell ref="D5:D6"/>
    <mergeCell ref="A1:V1"/>
    <mergeCell ref="A2:V2"/>
    <mergeCell ref="H5:J5"/>
    <mergeCell ref="K5:L5"/>
    <mergeCell ref="M5:N5"/>
    <mergeCell ref="Q5:S5"/>
    <mergeCell ref="G5:G6"/>
    <mergeCell ref="T5:T6"/>
    <mergeCell ref="U5:U6"/>
    <mergeCell ref="V5:V6"/>
    <mergeCell ref="E5:E6"/>
    <mergeCell ref="F5:F6"/>
    <mergeCell ref="O5:O6"/>
    <mergeCell ref="P5:P6"/>
  </mergeCells>
  <phoneticPr fontId="206" type="noConversion"/>
  <hyperlinks>
    <hyperlink ref="A28:B28" location="'3-9存货汇总'!A1" display="合    计"/>
  </hyperlinks>
  <printOptions horizontalCentered="1"/>
  <pageMargins left="0.55000000000000004" right="0.55000000000000004" top="0.87" bottom="0.87" header="1.02" footer="0.75"/>
  <pageSetup paperSize="9" scale="81" fitToHeight="0" orientation="landscape" horizontalDpi="4294967292" r:id="rId1"/>
  <headerFooter scaleWithDoc="0">
    <oddHeader>&amp;R&amp;"宋体,常规"&amp;10表3-9-5
共&amp;N页第&amp;P页
金额单位:人民币元</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showGridLines="0" workbookViewId="0">
      <selection activeCell="B7" sqref="B7"/>
    </sheetView>
  </sheetViews>
  <sheetFormatPr defaultRowHeight="15.75" customHeight="1" outlineLevelCol="1"/>
  <cols>
    <col min="1" max="1" width="5.75" style="4" customWidth="1"/>
    <col min="2" max="2" width="17" style="4" customWidth="1"/>
    <col min="3" max="3" width="7.25" style="4" customWidth="1"/>
    <col min="4" max="4" width="12.125" style="4" customWidth="1" outlineLevel="1"/>
    <col min="5" max="5" width="7.5" style="299" customWidth="1"/>
    <col min="6" max="6" width="13.375" style="299" customWidth="1"/>
    <col min="7" max="8" width="8.625" style="299" customWidth="1"/>
    <col min="9" max="9" width="13.75" style="299" customWidth="1"/>
    <col min="10" max="10" width="9.125" style="299" customWidth="1"/>
    <col min="11" max="11" width="8.75" style="299" customWidth="1"/>
    <col min="12" max="12" width="9.5" style="4" customWidth="1"/>
    <col min="13" max="16384" width="9" style="4"/>
  </cols>
  <sheetData>
    <row r="1" spans="1:12" s="1" customFormat="1" ht="30" customHeight="1">
      <c r="A1" s="759" t="s">
        <v>714</v>
      </c>
      <c r="B1" s="759"/>
      <c r="C1" s="759"/>
      <c r="D1" s="759"/>
      <c r="E1" s="759"/>
      <c r="F1" s="759"/>
      <c r="G1" s="759"/>
      <c r="H1" s="759"/>
      <c r="I1" s="759"/>
      <c r="J1" s="759"/>
      <c r="K1" s="759"/>
      <c r="L1" s="759"/>
    </row>
    <row r="2" spans="1:12" s="2" customFormat="1" ht="14.1" customHeight="1">
      <c r="A2" s="760" t="str">
        <f>'1-汇总表'!A2:F2</f>
        <v>评估基准日：2018年12月31日</v>
      </c>
      <c r="B2" s="760"/>
      <c r="C2" s="760"/>
      <c r="D2" s="760"/>
      <c r="E2" s="760"/>
      <c r="F2" s="760"/>
      <c r="G2" s="768"/>
      <c r="H2" s="768"/>
      <c r="I2" s="768"/>
      <c r="J2" s="768"/>
      <c r="K2" s="768"/>
      <c r="L2" s="768"/>
    </row>
    <row r="3" spans="1:12" s="2" customFormat="1" ht="14.1" customHeight="1">
      <c r="A3" s="7"/>
      <c r="B3" s="7"/>
      <c r="C3" s="7"/>
      <c r="D3" s="7"/>
      <c r="E3" s="7"/>
      <c r="F3" s="7"/>
      <c r="G3" s="8"/>
      <c r="H3" s="8"/>
      <c r="I3" s="8"/>
      <c r="J3" s="8"/>
      <c r="K3" s="8"/>
      <c r="L3" s="10"/>
    </row>
    <row r="4" spans="1:12" s="2" customFormat="1" ht="15.75" customHeight="1">
      <c r="A4" s="54" t="str">
        <f>'1-汇总表'!A4</f>
        <v>产权持有人名称：阳煤集团青岛恒源化工有限公司</v>
      </c>
      <c r="E4" s="300"/>
      <c r="F4" s="300"/>
      <c r="G4" s="300"/>
      <c r="H4" s="300"/>
      <c r="I4" s="300"/>
      <c r="J4" s="300"/>
      <c r="K4" s="300"/>
      <c r="L4" s="12"/>
    </row>
    <row r="5" spans="1:12" s="3" customFormat="1" ht="15.75" customHeight="1">
      <c r="A5" s="781" t="s">
        <v>489</v>
      </c>
      <c r="B5" s="781" t="s">
        <v>691</v>
      </c>
      <c r="C5" s="794" t="s">
        <v>692</v>
      </c>
      <c r="D5" s="781" t="s">
        <v>491</v>
      </c>
      <c r="E5" s="781"/>
      <c r="F5" s="781"/>
      <c r="G5" s="781" t="s">
        <v>492</v>
      </c>
      <c r="H5" s="781"/>
      <c r="I5" s="781"/>
      <c r="J5" s="781" t="s">
        <v>493</v>
      </c>
      <c r="K5" s="781" t="s">
        <v>494</v>
      </c>
      <c r="L5" s="781" t="s">
        <v>581</v>
      </c>
    </row>
    <row r="6" spans="1:12" s="3" customFormat="1" ht="15.75" customHeight="1">
      <c r="A6" s="781"/>
      <c r="B6" s="781"/>
      <c r="C6" s="794"/>
      <c r="D6" s="13" t="s">
        <v>693</v>
      </c>
      <c r="E6" s="13" t="s">
        <v>694</v>
      </c>
      <c r="F6" s="13" t="s">
        <v>695</v>
      </c>
      <c r="G6" s="13" t="s">
        <v>696</v>
      </c>
      <c r="H6" s="13" t="s">
        <v>697</v>
      </c>
      <c r="I6" s="13" t="s">
        <v>695</v>
      </c>
      <c r="J6" s="781"/>
      <c r="K6" s="781"/>
      <c r="L6" s="781"/>
    </row>
    <row r="7" spans="1:12" s="298" customFormat="1" ht="15.75" customHeight="1">
      <c r="A7" s="76"/>
      <c r="B7" s="301"/>
      <c r="C7" s="302"/>
      <c r="D7" s="72"/>
      <c r="E7" s="296"/>
      <c r="F7" s="296"/>
      <c r="G7" s="296">
        <f>D7</f>
        <v>0</v>
      </c>
      <c r="H7" s="296"/>
      <c r="I7" s="296">
        <f>ROUND(H7*G7,2)</f>
        <v>0</v>
      </c>
      <c r="J7" s="296">
        <f>I7-F7</f>
        <v>0</v>
      </c>
      <c r="K7" s="287" t="str">
        <f>IF(OR(F7=0,F7=""),"",ROUND(J7/F7*100,2))</f>
        <v/>
      </c>
      <c r="L7" s="20"/>
    </row>
    <row r="8" spans="1:12" ht="15.75" customHeight="1">
      <c r="A8" s="13"/>
      <c r="B8" s="149"/>
      <c r="C8" s="152"/>
      <c r="D8" s="72"/>
      <c r="E8" s="296" t="s">
        <v>573</v>
      </c>
      <c r="F8" s="296"/>
      <c r="G8" s="296">
        <f t="shared" ref="G8:G23" si="0">D8</f>
        <v>0</v>
      </c>
      <c r="H8" s="296"/>
      <c r="I8" s="296">
        <f t="shared" ref="I8:I23" si="1">ROUND(H8*G8,2)</f>
        <v>0</v>
      </c>
      <c r="J8" s="296">
        <f t="shared" ref="J8:J23" si="2">I8-F8</f>
        <v>0</v>
      </c>
      <c r="K8" s="287" t="str">
        <f t="shared" ref="K8:K23" si="3">IF(OR(F8=0,F8=""),"",ROUND(J8/F8*100,2))</f>
        <v/>
      </c>
      <c r="L8" s="20"/>
    </row>
    <row r="9" spans="1:12" ht="15.75" customHeight="1">
      <c r="A9" s="13"/>
      <c r="B9" s="149"/>
      <c r="C9" s="152"/>
      <c r="D9" s="72"/>
      <c r="E9" s="296" t="s">
        <v>573</v>
      </c>
      <c r="F9" s="296"/>
      <c r="G9" s="296">
        <f t="shared" si="0"/>
        <v>0</v>
      </c>
      <c r="H9" s="296"/>
      <c r="I9" s="296">
        <f t="shared" si="1"/>
        <v>0</v>
      </c>
      <c r="J9" s="296">
        <f t="shared" si="2"/>
        <v>0</v>
      </c>
      <c r="K9" s="287" t="str">
        <f t="shared" si="3"/>
        <v/>
      </c>
      <c r="L9" s="20"/>
    </row>
    <row r="10" spans="1:12" ht="15.75" customHeight="1">
      <c r="A10" s="13"/>
      <c r="B10" s="149"/>
      <c r="C10" s="152"/>
      <c r="D10" s="72"/>
      <c r="E10" s="296" t="s">
        <v>573</v>
      </c>
      <c r="F10" s="296"/>
      <c r="G10" s="296">
        <f t="shared" si="0"/>
        <v>0</v>
      </c>
      <c r="H10" s="296"/>
      <c r="I10" s="296">
        <f t="shared" si="1"/>
        <v>0</v>
      </c>
      <c r="J10" s="296">
        <f t="shared" si="2"/>
        <v>0</v>
      </c>
      <c r="K10" s="287" t="str">
        <f t="shared" si="3"/>
        <v/>
      </c>
      <c r="L10" s="20"/>
    </row>
    <row r="11" spans="1:12" ht="15.75" customHeight="1">
      <c r="A11" s="13"/>
      <c r="B11" s="149"/>
      <c r="C11" s="152"/>
      <c r="D11" s="72"/>
      <c r="E11" s="296" t="s">
        <v>573</v>
      </c>
      <c r="F11" s="296"/>
      <c r="G11" s="296">
        <f t="shared" si="0"/>
        <v>0</v>
      </c>
      <c r="H11" s="296"/>
      <c r="I11" s="296">
        <f t="shared" si="1"/>
        <v>0</v>
      </c>
      <c r="J11" s="296">
        <f t="shared" si="2"/>
        <v>0</v>
      </c>
      <c r="K11" s="287" t="str">
        <f t="shared" si="3"/>
        <v/>
      </c>
      <c r="L11" s="20"/>
    </row>
    <row r="12" spans="1:12" ht="15.75" customHeight="1">
      <c r="A12" s="13"/>
      <c r="B12" s="149"/>
      <c r="C12" s="152"/>
      <c r="D12" s="72"/>
      <c r="E12" s="296" t="s">
        <v>573</v>
      </c>
      <c r="F12" s="296"/>
      <c r="G12" s="296">
        <f t="shared" si="0"/>
        <v>0</v>
      </c>
      <c r="H12" s="296"/>
      <c r="I12" s="296">
        <f t="shared" si="1"/>
        <v>0</v>
      </c>
      <c r="J12" s="296">
        <f t="shared" si="2"/>
        <v>0</v>
      </c>
      <c r="K12" s="287" t="str">
        <f t="shared" si="3"/>
        <v/>
      </c>
      <c r="L12" s="20"/>
    </row>
    <row r="13" spans="1:12" ht="15.75" customHeight="1">
      <c r="A13" s="13"/>
      <c r="B13" s="149"/>
      <c r="C13" s="152"/>
      <c r="D13" s="72"/>
      <c r="E13" s="296" t="s">
        <v>573</v>
      </c>
      <c r="F13" s="296"/>
      <c r="G13" s="296">
        <f t="shared" si="0"/>
        <v>0</v>
      </c>
      <c r="H13" s="296"/>
      <c r="I13" s="296">
        <f t="shared" si="1"/>
        <v>0</v>
      </c>
      <c r="J13" s="296">
        <f t="shared" si="2"/>
        <v>0</v>
      </c>
      <c r="K13" s="287" t="str">
        <f t="shared" si="3"/>
        <v/>
      </c>
      <c r="L13" s="20"/>
    </row>
    <row r="14" spans="1:12" ht="15.75" customHeight="1">
      <c r="A14" s="13"/>
      <c r="B14" s="149"/>
      <c r="C14" s="152"/>
      <c r="D14" s="72"/>
      <c r="E14" s="296" t="s">
        <v>573</v>
      </c>
      <c r="F14" s="296"/>
      <c r="G14" s="296">
        <f t="shared" si="0"/>
        <v>0</v>
      </c>
      <c r="H14" s="296"/>
      <c r="I14" s="296">
        <f t="shared" si="1"/>
        <v>0</v>
      </c>
      <c r="J14" s="296">
        <f t="shared" si="2"/>
        <v>0</v>
      </c>
      <c r="K14" s="287" t="str">
        <f t="shared" si="3"/>
        <v/>
      </c>
      <c r="L14" s="20"/>
    </row>
    <row r="15" spans="1:12" ht="15.75" customHeight="1">
      <c r="A15" s="13"/>
      <c r="B15" s="149"/>
      <c r="C15" s="152"/>
      <c r="D15" s="72"/>
      <c r="E15" s="296" t="s">
        <v>573</v>
      </c>
      <c r="F15" s="296"/>
      <c r="G15" s="296">
        <f t="shared" si="0"/>
        <v>0</v>
      </c>
      <c r="H15" s="296"/>
      <c r="I15" s="296">
        <f t="shared" si="1"/>
        <v>0</v>
      </c>
      <c r="J15" s="296">
        <f t="shared" si="2"/>
        <v>0</v>
      </c>
      <c r="K15" s="287" t="str">
        <f t="shared" si="3"/>
        <v/>
      </c>
      <c r="L15" s="20"/>
    </row>
    <row r="16" spans="1:12" ht="15.75" customHeight="1">
      <c r="A16" s="13"/>
      <c r="B16" s="149"/>
      <c r="C16" s="152"/>
      <c r="D16" s="72"/>
      <c r="E16" s="296" t="s">
        <v>573</v>
      </c>
      <c r="F16" s="296"/>
      <c r="G16" s="296">
        <f t="shared" si="0"/>
        <v>0</v>
      </c>
      <c r="H16" s="296"/>
      <c r="I16" s="296">
        <f t="shared" si="1"/>
        <v>0</v>
      </c>
      <c r="J16" s="296">
        <f t="shared" si="2"/>
        <v>0</v>
      </c>
      <c r="K16" s="287" t="str">
        <f t="shared" si="3"/>
        <v/>
      </c>
      <c r="L16" s="20"/>
    </row>
    <row r="17" spans="1:12" ht="15.75" customHeight="1">
      <c r="A17" s="13"/>
      <c r="B17" s="149"/>
      <c r="C17" s="152"/>
      <c r="D17" s="72"/>
      <c r="E17" s="296" t="s">
        <v>573</v>
      </c>
      <c r="F17" s="296"/>
      <c r="G17" s="296">
        <f t="shared" si="0"/>
        <v>0</v>
      </c>
      <c r="H17" s="296"/>
      <c r="I17" s="296">
        <f t="shared" si="1"/>
        <v>0</v>
      </c>
      <c r="J17" s="296">
        <f t="shared" si="2"/>
        <v>0</v>
      </c>
      <c r="K17" s="287" t="str">
        <f t="shared" si="3"/>
        <v/>
      </c>
      <c r="L17" s="20"/>
    </row>
    <row r="18" spans="1:12" ht="15.75" customHeight="1">
      <c r="A18" s="13"/>
      <c r="B18" s="149"/>
      <c r="C18" s="152"/>
      <c r="D18" s="72"/>
      <c r="E18" s="296" t="s">
        <v>573</v>
      </c>
      <c r="F18" s="296"/>
      <c r="G18" s="296">
        <f t="shared" si="0"/>
        <v>0</v>
      </c>
      <c r="H18" s="296"/>
      <c r="I18" s="296">
        <f t="shared" si="1"/>
        <v>0</v>
      </c>
      <c r="J18" s="296">
        <f t="shared" si="2"/>
        <v>0</v>
      </c>
      <c r="K18" s="287" t="str">
        <f t="shared" si="3"/>
        <v/>
      </c>
      <c r="L18" s="20"/>
    </row>
    <row r="19" spans="1:12" ht="15.75" customHeight="1">
      <c r="A19" s="13"/>
      <c r="B19" s="149"/>
      <c r="C19" s="152"/>
      <c r="D19" s="72"/>
      <c r="E19" s="296" t="s">
        <v>573</v>
      </c>
      <c r="F19" s="296"/>
      <c r="G19" s="296">
        <f t="shared" si="0"/>
        <v>0</v>
      </c>
      <c r="H19" s="296"/>
      <c r="I19" s="296">
        <f t="shared" si="1"/>
        <v>0</v>
      </c>
      <c r="J19" s="296">
        <f t="shared" si="2"/>
        <v>0</v>
      </c>
      <c r="K19" s="287" t="str">
        <f t="shared" si="3"/>
        <v/>
      </c>
      <c r="L19" s="20"/>
    </row>
    <row r="20" spans="1:12" ht="15.75" customHeight="1">
      <c r="A20" s="13"/>
      <c r="B20" s="149"/>
      <c r="C20" s="152"/>
      <c r="D20" s="72"/>
      <c r="E20" s="296" t="s">
        <v>573</v>
      </c>
      <c r="F20" s="296"/>
      <c r="G20" s="296">
        <f t="shared" si="0"/>
        <v>0</v>
      </c>
      <c r="H20" s="296"/>
      <c r="I20" s="296">
        <f t="shared" si="1"/>
        <v>0</v>
      </c>
      <c r="J20" s="296">
        <f t="shared" si="2"/>
        <v>0</v>
      </c>
      <c r="K20" s="287" t="str">
        <f t="shared" si="3"/>
        <v/>
      </c>
      <c r="L20" s="20"/>
    </row>
    <row r="21" spans="1:12" ht="15.75" customHeight="1">
      <c r="A21" s="13"/>
      <c r="B21" s="149"/>
      <c r="C21" s="152"/>
      <c r="D21" s="72"/>
      <c r="E21" s="296" t="s">
        <v>573</v>
      </c>
      <c r="F21" s="296"/>
      <c r="G21" s="296">
        <f t="shared" si="0"/>
        <v>0</v>
      </c>
      <c r="H21" s="296"/>
      <c r="I21" s="296">
        <f t="shared" si="1"/>
        <v>0</v>
      </c>
      <c r="J21" s="296">
        <f t="shared" si="2"/>
        <v>0</v>
      </c>
      <c r="K21" s="287" t="str">
        <f t="shared" si="3"/>
        <v/>
      </c>
      <c r="L21" s="20"/>
    </row>
    <row r="22" spans="1:12" ht="15.75" customHeight="1">
      <c r="A22" s="13"/>
      <c r="B22" s="149"/>
      <c r="C22" s="152"/>
      <c r="D22" s="72"/>
      <c r="E22" s="296"/>
      <c r="F22" s="296"/>
      <c r="G22" s="296">
        <f t="shared" si="0"/>
        <v>0</v>
      </c>
      <c r="H22" s="296"/>
      <c r="I22" s="296">
        <f t="shared" si="1"/>
        <v>0</v>
      </c>
      <c r="J22" s="296">
        <f t="shared" si="2"/>
        <v>0</v>
      </c>
      <c r="K22" s="287" t="str">
        <f t="shared" si="3"/>
        <v/>
      </c>
      <c r="L22" s="20"/>
    </row>
    <row r="23" spans="1:12" ht="15.75" customHeight="1">
      <c r="A23" s="13"/>
      <c r="B23" s="149"/>
      <c r="C23" s="152"/>
      <c r="D23" s="72"/>
      <c r="E23" s="296" t="s">
        <v>573</v>
      </c>
      <c r="F23" s="296"/>
      <c r="G23" s="296">
        <f t="shared" si="0"/>
        <v>0</v>
      </c>
      <c r="H23" s="296"/>
      <c r="I23" s="296">
        <f t="shared" si="1"/>
        <v>0</v>
      </c>
      <c r="J23" s="296">
        <f t="shared" si="2"/>
        <v>0</v>
      </c>
      <c r="K23" s="287" t="str">
        <f t="shared" si="3"/>
        <v/>
      </c>
      <c r="L23" s="20"/>
    </row>
    <row r="24" spans="1:12" ht="15.75" customHeight="1">
      <c r="A24" s="13"/>
      <c r="B24" s="149"/>
      <c r="C24" s="152"/>
      <c r="D24" s="72"/>
      <c r="E24" s="296" t="s">
        <v>573</v>
      </c>
      <c r="F24" s="296"/>
      <c r="G24" s="296"/>
      <c r="H24" s="296"/>
      <c r="I24" s="296"/>
      <c r="J24" s="296"/>
      <c r="K24" s="19" t="s">
        <v>573</v>
      </c>
      <c r="L24" s="20"/>
    </row>
    <row r="25" spans="1:12" ht="15.75" customHeight="1">
      <c r="A25" s="13"/>
      <c r="B25" s="149"/>
      <c r="C25" s="152"/>
      <c r="D25" s="72"/>
      <c r="E25" s="296" t="s">
        <v>573</v>
      </c>
      <c r="F25" s="296"/>
      <c r="G25" s="296"/>
      <c r="H25" s="296"/>
      <c r="I25" s="296"/>
      <c r="J25" s="296"/>
      <c r="K25" s="19" t="s">
        <v>573</v>
      </c>
      <c r="L25" s="20"/>
    </row>
    <row r="26" spans="1:12" ht="15.75" customHeight="1">
      <c r="A26" s="13"/>
      <c r="B26" s="149"/>
      <c r="C26" s="152"/>
      <c r="D26" s="72"/>
      <c r="E26" s="296"/>
      <c r="F26" s="296"/>
      <c r="G26" s="296"/>
      <c r="H26" s="296"/>
      <c r="I26" s="296"/>
      <c r="J26" s="296"/>
      <c r="K26" s="19"/>
      <c r="L26" s="20"/>
    </row>
    <row r="27" spans="1:12" ht="15.75" customHeight="1">
      <c r="A27" s="761" t="s">
        <v>666</v>
      </c>
      <c r="B27" s="761"/>
      <c r="C27" s="20"/>
      <c r="D27" s="72"/>
      <c r="E27" s="19"/>
      <c r="F27" s="19">
        <f>SUM(F7:F26)</f>
        <v>0</v>
      </c>
      <c r="G27" s="72"/>
      <c r="H27" s="19"/>
      <c r="I27" s="19">
        <f>SUM(I7:I26)</f>
        <v>0</v>
      </c>
      <c r="J27" s="296">
        <f>I27-F27</f>
        <v>0</v>
      </c>
      <c r="K27" s="287" t="str">
        <f>IF(OR(F27=0,F27=""),"",ROUND(J27/F27*100,2))</f>
        <v/>
      </c>
      <c r="L27" s="20"/>
    </row>
    <row r="28" spans="1:12" s="2" customFormat="1" ht="15.75" customHeight="1">
      <c r="A28" s="2" t="str">
        <f>封面!B$10&amp;封面!D$10</f>
        <v>产权持有单位填表人：杨庆华</v>
      </c>
      <c r="C28" s="22"/>
      <c r="D28" s="22"/>
      <c r="E28" s="22"/>
    </row>
    <row r="29" spans="1:12" s="2" customFormat="1" ht="15.75" customHeight="1">
      <c r="A29" s="2" t="str">
        <f>封面!B$12&amp;封面!D$12&amp;封面!E$12&amp;封面!F$12&amp;封面!G$12&amp;封面!H$12&amp;封面!I$12</f>
        <v>填表日期：2019年1月24日</v>
      </c>
      <c r="I29" s="24" t="str">
        <f>"评估人员："&amp;封面!$P$20</f>
        <v>评估人员：巨芳</v>
      </c>
    </row>
  </sheetData>
  <mergeCells count="11">
    <mergeCell ref="A27:B27"/>
    <mergeCell ref="A5:A6"/>
    <mergeCell ref="B5:B6"/>
    <mergeCell ref="C5:C6"/>
    <mergeCell ref="J5:J6"/>
    <mergeCell ref="L5:L6"/>
    <mergeCell ref="A1:L1"/>
    <mergeCell ref="A2:L2"/>
    <mergeCell ref="D5:F5"/>
    <mergeCell ref="G5:I5"/>
    <mergeCell ref="K5:K6"/>
  </mergeCells>
  <phoneticPr fontId="206" type="noConversion"/>
  <hyperlinks>
    <hyperlink ref="A27:B27" location="'3-9存货汇总'!A1" display="合            计"/>
  </hyperlinks>
  <printOptions horizontalCentered="1"/>
  <pageMargins left="0.35" right="0.35" top="0.87" bottom="0.79" header="1.26" footer="0.71"/>
  <pageSetup paperSize="9" fitToHeight="0" orientation="landscape" horizontalDpi="4294967292" r:id="rId1"/>
  <headerFooter scaleWithDoc="0">
    <oddHeader>&amp;R&amp;"宋体,常规"&amp;10表3-9-6
共&amp;N页第&amp;P页
金额单位:人民币元</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workbookViewId="0">
      <selection activeCell="B7" sqref="B7"/>
    </sheetView>
  </sheetViews>
  <sheetFormatPr defaultRowHeight="15.75" customHeight="1"/>
  <cols>
    <col min="1" max="1" width="6" style="28" customWidth="1"/>
    <col min="2" max="2" width="15.125" style="28" customWidth="1"/>
    <col min="3" max="3" width="11.25" style="28" customWidth="1"/>
    <col min="4" max="4" width="5.125" style="28" customWidth="1"/>
    <col min="5" max="5" width="10.25" style="290" customWidth="1"/>
    <col min="6" max="6" width="6.875" style="290" customWidth="1"/>
    <col min="7" max="7" width="13.125" style="290" bestFit="1" customWidth="1"/>
    <col min="8" max="9" width="8.5" style="290" customWidth="1"/>
    <col min="10" max="10" width="12.25" style="290" customWidth="1"/>
    <col min="11" max="11" width="8.375" style="290" customWidth="1"/>
    <col min="12" max="12" width="7.75" style="290" customWidth="1"/>
    <col min="13" max="13" width="8.125" style="28" customWidth="1"/>
    <col min="14" max="16384" width="9" style="28"/>
  </cols>
  <sheetData>
    <row r="1" spans="1:13" s="25" customFormat="1" ht="30" customHeight="1">
      <c r="A1" s="789" t="s">
        <v>715</v>
      </c>
      <c r="B1" s="801"/>
      <c r="C1" s="801"/>
      <c r="D1" s="801"/>
      <c r="E1" s="801"/>
      <c r="F1" s="801"/>
      <c r="G1" s="801"/>
      <c r="H1" s="801"/>
      <c r="I1" s="801"/>
      <c r="J1" s="801"/>
      <c r="K1" s="801"/>
      <c r="L1" s="801"/>
      <c r="M1" s="801"/>
    </row>
    <row r="2" spans="1:13" s="26" customFormat="1" ht="14.1" customHeight="1">
      <c r="A2" s="790" t="str">
        <f>'1-汇总表'!A2:F2</f>
        <v>评估基准日：2018年12月31日</v>
      </c>
      <c r="B2" s="790"/>
      <c r="C2" s="790"/>
      <c r="D2" s="790"/>
      <c r="E2" s="790"/>
      <c r="F2" s="790"/>
      <c r="G2" s="791"/>
      <c r="H2" s="791"/>
      <c r="I2" s="791"/>
      <c r="J2" s="791"/>
      <c r="K2" s="791"/>
      <c r="L2" s="791"/>
      <c r="M2" s="791"/>
    </row>
    <row r="3" spans="1:13" s="26" customFormat="1" ht="14.1" customHeight="1">
      <c r="A3" s="30"/>
      <c r="B3" s="30"/>
      <c r="C3" s="30"/>
      <c r="D3" s="30"/>
      <c r="E3" s="30"/>
      <c r="F3" s="30"/>
      <c r="G3" s="45"/>
      <c r="H3" s="45"/>
      <c r="I3" s="45"/>
      <c r="J3" s="45"/>
      <c r="K3" s="45"/>
      <c r="L3" s="802"/>
      <c r="M3" s="802"/>
    </row>
    <row r="4" spans="1:13" s="26" customFormat="1" ht="15.75" customHeight="1">
      <c r="A4" s="113" t="str">
        <f>'1-汇总表'!A4</f>
        <v>产权持有人名称：阳煤集团青岛恒源化工有限公司</v>
      </c>
      <c r="E4" s="291"/>
      <c r="F4" s="291"/>
      <c r="G4" s="291"/>
      <c r="H4" s="291"/>
      <c r="I4" s="291"/>
      <c r="J4" s="291"/>
      <c r="K4" s="291"/>
      <c r="L4" s="291"/>
      <c r="M4" s="34"/>
    </row>
    <row r="5" spans="1:13" s="27" customFormat="1" ht="15.75" customHeight="1">
      <c r="A5" s="788" t="s">
        <v>489</v>
      </c>
      <c r="B5" s="788" t="s">
        <v>716</v>
      </c>
      <c r="C5" s="788" t="s">
        <v>717</v>
      </c>
      <c r="D5" s="793" t="s">
        <v>692</v>
      </c>
      <c r="E5" s="788" t="s">
        <v>491</v>
      </c>
      <c r="F5" s="788"/>
      <c r="G5" s="788"/>
      <c r="H5" s="800" t="s">
        <v>492</v>
      </c>
      <c r="I5" s="800"/>
      <c r="J5" s="800"/>
      <c r="K5" s="800" t="s">
        <v>493</v>
      </c>
      <c r="L5" s="800" t="s">
        <v>494</v>
      </c>
      <c r="M5" s="788" t="s">
        <v>581</v>
      </c>
    </row>
    <row r="6" spans="1:13" s="27" customFormat="1" ht="15.75" customHeight="1">
      <c r="A6" s="788"/>
      <c r="B6" s="788"/>
      <c r="C6" s="788"/>
      <c r="D6" s="793"/>
      <c r="E6" s="35" t="s">
        <v>693</v>
      </c>
      <c r="F6" s="35" t="s">
        <v>694</v>
      </c>
      <c r="G6" s="35" t="s">
        <v>695</v>
      </c>
      <c r="H6" s="292" t="s">
        <v>696</v>
      </c>
      <c r="I6" s="292" t="s">
        <v>697</v>
      </c>
      <c r="J6" s="292" t="s">
        <v>695</v>
      </c>
      <c r="K6" s="800"/>
      <c r="L6" s="800"/>
      <c r="M6" s="788"/>
    </row>
    <row r="7" spans="1:13" ht="15.75" customHeight="1">
      <c r="A7" s="293"/>
      <c r="B7" s="294"/>
      <c r="C7" s="142"/>
      <c r="D7" s="295"/>
      <c r="E7" s="296"/>
      <c r="F7" s="296"/>
      <c r="G7" s="296"/>
      <c r="H7" s="48">
        <f>E7</f>
        <v>0</v>
      </c>
      <c r="I7" s="48"/>
      <c r="J7" s="48">
        <f>ROUND(I7*H7,2)</f>
        <v>0</v>
      </c>
      <c r="K7" s="48">
        <f>J7-G7</f>
        <v>0</v>
      </c>
      <c r="L7" s="287" t="str">
        <f>IF(OR(G7=0,G7=""),"",ROUND(K7/G7*100,2))</f>
        <v/>
      </c>
      <c r="M7" s="40"/>
    </row>
    <row r="8" spans="1:13" ht="15.75" customHeight="1">
      <c r="A8" s="35"/>
      <c r="B8" s="141"/>
      <c r="C8" s="142"/>
      <c r="D8" s="143"/>
      <c r="E8" s="296"/>
      <c r="F8" s="296"/>
      <c r="G8" s="296"/>
      <c r="H8" s="48">
        <f t="shared" ref="H8:H26" si="0">E8</f>
        <v>0</v>
      </c>
      <c r="I8" s="48"/>
      <c r="J8" s="48">
        <f t="shared" ref="J8:J26" si="1">ROUND(I8*H8,2)</f>
        <v>0</v>
      </c>
      <c r="K8" s="48">
        <f t="shared" ref="K8:K26" si="2">J8-G8</f>
        <v>0</v>
      </c>
      <c r="L8" s="287" t="str">
        <f t="shared" ref="L8:L26" si="3">IF(OR(G8=0,G8=""),"",ROUND(K8/G8*100,2))</f>
        <v/>
      </c>
      <c r="M8" s="40"/>
    </row>
    <row r="9" spans="1:13" ht="15.75" customHeight="1">
      <c r="A9" s="35"/>
      <c r="B9" s="141"/>
      <c r="C9" s="142"/>
      <c r="D9" s="143"/>
      <c r="E9" s="296"/>
      <c r="F9" s="296"/>
      <c r="G9" s="296"/>
      <c r="H9" s="48">
        <f t="shared" si="0"/>
        <v>0</v>
      </c>
      <c r="I9" s="48"/>
      <c r="J9" s="48">
        <f t="shared" si="1"/>
        <v>0</v>
      </c>
      <c r="K9" s="48">
        <f t="shared" si="2"/>
        <v>0</v>
      </c>
      <c r="L9" s="287" t="str">
        <f t="shared" si="3"/>
        <v/>
      </c>
      <c r="M9" s="40"/>
    </row>
    <row r="10" spans="1:13" ht="15.75" customHeight="1">
      <c r="A10" s="35"/>
      <c r="B10" s="141"/>
      <c r="C10" s="142"/>
      <c r="D10" s="143"/>
      <c r="E10" s="296"/>
      <c r="F10" s="296"/>
      <c r="G10" s="296"/>
      <c r="H10" s="48">
        <f t="shared" si="0"/>
        <v>0</v>
      </c>
      <c r="I10" s="48"/>
      <c r="J10" s="48">
        <f t="shared" si="1"/>
        <v>0</v>
      </c>
      <c r="K10" s="48">
        <f t="shared" si="2"/>
        <v>0</v>
      </c>
      <c r="L10" s="287" t="str">
        <f t="shared" si="3"/>
        <v/>
      </c>
      <c r="M10" s="40"/>
    </row>
    <row r="11" spans="1:13" ht="15.75" customHeight="1">
      <c r="A11" s="35"/>
      <c r="B11" s="141"/>
      <c r="C11" s="142"/>
      <c r="D11" s="143"/>
      <c r="E11" s="296"/>
      <c r="F11" s="296"/>
      <c r="G11" s="296"/>
      <c r="H11" s="48">
        <f t="shared" si="0"/>
        <v>0</v>
      </c>
      <c r="I11" s="48"/>
      <c r="J11" s="48">
        <f t="shared" si="1"/>
        <v>0</v>
      </c>
      <c r="K11" s="48">
        <f t="shared" si="2"/>
        <v>0</v>
      </c>
      <c r="L11" s="287" t="str">
        <f t="shared" si="3"/>
        <v/>
      </c>
      <c r="M11" s="40"/>
    </row>
    <row r="12" spans="1:13" ht="15.75" customHeight="1">
      <c r="A12" s="35"/>
      <c r="B12" s="141"/>
      <c r="C12" s="142"/>
      <c r="D12" s="143"/>
      <c r="E12" s="296"/>
      <c r="F12" s="296"/>
      <c r="G12" s="296"/>
      <c r="H12" s="48">
        <f t="shared" si="0"/>
        <v>0</v>
      </c>
      <c r="I12" s="48"/>
      <c r="J12" s="48">
        <f t="shared" si="1"/>
        <v>0</v>
      </c>
      <c r="K12" s="48">
        <f t="shared" si="2"/>
        <v>0</v>
      </c>
      <c r="L12" s="287" t="str">
        <f t="shared" si="3"/>
        <v/>
      </c>
      <c r="M12" s="40"/>
    </row>
    <row r="13" spans="1:13" ht="15.75" customHeight="1">
      <c r="A13" s="35"/>
      <c r="B13" s="141"/>
      <c r="C13" s="142"/>
      <c r="D13" s="143"/>
      <c r="E13" s="296"/>
      <c r="F13" s="296"/>
      <c r="G13" s="296"/>
      <c r="H13" s="48">
        <f t="shared" si="0"/>
        <v>0</v>
      </c>
      <c r="I13" s="48"/>
      <c r="J13" s="48">
        <f t="shared" si="1"/>
        <v>0</v>
      </c>
      <c r="K13" s="48">
        <f t="shared" si="2"/>
        <v>0</v>
      </c>
      <c r="L13" s="287" t="str">
        <f t="shared" si="3"/>
        <v/>
      </c>
      <c r="M13" s="40"/>
    </row>
    <row r="14" spans="1:13" ht="15.75" customHeight="1">
      <c r="A14" s="35"/>
      <c r="B14" s="141"/>
      <c r="C14" s="142"/>
      <c r="D14" s="143"/>
      <c r="E14" s="296"/>
      <c r="F14" s="296"/>
      <c r="G14" s="296"/>
      <c r="H14" s="48">
        <f t="shared" si="0"/>
        <v>0</v>
      </c>
      <c r="I14" s="48"/>
      <c r="J14" s="48">
        <f t="shared" si="1"/>
        <v>0</v>
      </c>
      <c r="K14" s="48">
        <f t="shared" si="2"/>
        <v>0</v>
      </c>
      <c r="L14" s="287" t="str">
        <f t="shared" si="3"/>
        <v/>
      </c>
      <c r="M14" s="40"/>
    </row>
    <row r="15" spans="1:13" ht="15.75" customHeight="1">
      <c r="A15" s="35"/>
      <c r="B15" s="141"/>
      <c r="C15" s="142"/>
      <c r="D15" s="143"/>
      <c r="E15" s="296"/>
      <c r="F15" s="296"/>
      <c r="G15" s="296"/>
      <c r="H15" s="48">
        <f t="shared" si="0"/>
        <v>0</v>
      </c>
      <c r="I15" s="48"/>
      <c r="J15" s="48">
        <f t="shared" si="1"/>
        <v>0</v>
      </c>
      <c r="K15" s="48">
        <f t="shared" si="2"/>
        <v>0</v>
      </c>
      <c r="L15" s="287" t="str">
        <f t="shared" si="3"/>
        <v/>
      </c>
      <c r="M15" s="40"/>
    </row>
    <row r="16" spans="1:13" ht="15.75" customHeight="1">
      <c r="A16" s="35"/>
      <c r="B16" s="141"/>
      <c r="C16" s="142"/>
      <c r="D16" s="143"/>
      <c r="E16" s="296"/>
      <c r="F16" s="296"/>
      <c r="G16" s="296"/>
      <c r="H16" s="48">
        <f t="shared" si="0"/>
        <v>0</v>
      </c>
      <c r="I16" s="48"/>
      <c r="J16" s="48">
        <f t="shared" si="1"/>
        <v>0</v>
      </c>
      <c r="K16" s="48">
        <f t="shared" si="2"/>
        <v>0</v>
      </c>
      <c r="L16" s="287" t="str">
        <f t="shared" si="3"/>
        <v/>
      </c>
      <c r="M16" s="40"/>
    </row>
    <row r="17" spans="1:13" ht="15.75" customHeight="1">
      <c r="A17" s="35"/>
      <c r="B17" s="141"/>
      <c r="C17" s="142"/>
      <c r="D17" s="143"/>
      <c r="E17" s="296"/>
      <c r="F17" s="296"/>
      <c r="G17" s="296"/>
      <c r="H17" s="48">
        <f t="shared" si="0"/>
        <v>0</v>
      </c>
      <c r="I17" s="48"/>
      <c r="J17" s="48">
        <f t="shared" si="1"/>
        <v>0</v>
      </c>
      <c r="K17" s="48">
        <f t="shared" si="2"/>
        <v>0</v>
      </c>
      <c r="L17" s="287" t="str">
        <f t="shared" si="3"/>
        <v/>
      </c>
      <c r="M17" s="40"/>
    </row>
    <row r="18" spans="1:13" ht="15.75" customHeight="1">
      <c r="A18" s="35"/>
      <c r="B18" s="141"/>
      <c r="C18" s="142"/>
      <c r="D18" s="143"/>
      <c r="E18" s="296"/>
      <c r="F18" s="296"/>
      <c r="G18" s="296"/>
      <c r="H18" s="48">
        <f t="shared" si="0"/>
        <v>0</v>
      </c>
      <c r="I18" s="48"/>
      <c r="J18" s="48">
        <f t="shared" si="1"/>
        <v>0</v>
      </c>
      <c r="K18" s="48">
        <f t="shared" si="2"/>
        <v>0</v>
      </c>
      <c r="L18" s="287" t="str">
        <f t="shared" si="3"/>
        <v/>
      </c>
      <c r="M18" s="40"/>
    </row>
    <row r="19" spans="1:13" ht="15.75" customHeight="1">
      <c r="A19" s="35"/>
      <c r="B19" s="141"/>
      <c r="C19" s="142"/>
      <c r="D19" s="143"/>
      <c r="E19" s="296"/>
      <c r="F19" s="296"/>
      <c r="G19" s="296"/>
      <c r="H19" s="48">
        <f t="shared" si="0"/>
        <v>0</v>
      </c>
      <c r="I19" s="48"/>
      <c r="J19" s="48">
        <f t="shared" si="1"/>
        <v>0</v>
      </c>
      <c r="K19" s="48">
        <f t="shared" si="2"/>
        <v>0</v>
      </c>
      <c r="L19" s="287" t="str">
        <f t="shared" si="3"/>
        <v/>
      </c>
      <c r="M19" s="40"/>
    </row>
    <row r="20" spans="1:13" ht="15.75" customHeight="1">
      <c r="A20" s="35"/>
      <c r="B20" s="141"/>
      <c r="C20" s="142"/>
      <c r="D20" s="143"/>
      <c r="E20" s="296"/>
      <c r="F20" s="296"/>
      <c r="G20" s="296"/>
      <c r="H20" s="48">
        <f t="shared" si="0"/>
        <v>0</v>
      </c>
      <c r="I20" s="48"/>
      <c r="J20" s="48">
        <f t="shared" si="1"/>
        <v>0</v>
      </c>
      <c r="K20" s="48">
        <f t="shared" si="2"/>
        <v>0</v>
      </c>
      <c r="L20" s="287" t="str">
        <f t="shared" si="3"/>
        <v/>
      </c>
      <c r="M20" s="40"/>
    </row>
    <row r="21" spans="1:13" ht="15.75" customHeight="1">
      <c r="A21" s="35"/>
      <c r="B21" s="141"/>
      <c r="C21" s="142"/>
      <c r="D21" s="143"/>
      <c r="E21" s="296"/>
      <c r="F21" s="296"/>
      <c r="G21" s="296"/>
      <c r="H21" s="48">
        <f t="shared" si="0"/>
        <v>0</v>
      </c>
      <c r="I21" s="48"/>
      <c r="J21" s="48">
        <f t="shared" si="1"/>
        <v>0</v>
      </c>
      <c r="K21" s="48">
        <f t="shared" si="2"/>
        <v>0</v>
      </c>
      <c r="L21" s="287" t="str">
        <f t="shared" si="3"/>
        <v/>
      </c>
      <c r="M21" s="40"/>
    </row>
    <row r="22" spans="1:13" ht="15.75" customHeight="1">
      <c r="A22" s="35"/>
      <c r="B22" s="141"/>
      <c r="C22" s="142"/>
      <c r="D22" s="143"/>
      <c r="E22" s="296"/>
      <c r="F22" s="296"/>
      <c r="G22" s="296"/>
      <c r="H22" s="48">
        <f t="shared" si="0"/>
        <v>0</v>
      </c>
      <c r="I22" s="48"/>
      <c r="J22" s="48">
        <f t="shared" si="1"/>
        <v>0</v>
      </c>
      <c r="K22" s="48">
        <f t="shared" si="2"/>
        <v>0</v>
      </c>
      <c r="L22" s="287" t="str">
        <f t="shared" si="3"/>
        <v/>
      </c>
      <c r="M22" s="40"/>
    </row>
    <row r="23" spans="1:13" ht="15.75" customHeight="1">
      <c r="A23" s="35"/>
      <c r="B23" s="141"/>
      <c r="C23" s="142"/>
      <c r="D23" s="143"/>
      <c r="E23" s="296"/>
      <c r="F23" s="296"/>
      <c r="G23" s="296"/>
      <c r="H23" s="48">
        <f t="shared" si="0"/>
        <v>0</v>
      </c>
      <c r="I23" s="48"/>
      <c r="J23" s="48">
        <f t="shared" si="1"/>
        <v>0</v>
      </c>
      <c r="K23" s="48">
        <f t="shared" si="2"/>
        <v>0</v>
      </c>
      <c r="L23" s="287" t="str">
        <f t="shared" si="3"/>
        <v/>
      </c>
      <c r="M23" s="40"/>
    </row>
    <row r="24" spans="1:13" ht="15.75" customHeight="1">
      <c r="A24" s="35"/>
      <c r="B24" s="141"/>
      <c r="C24" s="142"/>
      <c r="D24" s="143"/>
      <c r="E24" s="296"/>
      <c r="F24" s="296"/>
      <c r="G24" s="296"/>
      <c r="H24" s="48">
        <f t="shared" si="0"/>
        <v>0</v>
      </c>
      <c r="I24" s="48"/>
      <c r="J24" s="48">
        <f t="shared" si="1"/>
        <v>0</v>
      </c>
      <c r="K24" s="48">
        <f t="shared" si="2"/>
        <v>0</v>
      </c>
      <c r="L24" s="287" t="str">
        <f t="shared" si="3"/>
        <v/>
      </c>
      <c r="M24" s="40"/>
    </row>
    <row r="25" spans="1:13" ht="15.75" customHeight="1">
      <c r="A25" s="35"/>
      <c r="B25" s="141"/>
      <c r="C25" s="142"/>
      <c r="D25" s="143"/>
      <c r="E25" s="296"/>
      <c r="F25" s="296"/>
      <c r="G25" s="296"/>
      <c r="H25" s="48">
        <f t="shared" si="0"/>
        <v>0</v>
      </c>
      <c r="I25" s="48"/>
      <c r="J25" s="48">
        <f t="shared" si="1"/>
        <v>0</v>
      </c>
      <c r="K25" s="48">
        <f t="shared" si="2"/>
        <v>0</v>
      </c>
      <c r="L25" s="287" t="str">
        <f t="shared" si="3"/>
        <v/>
      </c>
      <c r="M25" s="40"/>
    </row>
    <row r="26" spans="1:13" ht="15.75" customHeight="1">
      <c r="A26" s="35"/>
      <c r="B26" s="141"/>
      <c r="C26" s="142"/>
      <c r="D26" s="143"/>
      <c r="E26" s="296"/>
      <c r="F26" s="296"/>
      <c r="G26" s="296"/>
      <c r="H26" s="48">
        <f t="shared" si="0"/>
        <v>0</v>
      </c>
      <c r="I26" s="48"/>
      <c r="J26" s="48">
        <f t="shared" si="1"/>
        <v>0</v>
      </c>
      <c r="K26" s="48">
        <f t="shared" si="2"/>
        <v>0</v>
      </c>
      <c r="L26" s="287" t="str">
        <f t="shared" si="3"/>
        <v/>
      </c>
      <c r="M26" s="40"/>
    </row>
    <row r="27" spans="1:13" ht="15.75" customHeight="1">
      <c r="A27" s="35"/>
      <c r="B27" s="141"/>
      <c r="C27" s="142"/>
      <c r="D27" s="143"/>
      <c r="E27" s="296"/>
      <c r="F27" s="296"/>
      <c r="G27" s="296"/>
      <c r="H27" s="48"/>
      <c r="I27" s="48"/>
      <c r="J27" s="48"/>
      <c r="K27" s="48"/>
      <c r="L27" s="48"/>
      <c r="M27" s="40"/>
    </row>
    <row r="28" spans="1:13" ht="15.75" customHeight="1">
      <c r="A28" s="792" t="s">
        <v>666</v>
      </c>
      <c r="B28" s="792"/>
      <c r="C28" s="35"/>
      <c r="D28" s="40"/>
      <c r="E28" s="297"/>
      <c r="F28" s="48"/>
      <c r="G28" s="48">
        <f>SUM(G7:G27)</f>
        <v>0</v>
      </c>
      <c r="H28" s="297"/>
      <c r="I28" s="48"/>
      <c r="J28" s="48">
        <f>SUM(J7:J27)</f>
        <v>0</v>
      </c>
      <c r="K28" s="48">
        <f>J28-G28</f>
        <v>0</v>
      </c>
      <c r="L28" s="287" t="str">
        <f>IF(OR(G28=0,G28=""),"",ROUND(K28/G28*100,2))</f>
        <v/>
      </c>
      <c r="M28" s="40"/>
    </row>
    <row r="29" spans="1:13" s="26" customFormat="1" ht="15.75" customHeight="1">
      <c r="A29" s="26" t="str">
        <f>封面!B$10&amp;封面!D$10</f>
        <v>产权持有单位填表人：杨庆华</v>
      </c>
      <c r="C29" s="42"/>
      <c r="D29" s="42"/>
      <c r="E29" s="42"/>
    </row>
    <row r="30" spans="1:13" s="26" customFormat="1" ht="15.75" customHeight="1">
      <c r="A30" s="26" t="str">
        <f>封面!B$12&amp;封面!D$12&amp;封面!E$12&amp;封面!F$12&amp;封面!G$12&amp;封面!H$12&amp;封面!I$12</f>
        <v>填表日期：2019年1月24日</v>
      </c>
      <c r="J30" s="44" t="str">
        <f>"评估人员："&amp;封面!$P$20</f>
        <v>评估人员：巨芳</v>
      </c>
    </row>
  </sheetData>
  <mergeCells count="13">
    <mergeCell ref="K5:K6"/>
    <mergeCell ref="L5:L6"/>
    <mergeCell ref="M5:M6"/>
    <mergeCell ref="A1:M1"/>
    <mergeCell ref="A2:M2"/>
    <mergeCell ref="L3:M3"/>
    <mergeCell ref="E5:G5"/>
    <mergeCell ref="H5:J5"/>
    <mergeCell ref="A28:B28"/>
    <mergeCell ref="A5:A6"/>
    <mergeCell ref="B5:B6"/>
    <mergeCell ref="C5:C6"/>
    <mergeCell ref="D5:D6"/>
  </mergeCells>
  <phoneticPr fontId="206" type="noConversion"/>
  <hyperlinks>
    <hyperlink ref="A28:B28" location="'3-9存货汇总'!A1" display="合            计"/>
  </hyperlinks>
  <printOptions horizontalCentered="1"/>
  <pageMargins left="0.35" right="0.35" top="0.87" bottom="0.79" header="1.26" footer="0.94"/>
  <pageSetup paperSize="9" fitToHeight="0" orientation="landscape" horizontalDpi="4294967292" r:id="rId1"/>
  <headerFooter scaleWithDoc="0">
    <oddHeader>&amp;R&amp;"宋体,常规"&amp;10表3-9-7
共&amp;N页第&amp;P页
金额单位:人民币元</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showGridLines="0" workbookViewId="0">
      <selection activeCell="B7" sqref="B7"/>
    </sheetView>
  </sheetViews>
  <sheetFormatPr defaultRowHeight="15.75" customHeight="1"/>
  <cols>
    <col min="1" max="1" width="4.625" style="4" customWidth="1"/>
    <col min="2" max="2" width="16.375" style="4" customWidth="1"/>
    <col min="3" max="3" width="8" style="49" bestFit="1" customWidth="1"/>
    <col min="4" max="4" width="6.5" style="4" customWidth="1"/>
    <col min="5" max="5" width="10.625" style="4" customWidth="1"/>
    <col min="6" max="6" width="11.25" style="4" customWidth="1"/>
    <col min="7" max="7" width="8.75" style="4" customWidth="1"/>
    <col min="8" max="8" width="8.5" style="4" customWidth="1"/>
    <col min="9" max="9" width="9.75" style="4" customWidth="1"/>
    <col min="10" max="10" width="10.375" style="4" customWidth="1"/>
    <col min="11" max="11" width="8.625" style="4" customWidth="1"/>
    <col min="12" max="12" width="7" style="4" customWidth="1"/>
    <col min="13" max="13" width="9.875" style="4" customWidth="1"/>
    <col min="14" max="16384" width="9" style="4"/>
  </cols>
  <sheetData>
    <row r="1" spans="1:13" s="1" customFormat="1" ht="30" customHeight="1">
      <c r="A1" s="759" t="s">
        <v>718</v>
      </c>
      <c r="B1" s="808"/>
      <c r="C1" s="808"/>
      <c r="D1" s="808"/>
      <c r="E1" s="808"/>
      <c r="F1" s="808"/>
      <c r="G1" s="808"/>
      <c r="H1" s="808"/>
      <c r="I1" s="808"/>
      <c r="J1" s="808"/>
      <c r="K1" s="808"/>
      <c r="L1" s="808"/>
      <c r="M1" s="808"/>
    </row>
    <row r="2" spans="1:13" s="2" customFormat="1" ht="14.1" customHeight="1">
      <c r="A2" s="760" t="str">
        <f>'1-汇总表'!A2:F2</f>
        <v>评估基准日：2018年12月31日</v>
      </c>
      <c r="B2" s="760"/>
      <c r="C2" s="760"/>
      <c r="D2" s="760"/>
      <c r="E2" s="760"/>
      <c r="F2" s="760"/>
      <c r="G2" s="768"/>
      <c r="H2" s="768"/>
      <c r="I2" s="768"/>
      <c r="J2" s="768"/>
      <c r="K2" s="768"/>
      <c r="L2" s="768"/>
      <c r="M2" s="768"/>
    </row>
    <row r="3" spans="1:13" s="2" customFormat="1" ht="14.1" customHeight="1">
      <c r="A3" s="7"/>
      <c r="B3" s="7"/>
      <c r="C3" s="62"/>
      <c r="D3" s="7"/>
      <c r="E3" s="7"/>
      <c r="F3" s="7"/>
      <c r="G3" s="8"/>
      <c r="H3" s="8"/>
      <c r="I3" s="8"/>
      <c r="J3" s="8"/>
      <c r="K3" s="8"/>
      <c r="L3" s="8"/>
      <c r="M3" s="10"/>
    </row>
    <row r="4" spans="1:13" s="2" customFormat="1" ht="15.75" customHeight="1">
      <c r="A4" s="54" t="str">
        <f>'1-汇总表'!A4</f>
        <v>产权持有人名称：阳煤集团青岛恒源化工有限公司</v>
      </c>
      <c r="C4" s="55"/>
      <c r="M4" s="12"/>
    </row>
    <row r="5" spans="1:13" s="3" customFormat="1" ht="15.75" customHeight="1">
      <c r="A5" s="781" t="s">
        <v>489</v>
      </c>
      <c r="B5" s="781" t="s">
        <v>691</v>
      </c>
      <c r="C5" s="807" t="s">
        <v>719</v>
      </c>
      <c r="D5" s="794" t="s">
        <v>720</v>
      </c>
      <c r="E5" s="781" t="s">
        <v>721</v>
      </c>
      <c r="F5" s="781"/>
      <c r="G5" s="781" t="s">
        <v>696</v>
      </c>
      <c r="H5" s="781" t="s">
        <v>492</v>
      </c>
      <c r="I5" s="781"/>
      <c r="J5" s="781"/>
      <c r="K5" s="781" t="s">
        <v>493</v>
      </c>
      <c r="L5" s="781" t="s">
        <v>494</v>
      </c>
      <c r="M5" s="781" t="s">
        <v>581</v>
      </c>
    </row>
    <row r="6" spans="1:13" s="3" customFormat="1" ht="15.75" customHeight="1">
      <c r="A6" s="781"/>
      <c r="B6" s="781"/>
      <c r="C6" s="807"/>
      <c r="D6" s="794"/>
      <c r="E6" s="13" t="s">
        <v>693</v>
      </c>
      <c r="F6" s="13" t="s">
        <v>695</v>
      </c>
      <c r="G6" s="781"/>
      <c r="H6" s="13" t="s">
        <v>722</v>
      </c>
      <c r="I6" s="13" t="s">
        <v>723</v>
      </c>
      <c r="J6" s="13" t="s">
        <v>695</v>
      </c>
      <c r="K6" s="781"/>
      <c r="L6" s="781"/>
      <c r="M6" s="781"/>
    </row>
    <row r="7" spans="1:13" ht="15.75" customHeight="1">
      <c r="A7" s="13"/>
      <c r="B7" s="149"/>
      <c r="C7" s="286"/>
      <c r="D7" s="87"/>
      <c r="E7" s="228"/>
      <c r="F7" s="228"/>
      <c r="G7" s="19">
        <f>E7</f>
        <v>0</v>
      </c>
      <c r="H7" s="228"/>
      <c r="I7" s="228"/>
      <c r="J7" s="19">
        <f t="shared" ref="J7:J12" si="0">ROUND(H7*I7*G7/100,0)</f>
        <v>0</v>
      </c>
      <c r="K7" s="19">
        <f>J7-F7</f>
        <v>0</v>
      </c>
      <c r="L7" s="287" t="str">
        <f>IF(OR(F7=0,F7=""),"",ROUND(K7/F7*100,2))</f>
        <v/>
      </c>
      <c r="M7" s="20"/>
    </row>
    <row r="8" spans="1:13" ht="15.75" customHeight="1">
      <c r="A8" s="13"/>
      <c r="B8" s="149"/>
      <c r="C8" s="286"/>
      <c r="D8" s="87"/>
      <c r="E8" s="228"/>
      <c r="F8" s="228"/>
      <c r="G8" s="19">
        <f t="shared" ref="G8:G25" si="1">E8</f>
        <v>0</v>
      </c>
      <c r="H8" s="228"/>
      <c r="I8" s="228"/>
      <c r="J8" s="19">
        <f t="shared" si="0"/>
        <v>0</v>
      </c>
      <c r="K8" s="19">
        <f t="shared" ref="K8:K25" si="2">J8-F8</f>
        <v>0</v>
      </c>
      <c r="L8" s="287" t="str">
        <f t="shared" ref="L8:L25" si="3">IF(OR(F8=0,F8=""),"",ROUND(K8/F8*100,2))</f>
        <v/>
      </c>
      <c r="M8" s="20"/>
    </row>
    <row r="9" spans="1:13" ht="15.75" customHeight="1">
      <c r="A9" s="13"/>
      <c r="B9" s="149"/>
      <c r="C9" s="286"/>
      <c r="D9" s="87"/>
      <c r="E9" s="228"/>
      <c r="F9" s="228"/>
      <c r="G9" s="19">
        <f t="shared" si="1"/>
        <v>0</v>
      </c>
      <c r="H9" s="228"/>
      <c r="I9" s="228"/>
      <c r="J9" s="19">
        <f t="shared" si="0"/>
        <v>0</v>
      </c>
      <c r="K9" s="19">
        <f t="shared" si="2"/>
        <v>0</v>
      </c>
      <c r="L9" s="287" t="str">
        <f t="shared" si="3"/>
        <v/>
      </c>
      <c r="M9" s="20"/>
    </row>
    <row r="10" spans="1:13" ht="15.75" customHeight="1">
      <c r="A10" s="13"/>
      <c r="B10" s="149"/>
      <c r="C10" s="286"/>
      <c r="D10" s="87"/>
      <c r="E10" s="228"/>
      <c r="F10" s="228"/>
      <c r="G10" s="19">
        <f t="shared" si="1"/>
        <v>0</v>
      </c>
      <c r="H10" s="228"/>
      <c r="I10" s="228"/>
      <c r="J10" s="19">
        <f t="shared" si="0"/>
        <v>0</v>
      </c>
      <c r="K10" s="19">
        <f t="shared" si="2"/>
        <v>0</v>
      </c>
      <c r="L10" s="287" t="str">
        <f t="shared" si="3"/>
        <v/>
      </c>
      <c r="M10" s="20"/>
    </row>
    <row r="11" spans="1:13" ht="15.75" customHeight="1">
      <c r="A11" s="13"/>
      <c r="B11" s="149"/>
      <c r="C11" s="286"/>
      <c r="D11" s="87"/>
      <c r="E11" s="228"/>
      <c r="F11" s="228"/>
      <c r="G11" s="19">
        <f t="shared" si="1"/>
        <v>0</v>
      </c>
      <c r="H11" s="228"/>
      <c r="I11" s="228"/>
      <c r="J11" s="19">
        <f t="shared" si="0"/>
        <v>0</v>
      </c>
      <c r="K11" s="19">
        <f t="shared" si="2"/>
        <v>0</v>
      </c>
      <c r="L11" s="287" t="str">
        <f t="shared" si="3"/>
        <v/>
      </c>
      <c r="M11" s="20"/>
    </row>
    <row r="12" spans="1:13" ht="15.75" customHeight="1">
      <c r="A12" s="13"/>
      <c r="B12" s="149"/>
      <c r="C12" s="286"/>
      <c r="D12" s="87"/>
      <c r="E12" s="228"/>
      <c r="F12" s="228"/>
      <c r="G12" s="19">
        <f t="shared" si="1"/>
        <v>0</v>
      </c>
      <c r="H12" s="228"/>
      <c r="I12" s="228"/>
      <c r="J12" s="19">
        <f t="shared" si="0"/>
        <v>0</v>
      </c>
      <c r="K12" s="19">
        <f t="shared" si="2"/>
        <v>0</v>
      </c>
      <c r="L12" s="287" t="str">
        <f t="shared" si="3"/>
        <v/>
      </c>
      <c r="M12" s="20"/>
    </row>
    <row r="13" spans="1:13" ht="15.75" customHeight="1">
      <c r="A13" s="13"/>
      <c r="B13" s="149"/>
      <c r="C13" s="286"/>
      <c r="D13" s="87"/>
      <c r="E13" s="19"/>
      <c r="F13" s="19"/>
      <c r="G13" s="19">
        <f t="shared" si="1"/>
        <v>0</v>
      </c>
      <c r="H13" s="19"/>
      <c r="I13" s="116"/>
      <c r="J13" s="19">
        <f t="shared" ref="J13:J25" si="4">ROUND(H13*I13/100,2)</f>
        <v>0</v>
      </c>
      <c r="K13" s="19">
        <f t="shared" si="2"/>
        <v>0</v>
      </c>
      <c r="L13" s="287" t="str">
        <f t="shared" si="3"/>
        <v/>
      </c>
      <c r="M13" s="20"/>
    </row>
    <row r="14" spans="1:13" ht="15.75" customHeight="1">
      <c r="A14" s="13"/>
      <c r="B14" s="149"/>
      <c r="C14" s="286"/>
      <c r="D14" s="87"/>
      <c r="E14" s="19"/>
      <c r="F14" s="19"/>
      <c r="G14" s="19">
        <f t="shared" si="1"/>
        <v>0</v>
      </c>
      <c r="H14" s="19"/>
      <c r="I14" s="116"/>
      <c r="J14" s="19">
        <f t="shared" si="4"/>
        <v>0</v>
      </c>
      <c r="K14" s="19">
        <f t="shared" si="2"/>
        <v>0</v>
      </c>
      <c r="L14" s="287" t="str">
        <f t="shared" si="3"/>
        <v/>
      </c>
      <c r="M14" s="20"/>
    </row>
    <row r="15" spans="1:13" ht="15.75" customHeight="1">
      <c r="A15" s="13"/>
      <c r="B15" s="149"/>
      <c r="C15" s="286"/>
      <c r="D15" s="87"/>
      <c r="E15" s="19"/>
      <c r="F15" s="19"/>
      <c r="G15" s="19">
        <f t="shared" si="1"/>
        <v>0</v>
      </c>
      <c r="H15" s="19"/>
      <c r="I15" s="116"/>
      <c r="J15" s="19">
        <f t="shared" si="4"/>
        <v>0</v>
      </c>
      <c r="K15" s="19">
        <f t="shared" si="2"/>
        <v>0</v>
      </c>
      <c r="L15" s="287" t="str">
        <f t="shared" si="3"/>
        <v/>
      </c>
      <c r="M15" s="20"/>
    </row>
    <row r="16" spans="1:13" ht="15.75" customHeight="1">
      <c r="A16" s="13"/>
      <c r="B16" s="149"/>
      <c r="C16" s="286"/>
      <c r="D16" s="87"/>
      <c r="E16" s="19"/>
      <c r="F16" s="19"/>
      <c r="G16" s="19">
        <f t="shared" si="1"/>
        <v>0</v>
      </c>
      <c r="H16" s="19"/>
      <c r="I16" s="116"/>
      <c r="J16" s="19">
        <f t="shared" si="4"/>
        <v>0</v>
      </c>
      <c r="K16" s="19">
        <f t="shared" si="2"/>
        <v>0</v>
      </c>
      <c r="L16" s="287" t="str">
        <f t="shared" si="3"/>
        <v/>
      </c>
      <c r="M16" s="20"/>
    </row>
    <row r="17" spans="1:13" ht="15.75" customHeight="1">
      <c r="A17" s="13"/>
      <c r="B17" s="149"/>
      <c r="C17" s="286"/>
      <c r="D17" s="87"/>
      <c r="E17" s="19"/>
      <c r="F17" s="19"/>
      <c r="G17" s="19">
        <f t="shared" si="1"/>
        <v>0</v>
      </c>
      <c r="H17" s="19"/>
      <c r="I17" s="116"/>
      <c r="J17" s="19">
        <f t="shared" si="4"/>
        <v>0</v>
      </c>
      <c r="K17" s="19">
        <f t="shared" si="2"/>
        <v>0</v>
      </c>
      <c r="L17" s="287" t="str">
        <f t="shared" si="3"/>
        <v/>
      </c>
      <c r="M17" s="20"/>
    </row>
    <row r="18" spans="1:13" ht="15.75" customHeight="1">
      <c r="A18" s="13"/>
      <c r="B18" s="149"/>
      <c r="C18" s="286"/>
      <c r="D18" s="87"/>
      <c r="E18" s="19"/>
      <c r="F18" s="19"/>
      <c r="G18" s="19">
        <f t="shared" si="1"/>
        <v>0</v>
      </c>
      <c r="H18" s="19"/>
      <c r="I18" s="116"/>
      <c r="J18" s="19">
        <f t="shared" si="4"/>
        <v>0</v>
      </c>
      <c r="K18" s="19">
        <f t="shared" si="2"/>
        <v>0</v>
      </c>
      <c r="L18" s="287" t="str">
        <f t="shared" si="3"/>
        <v/>
      </c>
      <c r="M18" s="20"/>
    </row>
    <row r="19" spans="1:13" ht="15.75" customHeight="1">
      <c r="A19" s="13"/>
      <c r="B19" s="149"/>
      <c r="C19" s="286"/>
      <c r="D19" s="87"/>
      <c r="E19" s="19"/>
      <c r="F19" s="19"/>
      <c r="G19" s="19">
        <f t="shared" si="1"/>
        <v>0</v>
      </c>
      <c r="H19" s="19"/>
      <c r="I19" s="116"/>
      <c r="J19" s="19">
        <f t="shared" si="4"/>
        <v>0</v>
      </c>
      <c r="K19" s="19">
        <f t="shared" si="2"/>
        <v>0</v>
      </c>
      <c r="L19" s="287" t="str">
        <f t="shared" si="3"/>
        <v/>
      </c>
      <c r="M19" s="20"/>
    </row>
    <row r="20" spans="1:13" ht="15.75" customHeight="1">
      <c r="A20" s="13"/>
      <c r="B20" s="149"/>
      <c r="C20" s="286"/>
      <c r="D20" s="87"/>
      <c r="E20" s="19"/>
      <c r="F20" s="19"/>
      <c r="G20" s="19">
        <f t="shared" si="1"/>
        <v>0</v>
      </c>
      <c r="H20" s="19"/>
      <c r="I20" s="116"/>
      <c r="J20" s="19">
        <f t="shared" si="4"/>
        <v>0</v>
      </c>
      <c r="K20" s="19">
        <f t="shared" si="2"/>
        <v>0</v>
      </c>
      <c r="L20" s="287" t="str">
        <f t="shared" si="3"/>
        <v/>
      </c>
      <c r="M20" s="20"/>
    </row>
    <row r="21" spans="1:13" ht="15.75" customHeight="1">
      <c r="A21" s="13"/>
      <c r="B21" s="149"/>
      <c r="C21" s="286"/>
      <c r="D21" s="87"/>
      <c r="E21" s="19"/>
      <c r="F21" s="19"/>
      <c r="G21" s="19">
        <f t="shared" si="1"/>
        <v>0</v>
      </c>
      <c r="H21" s="19"/>
      <c r="I21" s="116"/>
      <c r="J21" s="19">
        <f t="shared" si="4"/>
        <v>0</v>
      </c>
      <c r="K21" s="19">
        <f t="shared" si="2"/>
        <v>0</v>
      </c>
      <c r="L21" s="287" t="str">
        <f t="shared" si="3"/>
        <v/>
      </c>
      <c r="M21" s="20"/>
    </row>
    <row r="22" spans="1:13" ht="15.75" customHeight="1">
      <c r="A22" s="13"/>
      <c r="B22" s="149"/>
      <c r="C22" s="286"/>
      <c r="D22" s="87"/>
      <c r="E22" s="19"/>
      <c r="F22" s="19"/>
      <c r="G22" s="19">
        <f t="shared" si="1"/>
        <v>0</v>
      </c>
      <c r="H22" s="19"/>
      <c r="I22" s="116"/>
      <c r="J22" s="19">
        <f t="shared" si="4"/>
        <v>0</v>
      </c>
      <c r="K22" s="19">
        <f t="shared" si="2"/>
        <v>0</v>
      </c>
      <c r="L22" s="287" t="str">
        <f t="shared" si="3"/>
        <v/>
      </c>
      <c r="M22" s="20"/>
    </row>
    <row r="23" spans="1:13" ht="15.75" customHeight="1">
      <c r="A23" s="13"/>
      <c r="B23" s="149"/>
      <c r="C23" s="286"/>
      <c r="D23" s="87"/>
      <c r="E23" s="19"/>
      <c r="F23" s="19"/>
      <c r="G23" s="19">
        <f t="shared" si="1"/>
        <v>0</v>
      </c>
      <c r="H23" s="19"/>
      <c r="I23" s="116"/>
      <c r="J23" s="19">
        <f t="shared" si="4"/>
        <v>0</v>
      </c>
      <c r="K23" s="19">
        <f t="shared" si="2"/>
        <v>0</v>
      </c>
      <c r="L23" s="287" t="str">
        <f t="shared" si="3"/>
        <v/>
      </c>
      <c r="M23" s="20"/>
    </row>
    <row r="24" spans="1:13" ht="15.75" customHeight="1">
      <c r="A24" s="13"/>
      <c r="B24" s="149"/>
      <c r="C24" s="286"/>
      <c r="D24" s="87"/>
      <c r="E24" s="19"/>
      <c r="F24" s="19"/>
      <c r="G24" s="19">
        <f t="shared" si="1"/>
        <v>0</v>
      </c>
      <c r="H24" s="19"/>
      <c r="I24" s="116"/>
      <c r="J24" s="19">
        <f t="shared" si="4"/>
        <v>0</v>
      </c>
      <c r="K24" s="19">
        <f t="shared" si="2"/>
        <v>0</v>
      </c>
      <c r="L24" s="287" t="str">
        <f t="shared" si="3"/>
        <v/>
      </c>
      <c r="M24" s="20"/>
    </row>
    <row r="25" spans="1:13" ht="15.75" customHeight="1">
      <c r="A25" s="13"/>
      <c r="B25" s="149"/>
      <c r="C25" s="286"/>
      <c r="D25" s="87"/>
      <c r="E25" s="19"/>
      <c r="F25" s="19"/>
      <c r="G25" s="19">
        <f t="shared" si="1"/>
        <v>0</v>
      </c>
      <c r="H25" s="19"/>
      <c r="I25" s="116"/>
      <c r="J25" s="19">
        <f t="shared" si="4"/>
        <v>0</v>
      </c>
      <c r="K25" s="19">
        <f t="shared" si="2"/>
        <v>0</v>
      </c>
      <c r="L25" s="287" t="str">
        <f t="shared" si="3"/>
        <v/>
      </c>
      <c r="M25" s="20"/>
    </row>
    <row r="26" spans="1:13" ht="15.75" customHeight="1">
      <c r="A26" s="13"/>
      <c r="B26" s="149"/>
      <c r="C26" s="286"/>
      <c r="D26" s="87"/>
      <c r="E26" s="19"/>
      <c r="F26" s="19"/>
      <c r="G26" s="19"/>
      <c r="H26" s="19"/>
      <c r="I26" s="116"/>
      <c r="J26" s="19"/>
      <c r="K26" s="19"/>
      <c r="L26" s="19"/>
      <c r="M26" s="20"/>
    </row>
    <row r="27" spans="1:13" ht="15.75" customHeight="1">
      <c r="A27" s="761" t="s">
        <v>666</v>
      </c>
      <c r="B27" s="761"/>
      <c r="C27" s="56"/>
      <c r="D27" s="13"/>
      <c r="E27" s="72"/>
      <c r="F27" s="19">
        <f>SUM(F7:F26)</f>
        <v>0</v>
      </c>
      <c r="G27" s="19"/>
      <c r="H27" s="19"/>
      <c r="I27" s="116"/>
      <c r="J27" s="19">
        <f>SUM(J7:J26)</f>
        <v>0</v>
      </c>
      <c r="K27" s="19">
        <f>J27-F27</f>
        <v>0</v>
      </c>
      <c r="L27" s="287" t="str">
        <f>IF(OR(F27=0,F27=""),"",ROUND(K27/F27*100,2))</f>
        <v/>
      </c>
      <c r="M27" s="20"/>
    </row>
    <row r="28" spans="1:13" s="2" customFormat="1" ht="15.75" customHeight="1">
      <c r="A28" s="2" t="str">
        <f>封面!B$10&amp;封面!D$10</f>
        <v>产权持有单位填表人：杨庆华</v>
      </c>
      <c r="C28" s="58"/>
      <c r="D28" s="22"/>
      <c r="E28" s="22"/>
    </row>
    <row r="29" spans="1:13" s="2" customFormat="1" ht="15.75" customHeight="1">
      <c r="A29" s="2" t="str">
        <f>封面!B$12&amp;封面!D$12&amp;封面!E$12&amp;封面!F$12&amp;封面!G$12&amp;封面!H$12&amp;封面!I$12</f>
        <v>填表日期：2019年1月24日</v>
      </c>
      <c r="C29" s="55"/>
      <c r="J29" s="24" t="str">
        <f>"评估人员："&amp;封面!$P$20</f>
        <v>评估人员：巨芳</v>
      </c>
    </row>
  </sheetData>
  <mergeCells count="13">
    <mergeCell ref="G5:G6"/>
    <mergeCell ref="K5:K6"/>
    <mergeCell ref="L5:L6"/>
    <mergeCell ref="M5:M6"/>
    <mergeCell ref="A1:M1"/>
    <mergeCell ref="A2:M2"/>
    <mergeCell ref="E5:F5"/>
    <mergeCell ref="H5:J5"/>
    <mergeCell ref="A27:B27"/>
    <mergeCell ref="A5:A6"/>
    <mergeCell ref="B5:B6"/>
    <mergeCell ref="C5:C6"/>
    <mergeCell ref="D5:D6"/>
  </mergeCells>
  <phoneticPr fontId="206" type="noConversion"/>
  <hyperlinks>
    <hyperlink ref="A27:B27" location="'3-9存货汇总'!A1" display="合            计"/>
  </hyperlinks>
  <printOptions horizontalCentered="1"/>
  <pageMargins left="0.35" right="0.35" top="0.87" bottom="0.79" header="1.26" footer="0.71"/>
  <pageSetup paperSize="9" fitToHeight="0" orientation="landscape" horizontalDpi="4294967292" r:id="rId1"/>
  <headerFooter scaleWithDoc="0">
    <oddHeader>&amp;R&amp;"宋体,常规"&amp;10表3-9-8
共&amp;N页第&amp;P页
金额单位:人民币元</oddHead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28"/>
  <sheetViews>
    <sheetView showGridLines="0" workbookViewId="0">
      <selection activeCell="B7" sqref="B7"/>
    </sheetView>
  </sheetViews>
  <sheetFormatPr defaultRowHeight="15.75" customHeight="1"/>
  <cols>
    <col min="1" max="1" width="7.625" style="28" customWidth="1"/>
    <col min="2" max="2" width="21" style="28" customWidth="1"/>
    <col min="3" max="3" width="9.5" style="29" customWidth="1"/>
    <col min="4" max="4" width="15.75" style="28" customWidth="1"/>
    <col min="5" max="6" width="14" style="28" customWidth="1"/>
    <col min="7" max="7" width="11.875" style="28" customWidth="1"/>
    <col min="8" max="8" width="12.25" style="28" customWidth="1"/>
    <col min="9" max="9" width="15.875" style="28" customWidth="1"/>
    <col min="10" max="16384" width="9" style="28"/>
  </cols>
  <sheetData>
    <row r="1" spans="1:9" s="25" customFormat="1" ht="30" customHeight="1">
      <c r="A1" s="771" t="s">
        <v>724</v>
      </c>
      <c r="B1" s="789"/>
      <c r="C1" s="789"/>
      <c r="D1" s="789"/>
      <c r="E1" s="789"/>
      <c r="F1" s="789"/>
      <c r="G1" s="789"/>
      <c r="H1" s="789"/>
      <c r="I1" s="789"/>
    </row>
    <row r="2" spans="1:9" s="26" customFormat="1" ht="14.1" customHeight="1">
      <c r="A2" s="790" t="str">
        <f>'1-汇总表'!A2:F2</f>
        <v>评估基准日：2018年12月31日</v>
      </c>
      <c r="B2" s="790"/>
      <c r="C2" s="790"/>
      <c r="D2" s="790"/>
      <c r="E2" s="790"/>
      <c r="F2" s="791"/>
      <c r="G2" s="791"/>
      <c r="H2" s="791"/>
      <c r="I2" s="791"/>
    </row>
    <row r="3" spans="1:9" s="26" customFormat="1" ht="14.1" customHeight="1">
      <c r="A3" s="30"/>
      <c r="B3" s="30"/>
      <c r="C3" s="31"/>
      <c r="D3" s="30"/>
      <c r="E3" s="30"/>
      <c r="F3" s="45"/>
      <c r="G3" s="45"/>
      <c r="H3" s="45"/>
      <c r="I3" s="32"/>
    </row>
    <row r="4" spans="1:9" s="26" customFormat="1" ht="15.75" customHeight="1">
      <c r="A4" s="113" t="str">
        <f>'1-汇总表'!A4</f>
        <v>产权持有人名称：阳煤集团青岛恒源化工有限公司</v>
      </c>
      <c r="C4" s="43"/>
      <c r="I4" s="34"/>
    </row>
    <row r="5" spans="1:9" s="27" customFormat="1" ht="15.75" customHeight="1">
      <c r="A5" s="35" t="s">
        <v>489</v>
      </c>
      <c r="B5" s="35" t="s">
        <v>725</v>
      </c>
      <c r="C5" s="36" t="s">
        <v>646</v>
      </c>
      <c r="D5" s="35" t="s">
        <v>726</v>
      </c>
      <c r="E5" s="37" t="s">
        <v>491</v>
      </c>
      <c r="F5" s="35" t="s">
        <v>492</v>
      </c>
      <c r="G5" s="35" t="s">
        <v>493</v>
      </c>
      <c r="H5" s="35" t="s">
        <v>494</v>
      </c>
      <c r="I5" s="35" t="s">
        <v>581</v>
      </c>
    </row>
    <row r="6" spans="1:9" ht="15.75" customHeight="1">
      <c r="A6" s="35"/>
      <c r="B6" s="141"/>
      <c r="C6" s="36"/>
      <c r="D6" s="142"/>
      <c r="E6" s="48"/>
      <c r="F6" s="48">
        <f>E6</f>
        <v>0</v>
      </c>
      <c r="G6" s="48">
        <f>F6-E6</f>
        <v>0</v>
      </c>
      <c r="H6" s="287" t="str">
        <f>IF(OR(E6=0,E6=""),"",ROUND(G6/E6*100,2))</f>
        <v/>
      </c>
      <c r="I6" s="40"/>
    </row>
    <row r="7" spans="1:9" ht="15.75" customHeight="1">
      <c r="A7" s="40"/>
      <c r="B7" s="141"/>
      <c r="C7" s="36"/>
      <c r="D7" s="288"/>
      <c r="E7" s="48"/>
      <c r="F7" s="48">
        <f t="shared" ref="F7:F25" si="0">E7</f>
        <v>0</v>
      </c>
      <c r="G7" s="48">
        <f t="shared" ref="G7:G26" si="1">F7-E7</f>
        <v>0</v>
      </c>
      <c r="H7" s="287" t="str">
        <f t="shared" ref="H7:H26" si="2">IF(OR(E7=0,E7=""),"",ROUND(G7/E7*100,2))</f>
        <v/>
      </c>
      <c r="I7" s="40"/>
    </row>
    <row r="8" spans="1:9" ht="15.75" customHeight="1">
      <c r="A8" s="40"/>
      <c r="B8" s="141"/>
      <c r="C8" s="36"/>
      <c r="D8" s="288"/>
      <c r="E8" s="48"/>
      <c r="F8" s="48">
        <f t="shared" si="0"/>
        <v>0</v>
      </c>
      <c r="G8" s="48">
        <f t="shared" si="1"/>
        <v>0</v>
      </c>
      <c r="H8" s="287" t="str">
        <f t="shared" si="2"/>
        <v/>
      </c>
      <c r="I8" s="40"/>
    </row>
    <row r="9" spans="1:9" ht="15.75" customHeight="1">
      <c r="A9" s="40"/>
      <c r="B9" s="141"/>
      <c r="C9" s="36"/>
      <c r="D9" s="288"/>
      <c r="E9" s="48"/>
      <c r="F9" s="48">
        <f t="shared" si="0"/>
        <v>0</v>
      </c>
      <c r="G9" s="48">
        <f t="shared" si="1"/>
        <v>0</v>
      </c>
      <c r="H9" s="287" t="str">
        <f t="shared" si="2"/>
        <v/>
      </c>
      <c r="I9" s="40"/>
    </row>
    <row r="10" spans="1:9" ht="15.75" customHeight="1">
      <c r="A10" s="40"/>
      <c r="B10" s="141"/>
      <c r="C10" s="36"/>
      <c r="D10" s="288"/>
      <c r="E10" s="48"/>
      <c r="F10" s="48">
        <f t="shared" si="0"/>
        <v>0</v>
      </c>
      <c r="G10" s="48">
        <f t="shared" si="1"/>
        <v>0</v>
      </c>
      <c r="H10" s="287" t="str">
        <f t="shared" si="2"/>
        <v/>
      </c>
      <c r="I10" s="40"/>
    </row>
    <row r="11" spans="1:9" ht="15.75" customHeight="1">
      <c r="A11" s="40"/>
      <c r="B11" s="141"/>
      <c r="C11" s="36"/>
      <c r="D11" s="288"/>
      <c r="E11" s="48"/>
      <c r="F11" s="48">
        <f t="shared" si="0"/>
        <v>0</v>
      </c>
      <c r="G11" s="48">
        <f t="shared" si="1"/>
        <v>0</v>
      </c>
      <c r="H11" s="287" t="str">
        <f t="shared" si="2"/>
        <v/>
      </c>
      <c r="I11" s="40"/>
    </row>
    <row r="12" spans="1:9" ht="15.75" customHeight="1">
      <c r="A12" s="40"/>
      <c r="B12" s="141"/>
      <c r="C12" s="36"/>
      <c r="D12" s="288"/>
      <c r="E12" s="48"/>
      <c r="F12" s="48">
        <f t="shared" si="0"/>
        <v>0</v>
      </c>
      <c r="G12" s="48">
        <f t="shared" si="1"/>
        <v>0</v>
      </c>
      <c r="H12" s="287" t="str">
        <f t="shared" si="2"/>
        <v/>
      </c>
      <c r="I12" s="40"/>
    </row>
    <row r="13" spans="1:9" ht="15.75" customHeight="1">
      <c r="A13" s="40"/>
      <c r="B13" s="141"/>
      <c r="C13" s="36"/>
      <c r="D13" s="288"/>
      <c r="E13" s="48"/>
      <c r="F13" s="48">
        <f t="shared" si="0"/>
        <v>0</v>
      </c>
      <c r="G13" s="48">
        <f t="shared" si="1"/>
        <v>0</v>
      </c>
      <c r="H13" s="287" t="str">
        <f t="shared" si="2"/>
        <v/>
      </c>
      <c r="I13" s="40"/>
    </row>
    <row r="14" spans="1:9" ht="15.75" customHeight="1">
      <c r="A14" s="40"/>
      <c r="B14" s="141"/>
      <c r="C14" s="36"/>
      <c r="D14" s="288"/>
      <c r="E14" s="48"/>
      <c r="F14" s="48">
        <f t="shared" si="0"/>
        <v>0</v>
      </c>
      <c r="G14" s="48">
        <f t="shared" si="1"/>
        <v>0</v>
      </c>
      <c r="H14" s="287" t="str">
        <f t="shared" si="2"/>
        <v/>
      </c>
      <c r="I14" s="40"/>
    </row>
    <row r="15" spans="1:9" ht="15.75" customHeight="1">
      <c r="A15" s="40"/>
      <c r="B15" s="141"/>
      <c r="C15" s="36"/>
      <c r="D15" s="288"/>
      <c r="E15" s="48"/>
      <c r="F15" s="48">
        <f t="shared" si="0"/>
        <v>0</v>
      </c>
      <c r="G15" s="48">
        <f t="shared" si="1"/>
        <v>0</v>
      </c>
      <c r="H15" s="287" t="str">
        <f t="shared" si="2"/>
        <v/>
      </c>
      <c r="I15" s="40"/>
    </row>
    <row r="16" spans="1:9" ht="15.75" customHeight="1">
      <c r="A16" s="40"/>
      <c r="B16" s="141"/>
      <c r="C16" s="36"/>
      <c r="D16" s="288"/>
      <c r="E16" s="48"/>
      <c r="F16" s="48">
        <f t="shared" si="0"/>
        <v>0</v>
      </c>
      <c r="G16" s="48">
        <f t="shared" si="1"/>
        <v>0</v>
      </c>
      <c r="H16" s="287" t="str">
        <f t="shared" si="2"/>
        <v/>
      </c>
      <c r="I16" s="40"/>
    </row>
    <row r="17" spans="1:9" ht="15.75" customHeight="1">
      <c r="A17" s="40"/>
      <c r="B17" s="141"/>
      <c r="C17" s="36"/>
      <c r="D17" s="288"/>
      <c r="E17" s="48"/>
      <c r="F17" s="48">
        <f t="shared" si="0"/>
        <v>0</v>
      </c>
      <c r="G17" s="48">
        <f t="shared" si="1"/>
        <v>0</v>
      </c>
      <c r="H17" s="287" t="str">
        <f t="shared" si="2"/>
        <v/>
      </c>
      <c r="I17" s="40"/>
    </row>
    <row r="18" spans="1:9" ht="15.75" customHeight="1">
      <c r="A18" s="40"/>
      <c r="B18" s="141"/>
      <c r="C18" s="36"/>
      <c r="D18" s="288"/>
      <c r="E18" s="48"/>
      <c r="F18" s="48">
        <f t="shared" si="0"/>
        <v>0</v>
      </c>
      <c r="G18" s="48">
        <f t="shared" si="1"/>
        <v>0</v>
      </c>
      <c r="H18" s="287" t="str">
        <f t="shared" si="2"/>
        <v/>
      </c>
      <c r="I18" s="40"/>
    </row>
    <row r="19" spans="1:9" ht="15.75" customHeight="1">
      <c r="A19" s="40"/>
      <c r="B19" s="141"/>
      <c r="C19" s="36"/>
      <c r="D19" s="288"/>
      <c r="E19" s="48"/>
      <c r="F19" s="48">
        <f t="shared" si="0"/>
        <v>0</v>
      </c>
      <c r="G19" s="48">
        <f t="shared" si="1"/>
        <v>0</v>
      </c>
      <c r="H19" s="287" t="str">
        <f t="shared" si="2"/>
        <v/>
      </c>
      <c r="I19" s="40"/>
    </row>
    <row r="20" spans="1:9" ht="15.75" customHeight="1">
      <c r="A20" s="40"/>
      <c r="B20" s="141"/>
      <c r="C20" s="36"/>
      <c r="D20" s="288"/>
      <c r="E20" s="48"/>
      <c r="F20" s="48">
        <f t="shared" si="0"/>
        <v>0</v>
      </c>
      <c r="G20" s="48">
        <f t="shared" si="1"/>
        <v>0</v>
      </c>
      <c r="H20" s="287" t="str">
        <f t="shared" si="2"/>
        <v/>
      </c>
      <c r="I20" s="40"/>
    </row>
    <row r="21" spans="1:9" ht="15.75" customHeight="1">
      <c r="A21" s="40"/>
      <c r="B21" s="141"/>
      <c r="C21" s="36"/>
      <c r="D21" s="288"/>
      <c r="E21" s="48"/>
      <c r="F21" s="48">
        <f t="shared" si="0"/>
        <v>0</v>
      </c>
      <c r="G21" s="48">
        <f t="shared" si="1"/>
        <v>0</v>
      </c>
      <c r="H21" s="287" t="str">
        <f t="shared" si="2"/>
        <v/>
      </c>
      <c r="I21" s="40"/>
    </row>
    <row r="22" spans="1:9" ht="15.75" customHeight="1">
      <c r="A22" s="40"/>
      <c r="B22" s="141"/>
      <c r="C22" s="36"/>
      <c r="D22" s="288"/>
      <c r="E22" s="48"/>
      <c r="F22" s="48">
        <f t="shared" si="0"/>
        <v>0</v>
      </c>
      <c r="G22" s="48">
        <f t="shared" si="1"/>
        <v>0</v>
      </c>
      <c r="H22" s="287" t="str">
        <f t="shared" si="2"/>
        <v/>
      </c>
      <c r="I22" s="40"/>
    </row>
    <row r="23" spans="1:9" ht="15.75" customHeight="1">
      <c r="A23" s="40"/>
      <c r="B23" s="141"/>
      <c r="C23" s="36"/>
      <c r="D23" s="288"/>
      <c r="E23" s="48"/>
      <c r="F23" s="48">
        <f t="shared" si="0"/>
        <v>0</v>
      </c>
      <c r="G23" s="48">
        <f t="shared" si="1"/>
        <v>0</v>
      </c>
      <c r="H23" s="287" t="str">
        <f t="shared" si="2"/>
        <v/>
      </c>
      <c r="I23" s="40"/>
    </row>
    <row r="24" spans="1:9" ht="15.75" customHeight="1">
      <c r="A24" s="40"/>
      <c r="B24" s="141"/>
      <c r="C24" s="36"/>
      <c r="D24" s="288"/>
      <c r="E24" s="48"/>
      <c r="F24" s="48">
        <f t="shared" si="0"/>
        <v>0</v>
      </c>
      <c r="G24" s="48">
        <f t="shared" si="1"/>
        <v>0</v>
      </c>
      <c r="H24" s="287" t="str">
        <f t="shared" si="2"/>
        <v/>
      </c>
      <c r="I24" s="40"/>
    </row>
    <row r="25" spans="1:9" ht="15.75" customHeight="1">
      <c r="A25" s="40"/>
      <c r="B25" s="141"/>
      <c r="C25" s="36"/>
      <c r="D25" s="288"/>
      <c r="E25" s="48"/>
      <c r="F25" s="48">
        <f t="shared" si="0"/>
        <v>0</v>
      </c>
      <c r="G25" s="48">
        <f t="shared" si="1"/>
        <v>0</v>
      </c>
      <c r="H25" s="287" t="str">
        <f t="shared" si="2"/>
        <v/>
      </c>
      <c r="I25" s="40"/>
    </row>
    <row r="26" spans="1:9" ht="15.75" customHeight="1">
      <c r="A26" s="792" t="s">
        <v>666</v>
      </c>
      <c r="B26" s="792"/>
      <c r="C26" s="36"/>
      <c r="D26" s="289"/>
      <c r="E26" s="48">
        <f>SUM(E6:E25)</f>
        <v>0</v>
      </c>
      <c r="F26" s="48">
        <f>SUM(F6:F25)</f>
        <v>0</v>
      </c>
      <c r="G26" s="48">
        <f t="shared" si="1"/>
        <v>0</v>
      </c>
      <c r="H26" s="287" t="str">
        <f t="shared" si="2"/>
        <v/>
      </c>
      <c r="I26" s="40"/>
    </row>
    <row r="27" spans="1:9" s="26" customFormat="1" ht="15.75" customHeight="1">
      <c r="A27" s="26" t="str">
        <f>封面!B$10&amp;封面!D$10</f>
        <v>产权持有单位填表人：杨庆华</v>
      </c>
      <c r="C27" s="41"/>
      <c r="D27" s="42"/>
      <c r="E27" s="42"/>
    </row>
    <row r="28" spans="1:9" s="26" customFormat="1" ht="15.75" customHeight="1">
      <c r="A28" s="26" t="str">
        <f>封面!B$12&amp;封面!D$12&amp;封面!E$12&amp;封面!F$12&amp;封面!G$12&amp;封面!H$12&amp;封面!I$12</f>
        <v>填表日期：2019年1月24日</v>
      </c>
      <c r="C28" s="43"/>
      <c r="F28" s="44" t="str">
        <f>"评估人员："&amp;封面!$P$18</f>
        <v>评估人员：</v>
      </c>
    </row>
  </sheetData>
  <mergeCells count="3">
    <mergeCell ref="A1:I1"/>
    <mergeCell ref="A2:I2"/>
    <mergeCell ref="A26:B26"/>
  </mergeCells>
  <phoneticPr fontId="206" type="noConversion"/>
  <hyperlinks>
    <hyperlink ref="A26:B26" location="'3-流动汇总'!A1" display="合            计"/>
  </hyperlinks>
  <printOptions horizontalCentered="1"/>
  <pageMargins left="0.71" right="0.71" top="0.87" bottom="0.87" header="1.26" footer="0.75"/>
  <pageSetup paperSize="9" fitToHeight="0" orientation="landscape" horizontalDpi="4294967292" r:id="rId1"/>
  <headerFooter scaleWithDoc="0">
    <oddHeader>&amp;R&amp;"宋体,常规"&amp;10表3-10
共&amp;N页第&amp;P页
金额单位:人民币元</oddHeader>
  </headerFooter>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30"/>
  <sheetViews>
    <sheetView showGridLines="0" workbookViewId="0">
      <selection activeCell="B7" sqref="B7"/>
    </sheetView>
  </sheetViews>
  <sheetFormatPr defaultRowHeight="15.75" customHeight="1"/>
  <cols>
    <col min="1" max="1" width="5.5" style="4" customWidth="1"/>
    <col min="2" max="2" width="22.125" style="4" customWidth="1"/>
    <col min="3" max="3" width="8.25" style="49" customWidth="1"/>
    <col min="4" max="4" width="14.125" style="4" customWidth="1"/>
    <col min="5" max="5" width="11.375" style="4" customWidth="1"/>
    <col min="6" max="7" width="12.875" style="4" customWidth="1"/>
    <col min="8" max="8" width="11.75" style="4" customWidth="1"/>
    <col min="9" max="9" width="9.75" style="4" customWidth="1"/>
    <col min="10" max="10" width="13.25" style="4" customWidth="1"/>
    <col min="11" max="16384" width="9" style="4"/>
  </cols>
  <sheetData>
    <row r="1" spans="1:10" s="1" customFormat="1" ht="30" customHeight="1">
      <c r="A1" s="759" t="s">
        <v>727</v>
      </c>
      <c r="B1" s="759"/>
      <c r="C1" s="759"/>
      <c r="D1" s="759"/>
      <c r="E1" s="759"/>
      <c r="F1" s="759"/>
      <c r="G1" s="759"/>
      <c r="H1" s="759"/>
      <c r="I1" s="759"/>
      <c r="J1" s="759"/>
    </row>
    <row r="2" spans="1:10" s="2" customFormat="1" ht="14.1" customHeight="1">
      <c r="A2" s="760" t="str">
        <f>'1-汇总表'!A2:F2</f>
        <v>评估基准日：2018年12月31日</v>
      </c>
      <c r="B2" s="760"/>
      <c r="C2" s="760"/>
      <c r="D2" s="760"/>
      <c r="E2" s="760"/>
      <c r="F2" s="760"/>
      <c r="G2" s="760"/>
      <c r="H2" s="760"/>
      <c r="I2" s="760"/>
      <c r="J2" s="760"/>
    </row>
    <row r="3" spans="1:10" s="2" customFormat="1" ht="14.1" customHeight="1">
      <c r="A3" s="7"/>
      <c r="B3" s="7"/>
      <c r="C3" s="62"/>
      <c r="D3" s="7"/>
      <c r="E3" s="7"/>
      <c r="F3" s="7"/>
      <c r="G3" s="7"/>
      <c r="H3" s="7"/>
      <c r="I3" s="7"/>
      <c r="J3" s="106"/>
    </row>
    <row r="4" spans="1:10" s="2" customFormat="1" ht="15.75" customHeight="1">
      <c r="A4" s="54" t="str">
        <f>'1-汇总表'!A4</f>
        <v>产权持有人名称：阳煤集团青岛恒源化工有限公司</v>
      </c>
      <c r="C4" s="55"/>
      <c r="J4" s="12"/>
    </row>
    <row r="5" spans="1:10" s="3" customFormat="1" ht="15.75" customHeight="1">
      <c r="A5" s="13" t="s">
        <v>489</v>
      </c>
      <c r="B5" s="13" t="s">
        <v>725</v>
      </c>
      <c r="C5" s="56" t="s">
        <v>646</v>
      </c>
      <c r="D5" s="13" t="s">
        <v>726</v>
      </c>
      <c r="E5" s="13" t="s">
        <v>728</v>
      </c>
      <c r="F5" s="16" t="s">
        <v>491</v>
      </c>
      <c r="G5" s="13" t="s">
        <v>492</v>
      </c>
      <c r="H5" s="13" t="s">
        <v>493</v>
      </c>
      <c r="I5" s="13" t="s">
        <v>494</v>
      </c>
      <c r="J5" s="13" t="s">
        <v>581</v>
      </c>
    </row>
    <row r="6" spans="1:10" ht="15.75" customHeight="1">
      <c r="A6" s="13"/>
      <c r="B6" s="149"/>
      <c r="C6" s="286"/>
      <c r="D6" s="149"/>
      <c r="E6" s="87"/>
      <c r="F6" s="19"/>
      <c r="G6" s="19"/>
      <c r="H6" s="19">
        <f>G6-F6</f>
        <v>0</v>
      </c>
      <c r="I6" s="19" t="str">
        <f>IF(OR(F6=0,F6=""),"",ROUND(H6/F6*100,2))</f>
        <v/>
      </c>
      <c r="J6" s="20"/>
    </row>
    <row r="7" spans="1:10" ht="15.75" customHeight="1">
      <c r="A7" s="13"/>
      <c r="B7" s="149"/>
      <c r="C7" s="56"/>
      <c r="D7" s="150"/>
      <c r="E7" s="13"/>
      <c r="F7" s="19"/>
      <c r="G7" s="19"/>
      <c r="H7" s="19">
        <f t="shared" ref="H7:H28" si="0">G7-F7</f>
        <v>0</v>
      </c>
      <c r="I7" s="19" t="str">
        <f t="shared" ref="I7:I28" si="1">IF(OR(F7=0,F7=""),"",ROUND(H7/F7*100,2))</f>
        <v/>
      </c>
      <c r="J7" s="20"/>
    </row>
    <row r="8" spans="1:10" ht="15.75" customHeight="1">
      <c r="A8" s="13"/>
      <c r="B8" s="149"/>
      <c r="C8" s="286"/>
      <c r="D8" s="149"/>
      <c r="E8" s="87"/>
      <c r="F8" s="19"/>
      <c r="G8" s="19"/>
      <c r="H8" s="19">
        <f t="shared" si="0"/>
        <v>0</v>
      </c>
      <c r="I8" s="19" t="str">
        <f t="shared" si="1"/>
        <v/>
      </c>
      <c r="J8" s="20"/>
    </row>
    <row r="9" spans="1:10" ht="15.75" customHeight="1">
      <c r="A9" s="13"/>
      <c r="B9" s="149"/>
      <c r="C9" s="286"/>
      <c r="D9" s="149"/>
      <c r="E9" s="87"/>
      <c r="F9" s="19"/>
      <c r="G9" s="19"/>
      <c r="H9" s="19">
        <f t="shared" si="0"/>
        <v>0</v>
      </c>
      <c r="I9" s="19" t="str">
        <f t="shared" si="1"/>
        <v/>
      </c>
      <c r="J9" s="20"/>
    </row>
    <row r="10" spans="1:10" ht="15.75" customHeight="1">
      <c r="A10" s="13"/>
      <c r="B10" s="149"/>
      <c r="C10" s="286"/>
      <c r="D10" s="149"/>
      <c r="E10" s="87"/>
      <c r="F10" s="19"/>
      <c r="G10" s="19"/>
      <c r="H10" s="19">
        <f t="shared" si="0"/>
        <v>0</v>
      </c>
      <c r="I10" s="19" t="str">
        <f t="shared" si="1"/>
        <v/>
      </c>
      <c r="J10" s="20"/>
    </row>
    <row r="11" spans="1:10" ht="15.75" customHeight="1">
      <c r="A11" s="13"/>
      <c r="B11" s="149"/>
      <c r="C11" s="286"/>
      <c r="D11" s="149"/>
      <c r="E11" s="87"/>
      <c r="F11" s="19"/>
      <c r="G11" s="19"/>
      <c r="H11" s="19">
        <f t="shared" si="0"/>
        <v>0</v>
      </c>
      <c r="I11" s="19" t="str">
        <f t="shared" si="1"/>
        <v/>
      </c>
      <c r="J11" s="20"/>
    </row>
    <row r="12" spans="1:10" ht="15.75" customHeight="1">
      <c r="A12" s="13"/>
      <c r="B12" s="149"/>
      <c r="C12" s="286"/>
      <c r="D12" s="149"/>
      <c r="E12" s="87"/>
      <c r="F12" s="19"/>
      <c r="G12" s="19"/>
      <c r="H12" s="19">
        <f t="shared" si="0"/>
        <v>0</v>
      </c>
      <c r="I12" s="19" t="str">
        <f t="shared" si="1"/>
        <v/>
      </c>
      <c r="J12" s="20"/>
    </row>
    <row r="13" spans="1:10" ht="15.75" customHeight="1">
      <c r="A13" s="13"/>
      <c r="B13" s="149"/>
      <c r="C13" s="286"/>
      <c r="D13" s="149"/>
      <c r="E13" s="87"/>
      <c r="F13" s="19"/>
      <c r="G13" s="19"/>
      <c r="H13" s="19">
        <f t="shared" si="0"/>
        <v>0</v>
      </c>
      <c r="I13" s="19" t="str">
        <f t="shared" si="1"/>
        <v/>
      </c>
      <c r="J13" s="20"/>
    </row>
    <row r="14" spans="1:10" ht="15.75" customHeight="1">
      <c r="A14" s="13"/>
      <c r="B14" s="149"/>
      <c r="C14" s="286"/>
      <c r="D14" s="149"/>
      <c r="E14" s="87"/>
      <c r="F14" s="19"/>
      <c r="G14" s="19"/>
      <c r="H14" s="19">
        <f t="shared" si="0"/>
        <v>0</v>
      </c>
      <c r="I14" s="19" t="str">
        <f t="shared" si="1"/>
        <v/>
      </c>
      <c r="J14" s="20"/>
    </row>
    <row r="15" spans="1:10" ht="15.75" customHeight="1">
      <c r="A15" s="13"/>
      <c r="B15" s="149"/>
      <c r="C15" s="286"/>
      <c r="D15" s="149"/>
      <c r="E15" s="87"/>
      <c r="F15" s="19"/>
      <c r="G15" s="19"/>
      <c r="H15" s="19">
        <f t="shared" si="0"/>
        <v>0</v>
      </c>
      <c r="I15" s="19" t="str">
        <f t="shared" si="1"/>
        <v/>
      </c>
      <c r="J15" s="20"/>
    </row>
    <row r="16" spans="1:10" ht="15.75" customHeight="1">
      <c r="A16" s="13"/>
      <c r="B16" s="149"/>
      <c r="C16" s="286"/>
      <c r="D16" s="149"/>
      <c r="E16" s="87"/>
      <c r="F16" s="19"/>
      <c r="G16" s="19"/>
      <c r="H16" s="19">
        <f t="shared" si="0"/>
        <v>0</v>
      </c>
      <c r="I16" s="19" t="str">
        <f t="shared" si="1"/>
        <v/>
      </c>
      <c r="J16" s="20"/>
    </row>
    <row r="17" spans="1:10" ht="15.75" customHeight="1">
      <c r="A17" s="13"/>
      <c r="B17" s="149"/>
      <c r="C17" s="286"/>
      <c r="D17" s="149"/>
      <c r="E17" s="87"/>
      <c r="F17" s="19"/>
      <c r="G17" s="19"/>
      <c r="H17" s="19">
        <f t="shared" si="0"/>
        <v>0</v>
      </c>
      <c r="I17" s="19" t="str">
        <f t="shared" si="1"/>
        <v/>
      </c>
      <c r="J17" s="20"/>
    </row>
    <row r="18" spans="1:10" ht="15.75" customHeight="1">
      <c r="A18" s="13"/>
      <c r="B18" s="149"/>
      <c r="C18" s="286"/>
      <c r="D18" s="149"/>
      <c r="E18" s="87"/>
      <c r="F18" s="19"/>
      <c r="G18" s="19"/>
      <c r="H18" s="19">
        <f t="shared" si="0"/>
        <v>0</v>
      </c>
      <c r="I18" s="19" t="str">
        <f t="shared" si="1"/>
        <v/>
      </c>
      <c r="J18" s="20"/>
    </row>
    <row r="19" spans="1:10" ht="15.75" customHeight="1">
      <c r="A19" s="13"/>
      <c r="B19" s="149"/>
      <c r="C19" s="286"/>
      <c r="D19" s="149"/>
      <c r="E19" s="87"/>
      <c r="F19" s="19"/>
      <c r="G19" s="19"/>
      <c r="H19" s="19">
        <f t="shared" si="0"/>
        <v>0</v>
      </c>
      <c r="I19" s="19" t="str">
        <f t="shared" si="1"/>
        <v/>
      </c>
      <c r="J19" s="20"/>
    </row>
    <row r="20" spans="1:10" ht="15.75" customHeight="1">
      <c r="A20" s="13"/>
      <c r="B20" s="149"/>
      <c r="C20" s="286"/>
      <c r="D20" s="149"/>
      <c r="E20" s="87"/>
      <c r="F20" s="19"/>
      <c r="G20" s="19"/>
      <c r="H20" s="19">
        <f t="shared" si="0"/>
        <v>0</v>
      </c>
      <c r="I20" s="19" t="str">
        <f t="shared" si="1"/>
        <v/>
      </c>
      <c r="J20" s="20"/>
    </row>
    <row r="21" spans="1:10" ht="15.75" customHeight="1">
      <c r="A21" s="13"/>
      <c r="B21" s="149"/>
      <c r="C21" s="286"/>
      <c r="D21" s="149"/>
      <c r="E21" s="87"/>
      <c r="F21" s="19"/>
      <c r="G21" s="19"/>
      <c r="H21" s="19">
        <f t="shared" si="0"/>
        <v>0</v>
      </c>
      <c r="I21" s="19" t="str">
        <f t="shared" si="1"/>
        <v/>
      </c>
      <c r="J21" s="20"/>
    </row>
    <row r="22" spans="1:10" ht="15.75" customHeight="1">
      <c r="A22" s="13"/>
      <c r="B22" s="149"/>
      <c r="C22" s="286"/>
      <c r="D22" s="149"/>
      <c r="E22" s="87"/>
      <c r="F22" s="19"/>
      <c r="G22" s="19"/>
      <c r="H22" s="19">
        <f t="shared" si="0"/>
        <v>0</v>
      </c>
      <c r="I22" s="19" t="str">
        <f t="shared" si="1"/>
        <v/>
      </c>
      <c r="J22" s="20"/>
    </row>
    <row r="23" spans="1:10" ht="15.75" customHeight="1">
      <c r="A23" s="13"/>
      <c r="B23" s="149"/>
      <c r="C23" s="286"/>
      <c r="D23" s="149"/>
      <c r="E23" s="87"/>
      <c r="F23" s="19"/>
      <c r="G23" s="19"/>
      <c r="H23" s="19">
        <f t="shared" si="0"/>
        <v>0</v>
      </c>
      <c r="I23" s="19" t="str">
        <f t="shared" si="1"/>
        <v/>
      </c>
      <c r="J23" s="20"/>
    </row>
    <row r="24" spans="1:10" ht="15.75" customHeight="1">
      <c r="A24" s="13"/>
      <c r="B24" s="149"/>
      <c r="C24" s="286"/>
      <c r="D24" s="149"/>
      <c r="E24" s="87"/>
      <c r="F24" s="19"/>
      <c r="G24" s="19"/>
      <c r="H24" s="19">
        <f t="shared" si="0"/>
        <v>0</v>
      </c>
      <c r="I24" s="19" t="str">
        <f t="shared" si="1"/>
        <v/>
      </c>
      <c r="J24" s="20"/>
    </row>
    <row r="25" spans="1:10" ht="15.75" customHeight="1">
      <c r="A25" s="13"/>
      <c r="B25" s="149"/>
      <c r="C25" s="286"/>
      <c r="D25" s="149"/>
      <c r="E25" s="87"/>
      <c r="F25" s="19"/>
      <c r="G25" s="19"/>
      <c r="H25" s="19">
        <f t="shared" si="0"/>
        <v>0</v>
      </c>
      <c r="I25" s="19" t="str">
        <f t="shared" si="1"/>
        <v/>
      </c>
      <c r="J25" s="20"/>
    </row>
    <row r="26" spans="1:10" ht="15.75" customHeight="1">
      <c r="A26" s="13"/>
      <c r="B26" s="149"/>
      <c r="C26" s="286"/>
      <c r="D26" s="149"/>
      <c r="E26" s="87"/>
      <c r="F26" s="19"/>
      <c r="G26" s="19"/>
      <c r="H26" s="19">
        <f t="shared" si="0"/>
        <v>0</v>
      </c>
      <c r="I26" s="19" t="str">
        <f t="shared" si="1"/>
        <v/>
      </c>
      <c r="J26" s="20"/>
    </row>
    <row r="27" spans="1:10" ht="15.75" customHeight="1">
      <c r="A27" s="13"/>
      <c r="B27" s="149"/>
      <c r="C27" s="286"/>
      <c r="D27" s="149"/>
      <c r="E27" s="87"/>
      <c r="F27" s="19"/>
      <c r="G27" s="19"/>
      <c r="H27" s="19">
        <f t="shared" si="0"/>
        <v>0</v>
      </c>
      <c r="I27" s="19" t="str">
        <f t="shared" si="1"/>
        <v/>
      </c>
      <c r="J27" s="20"/>
    </row>
    <row r="28" spans="1:10" ht="15.75" customHeight="1">
      <c r="A28" s="761" t="s">
        <v>666</v>
      </c>
      <c r="B28" s="761"/>
      <c r="C28" s="56"/>
      <c r="D28" s="13"/>
      <c r="E28" s="13"/>
      <c r="F28" s="19">
        <f>SUM(F6:F27)</f>
        <v>0</v>
      </c>
      <c r="G28" s="19">
        <f>SUM(G6:G27)</f>
        <v>0</v>
      </c>
      <c r="H28" s="19">
        <f t="shared" si="0"/>
        <v>0</v>
      </c>
      <c r="I28" s="19" t="str">
        <f t="shared" si="1"/>
        <v/>
      </c>
      <c r="J28" s="20"/>
    </row>
    <row r="29" spans="1:10" s="2" customFormat="1" ht="15.75" customHeight="1">
      <c r="A29" s="2" t="str">
        <f>封面!B$10&amp;封面!D$10</f>
        <v>产权持有单位填表人：杨庆华</v>
      </c>
      <c r="C29" s="58"/>
      <c r="D29" s="22"/>
      <c r="E29" s="22"/>
    </row>
    <row r="30" spans="1:10" s="2" customFormat="1" ht="15.75" customHeight="1">
      <c r="A30" s="2" t="str">
        <f>封面!B$12&amp;封面!D$12&amp;封面!E$12&amp;封面!F$12&amp;封面!G$12&amp;封面!H$12&amp;封面!I$12</f>
        <v>填表日期：2019年1月24日</v>
      </c>
      <c r="C30" s="55"/>
      <c r="G30" s="24" t="str">
        <f>"评估人员："&amp;封面!$P$18</f>
        <v>评估人员：</v>
      </c>
    </row>
  </sheetData>
  <mergeCells count="3">
    <mergeCell ref="A1:J1"/>
    <mergeCell ref="A2:J2"/>
    <mergeCell ref="A28:B28"/>
  </mergeCells>
  <phoneticPr fontId="206" type="noConversion"/>
  <hyperlinks>
    <hyperlink ref="A28:B28" location="'3-流动汇总'!A1" display="合            计"/>
  </hyperlinks>
  <printOptions horizontalCentered="1"/>
  <pageMargins left="0.35" right="0.35" top="0.87" bottom="0.79" header="1.3" footer="0.75"/>
  <pageSetup paperSize="9" fitToHeight="0" orientation="landscape" horizontalDpi="4294967292" r:id="rId1"/>
  <headerFooter scaleWithDoc="0">
    <oddHeader>&amp;R&amp;"宋体,常规"&amp;10表3-11
共&amp;N页第&amp;P页
金额单位:人民币元</oddHeader>
  </headerFooter>
  <legacy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showGridLines="0" workbookViewId="0">
      <selection activeCell="C13" sqref="C13:D13"/>
    </sheetView>
  </sheetViews>
  <sheetFormatPr defaultRowHeight="15.75" customHeight="1"/>
  <cols>
    <col min="1" max="1" width="10.75" style="4" customWidth="1"/>
    <col min="2" max="2" width="35.125" style="4" customWidth="1"/>
    <col min="3" max="3" width="19.125" style="4" customWidth="1"/>
    <col min="4" max="4" width="21.75" style="4" customWidth="1"/>
    <col min="5" max="5" width="20.125" style="4" customWidth="1"/>
    <col min="6" max="6" width="14.5" style="4" customWidth="1"/>
    <col min="7" max="16384" width="9" style="4"/>
  </cols>
  <sheetData>
    <row r="1" spans="1:6" s="1" customFormat="1" ht="30" customHeight="1">
      <c r="A1" s="759" t="s">
        <v>729</v>
      </c>
      <c r="B1" s="759"/>
      <c r="C1" s="759"/>
      <c r="D1" s="759"/>
      <c r="E1" s="759"/>
      <c r="F1" s="759"/>
    </row>
    <row r="2" spans="1:6" s="65" customFormat="1" ht="0.75" customHeight="1">
      <c r="A2" s="229"/>
      <c r="B2" s="229"/>
      <c r="C2" s="229"/>
      <c r="D2" s="229"/>
      <c r="E2" s="229"/>
      <c r="F2" s="229"/>
    </row>
    <row r="3" spans="1:6" s="2" customFormat="1" ht="14.1" customHeight="1">
      <c r="A3" s="760" t="str">
        <f>'1-汇总表'!A2:F2</f>
        <v>评估基准日：2018年12月31日</v>
      </c>
      <c r="B3" s="760"/>
      <c r="C3" s="760"/>
      <c r="D3" s="760"/>
      <c r="E3" s="760"/>
      <c r="F3" s="760"/>
    </row>
    <row r="4" spans="1:6" s="2" customFormat="1" ht="14.1" customHeight="1">
      <c r="A4" s="7"/>
      <c r="B4" s="7"/>
      <c r="C4" s="7"/>
      <c r="D4" s="7"/>
      <c r="E4" s="7"/>
      <c r="F4" s="106"/>
    </row>
    <row r="5" spans="1:6" s="2" customFormat="1" ht="15.75" customHeight="1">
      <c r="A5" s="54" t="str">
        <f>'1-汇总表'!A4</f>
        <v>产权持有人名称：阳煤集团青岛恒源化工有限公司</v>
      </c>
      <c r="F5" s="107"/>
    </row>
    <row r="6" spans="1:6" s="3" customFormat="1" ht="15.75" customHeight="1">
      <c r="A6" s="76" t="s">
        <v>576</v>
      </c>
      <c r="B6" s="76" t="s">
        <v>577</v>
      </c>
      <c r="C6" s="76" t="s">
        <v>578</v>
      </c>
      <c r="D6" s="76" t="s">
        <v>579</v>
      </c>
      <c r="E6" s="76" t="s">
        <v>493</v>
      </c>
      <c r="F6" s="76" t="s">
        <v>580</v>
      </c>
    </row>
    <row r="7" spans="1:6" ht="15.75" customHeight="1">
      <c r="A7" s="76" t="s">
        <v>730</v>
      </c>
      <c r="B7" s="284" t="s">
        <v>192</v>
      </c>
      <c r="C7" s="19">
        <f>'4-1可供出售金融资产汇总'!C28</f>
        <v>0</v>
      </c>
      <c r="D7" s="19">
        <f>'4-1可供出售金融资产汇总'!D28</f>
        <v>0</v>
      </c>
      <c r="E7" s="79">
        <f>D7-C7</f>
        <v>0</v>
      </c>
      <c r="F7" s="79">
        <f>IF(C7&lt;&gt;0,ROUND(100*E7/ABS(C7),2),0)</f>
        <v>0</v>
      </c>
    </row>
    <row r="8" spans="1:6" ht="15.75" customHeight="1">
      <c r="A8" s="76" t="s">
        <v>731</v>
      </c>
      <c r="B8" s="285" t="s">
        <v>513</v>
      </c>
      <c r="C8" s="19">
        <f>'4-2持有到期投资'!H29</f>
        <v>0</v>
      </c>
      <c r="D8" s="19">
        <f>'4-2持有到期投资'!I29</f>
        <v>0</v>
      </c>
      <c r="E8" s="79">
        <f t="shared" ref="E8:E23" si="0">D8-C8</f>
        <v>0</v>
      </c>
      <c r="F8" s="79">
        <f t="shared" ref="F8:F23" si="1">IF(C8&lt;&gt;0,ROUND(100*E8/ABS(C8),2),0)</f>
        <v>0</v>
      </c>
    </row>
    <row r="9" spans="1:6" ht="15.75" customHeight="1">
      <c r="A9" s="76" t="s">
        <v>732</v>
      </c>
      <c r="B9" s="285" t="s">
        <v>514</v>
      </c>
      <c r="C9" s="19">
        <f>'4-3长期应收'!E28</f>
        <v>0</v>
      </c>
      <c r="D9" s="19">
        <f>'4-3长期应收'!F28</f>
        <v>0</v>
      </c>
      <c r="E9" s="79">
        <f t="shared" si="0"/>
        <v>0</v>
      </c>
      <c r="F9" s="79">
        <f t="shared" si="1"/>
        <v>0</v>
      </c>
    </row>
    <row r="10" spans="1:6" ht="15.75" customHeight="1">
      <c r="A10" s="76" t="s">
        <v>733</v>
      </c>
      <c r="B10" s="285" t="s">
        <v>515</v>
      </c>
      <c r="C10" s="19">
        <f>'4-4股权投资'!G28</f>
        <v>0</v>
      </c>
      <c r="D10" s="19">
        <f>'4-4股权投资'!H28</f>
        <v>0</v>
      </c>
      <c r="E10" s="79">
        <f t="shared" si="0"/>
        <v>0</v>
      </c>
      <c r="F10" s="79">
        <f t="shared" si="1"/>
        <v>0</v>
      </c>
    </row>
    <row r="11" spans="1:6" ht="15.75" customHeight="1">
      <c r="A11" s="76" t="s">
        <v>734</v>
      </c>
      <c r="B11" s="285" t="s">
        <v>516</v>
      </c>
      <c r="C11" s="19">
        <f>'4-5投资性房地产'!C27</f>
        <v>0</v>
      </c>
      <c r="D11" s="19">
        <f>'4-5投资性房地产'!D27</f>
        <v>0</v>
      </c>
      <c r="E11" s="79">
        <f t="shared" si="0"/>
        <v>0</v>
      </c>
      <c r="F11" s="79">
        <f t="shared" si="1"/>
        <v>0</v>
      </c>
    </row>
    <row r="12" spans="1:6" ht="15.75" customHeight="1">
      <c r="A12" s="76" t="s">
        <v>735</v>
      </c>
      <c r="B12" s="285" t="s">
        <v>517</v>
      </c>
      <c r="C12" s="19">
        <f>'4-6固定资产汇总'!D28</f>
        <v>2153399.21</v>
      </c>
      <c r="D12" s="19">
        <f>'4-6固定资产汇总'!F28</f>
        <v>1293275.8</v>
      </c>
      <c r="E12" s="79">
        <f t="shared" si="0"/>
        <v>-860123.41</v>
      </c>
      <c r="F12" s="79">
        <f t="shared" si="1"/>
        <v>-39.94</v>
      </c>
    </row>
    <row r="13" spans="1:6" ht="15.75" customHeight="1">
      <c r="A13" s="76" t="s">
        <v>736</v>
      </c>
      <c r="B13" s="285" t="s">
        <v>518</v>
      </c>
      <c r="C13" s="19">
        <f>'4-7在建工程汇总'!C7</f>
        <v>54259159.329999998</v>
      </c>
      <c r="D13" s="19">
        <f>'4-7在建工程汇总'!D7</f>
        <v>8188983.2000000002</v>
      </c>
      <c r="E13" s="79">
        <f t="shared" si="0"/>
        <v>-46070176.130000003</v>
      </c>
      <c r="F13" s="79">
        <f t="shared" si="1"/>
        <v>-84.91</v>
      </c>
    </row>
    <row r="14" spans="1:6" ht="15.75" customHeight="1">
      <c r="A14" s="76" t="s">
        <v>737</v>
      </c>
      <c r="B14" s="285" t="s">
        <v>519</v>
      </c>
      <c r="C14" s="19">
        <f>'4-8工程物资'!K43</f>
        <v>2922275.08</v>
      </c>
      <c r="D14" s="19">
        <f>'4-8工程物资'!N43</f>
        <v>213869.6</v>
      </c>
      <c r="E14" s="79">
        <f t="shared" si="0"/>
        <v>-2708405.48</v>
      </c>
      <c r="F14" s="79">
        <f t="shared" si="1"/>
        <v>-92.68</v>
      </c>
    </row>
    <row r="15" spans="1:6" ht="15.75" customHeight="1">
      <c r="A15" s="76" t="s">
        <v>738</v>
      </c>
      <c r="B15" s="285" t="s">
        <v>520</v>
      </c>
      <c r="C15" s="19">
        <f>'4-9固定资产清理'!D28</f>
        <v>0</v>
      </c>
      <c r="D15" s="19">
        <f>'4-9固定资产清理'!E28</f>
        <v>0</v>
      </c>
      <c r="E15" s="79">
        <f t="shared" si="0"/>
        <v>0</v>
      </c>
      <c r="F15" s="79">
        <f t="shared" si="1"/>
        <v>0</v>
      </c>
    </row>
    <row r="16" spans="1:6" ht="15.75" customHeight="1">
      <c r="A16" s="76" t="s">
        <v>739</v>
      </c>
      <c r="B16" s="285" t="s">
        <v>521</v>
      </c>
      <c r="C16" s="19">
        <f>'4-10生产性生物资产'!H28</f>
        <v>0</v>
      </c>
      <c r="D16" s="19">
        <f>'4-10生产性生物资产'!K28</f>
        <v>0</v>
      </c>
      <c r="E16" s="79">
        <f t="shared" si="0"/>
        <v>0</v>
      </c>
      <c r="F16" s="79">
        <f t="shared" si="1"/>
        <v>0</v>
      </c>
    </row>
    <row r="17" spans="1:6" ht="15.75" customHeight="1">
      <c r="A17" s="76" t="s">
        <v>740</v>
      </c>
      <c r="B17" s="285" t="s">
        <v>522</v>
      </c>
      <c r="C17" s="19">
        <f>'4-11油气资产'!I28</f>
        <v>0</v>
      </c>
      <c r="D17" s="19">
        <f>'4-11油气资产'!L28</f>
        <v>0</v>
      </c>
      <c r="E17" s="79">
        <f t="shared" si="0"/>
        <v>0</v>
      </c>
      <c r="F17" s="79">
        <f t="shared" si="1"/>
        <v>0</v>
      </c>
    </row>
    <row r="18" spans="1:6" ht="15.75" customHeight="1">
      <c r="A18" s="76" t="s">
        <v>741</v>
      </c>
      <c r="B18" s="285" t="s">
        <v>523</v>
      </c>
      <c r="C18" s="19">
        <f>'4-12无形资产汇总'!C28</f>
        <v>0</v>
      </c>
      <c r="D18" s="19">
        <f>'4-12无形资产汇总'!D28</f>
        <v>0</v>
      </c>
      <c r="E18" s="79">
        <f t="shared" si="0"/>
        <v>0</v>
      </c>
      <c r="F18" s="79">
        <f t="shared" si="1"/>
        <v>0</v>
      </c>
    </row>
    <row r="19" spans="1:6" ht="15.75" customHeight="1">
      <c r="A19" s="76" t="s">
        <v>742</v>
      </c>
      <c r="B19" s="285" t="s">
        <v>524</v>
      </c>
      <c r="C19" s="19">
        <f>'4-13开发支出'!D27</f>
        <v>0</v>
      </c>
      <c r="D19" s="19">
        <f>'4-13开发支出'!E27</f>
        <v>0</v>
      </c>
      <c r="E19" s="79">
        <f t="shared" si="0"/>
        <v>0</v>
      </c>
      <c r="F19" s="79">
        <f t="shared" si="1"/>
        <v>0</v>
      </c>
    </row>
    <row r="20" spans="1:6" ht="15.75" customHeight="1">
      <c r="A20" s="76" t="s">
        <v>743</v>
      </c>
      <c r="B20" s="285" t="s">
        <v>525</v>
      </c>
      <c r="C20" s="19">
        <f>'4-14商誉'!D27</f>
        <v>0</v>
      </c>
      <c r="D20" s="19">
        <f>'4-14商誉'!E27</f>
        <v>0</v>
      </c>
      <c r="E20" s="79">
        <f t="shared" si="0"/>
        <v>0</v>
      </c>
      <c r="F20" s="79">
        <f t="shared" si="1"/>
        <v>0</v>
      </c>
    </row>
    <row r="21" spans="1:6" ht="15.75" customHeight="1">
      <c r="A21" s="76" t="s">
        <v>744</v>
      </c>
      <c r="B21" s="285" t="s">
        <v>526</v>
      </c>
      <c r="C21" s="19">
        <f>'4-15长期待摊费用'!F27</f>
        <v>0</v>
      </c>
      <c r="D21" s="19">
        <f>'4-15长期待摊费用'!H27</f>
        <v>0</v>
      </c>
      <c r="E21" s="79">
        <f t="shared" si="0"/>
        <v>0</v>
      </c>
      <c r="F21" s="79">
        <f t="shared" si="1"/>
        <v>0</v>
      </c>
    </row>
    <row r="22" spans="1:6" ht="15.75" customHeight="1">
      <c r="A22" s="76" t="s">
        <v>745</v>
      </c>
      <c r="B22" s="285" t="s">
        <v>527</v>
      </c>
      <c r="C22" s="19">
        <f>'4-16递延所得税资产'!D28</f>
        <v>0</v>
      </c>
      <c r="D22" s="19">
        <f>'4-16递延所得税资产'!E28</f>
        <v>0</v>
      </c>
      <c r="E22" s="79">
        <f t="shared" si="0"/>
        <v>0</v>
      </c>
      <c r="F22" s="79">
        <f t="shared" si="1"/>
        <v>0</v>
      </c>
    </row>
    <row r="23" spans="1:6" ht="15.75" customHeight="1">
      <c r="A23" s="76" t="s">
        <v>746</v>
      </c>
      <c r="B23" s="285" t="s">
        <v>528</v>
      </c>
      <c r="C23" s="19">
        <f>'4-17其他非流动资产'!D28</f>
        <v>0</v>
      </c>
      <c r="D23" s="19">
        <f>'4-17其他非流动资产'!E28</f>
        <v>0</v>
      </c>
      <c r="E23" s="79">
        <f t="shared" si="0"/>
        <v>0</v>
      </c>
      <c r="F23" s="79">
        <f t="shared" si="1"/>
        <v>0</v>
      </c>
    </row>
    <row r="24" spans="1:6" ht="15.75" customHeight="1">
      <c r="A24" s="13"/>
      <c r="B24" s="20"/>
      <c r="C24" s="19"/>
      <c r="D24" s="19"/>
      <c r="E24" s="79"/>
      <c r="F24" s="79"/>
    </row>
    <row r="25" spans="1:6" ht="15.75" customHeight="1">
      <c r="A25" s="13"/>
      <c r="B25" s="20"/>
      <c r="C25" s="19"/>
      <c r="D25" s="19"/>
      <c r="E25" s="79"/>
      <c r="F25" s="79"/>
    </row>
    <row r="26" spans="1:6" ht="15.75" customHeight="1">
      <c r="A26" s="13"/>
      <c r="B26" s="20"/>
      <c r="C26" s="19"/>
      <c r="D26" s="19"/>
      <c r="E26" s="79"/>
      <c r="F26" s="79"/>
    </row>
    <row r="27" spans="1:6" ht="15.75" customHeight="1">
      <c r="A27" s="76"/>
      <c r="B27" s="76"/>
      <c r="C27" s="19"/>
      <c r="D27" s="19"/>
      <c r="E27" s="79"/>
      <c r="F27" s="79"/>
    </row>
    <row r="28" spans="1:6" ht="15.75" customHeight="1">
      <c r="A28" s="76"/>
      <c r="B28" s="76"/>
      <c r="C28" s="19"/>
      <c r="D28" s="19"/>
      <c r="E28" s="79"/>
      <c r="F28" s="79"/>
    </row>
    <row r="29" spans="1:6" ht="15.75" customHeight="1">
      <c r="A29" s="761" t="s">
        <v>666</v>
      </c>
      <c r="B29" s="761"/>
      <c r="C29" s="19">
        <f>SUM(C7:C23)</f>
        <v>59334833.619999997</v>
      </c>
      <c r="D29" s="19">
        <f>SUM(D7:D23)</f>
        <v>9696128.5999999996</v>
      </c>
      <c r="E29" s="79">
        <f>D29-C29</f>
        <v>-49638705.020000003</v>
      </c>
      <c r="F29" s="79">
        <f>IF(C29&lt;&gt;0,ROUND(100*E29/ABS(C29),2),0)</f>
        <v>-83.66</v>
      </c>
    </row>
    <row r="30" spans="1:6" ht="15.75" customHeight="1">
      <c r="C30" s="82"/>
      <c r="D30" s="82"/>
      <c r="E30" s="82"/>
    </row>
    <row r="31" spans="1:6" ht="15.75" customHeight="1">
      <c r="D31" s="24" t="str">
        <f>"评估人员："&amp;封面!$P$22</f>
        <v>评估人员：</v>
      </c>
    </row>
  </sheetData>
  <mergeCells count="3">
    <mergeCell ref="A1:F1"/>
    <mergeCell ref="A3:F3"/>
    <mergeCell ref="A29:B29"/>
  </mergeCells>
  <phoneticPr fontId="206" type="noConversion"/>
  <hyperlinks>
    <hyperlink ref="B7" location="'4-1可供出售金融资产汇总'!A1" display="可供出售金融资产"/>
    <hyperlink ref="B8" location="'4-2持有到期投资'!A1" display="持有至到期投资"/>
    <hyperlink ref="B9" location="'4-3长期应收'!A1" display="长期应收款"/>
    <hyperlink ref="B10" location="'4-4股权投资'!A1" display="长期股权投资"/>
    <hyperlink ref="B11" location="'4-5投资性房地产'!A1" display="投资性房地产"/>
    <hyperlink ref="B12" location="'4-6固定资产汇总'!A1" display="固定资产"/>
    <hyperlink ref="B13" location="'4-7在建工程汇总'!A1" display="在建工程"/>
    <hyperlink ref="B14" location="'4-8工程物资'!A1" display="工程物资"/>
    <hyperlink ref="B15" location="'4-9固定资产清理'!A1" display="固定资产清理"/>
    <hyperlink ref="B16" location="'4-10生产性生物资产'!A1" display="生产性生物资产"/>
    <hyperlink ref="B17" location="'4-11油气资产'!A1" display="油气资产"/>
    <hyperlink ref="B18" location="'4-12无形资产汇总'!A1" display="无形资产"/>
    <hyperlink ref="B19" location="'4-13开发支出'!A1" display="开发支出"/>
    <hyperlink ref="B20" location="'4-14商誉'!A1" display="商誉"/>
    <hyperlink ref="B21" location="'4-15长期待摊费用'!A1" display="长期待摊费用"/>
    <hyperlink ref="B22" location="'4-16递延所得税资产'!A1" display="递延所得税资产"/>
    <hyperlink ref="B23" location="'4-17其他非流动资产'!A1" display="其他非流动资产"/>
    <hyperlink ref="A29:B29" location="'2-分类汇总'!B19" display="合            计"/>
  </hyperlinks>
  <printOptions horizontalCentered="1"/>
  <pageMargins left="0.39" right="0.41" top="0.87" bottom="0.87" header="1.27" footer="0.73"/>
  <pageSetup paperSize="9" fitToHeight="0" orientation="landscape" horizontalDpi="4294967292" r:id="rId1"/>
  <headerFooter scaleWithDoc="0">
    <oddHeader>&amp;R&amp;"宋体,常规"&amp;10表4
共&amp;N页第&amp;P页
金额单位:人民币元</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Zeros="0" workbookViewId="0">
      <selection activeCell="H25" sqref="H25"/>
    </sheetView>
  </sheetViews>
  <sheetFormatPr defaultRowHeight="15.75" customHeight="1"/>
  <cols>
    <col min="1" max="1" width="16" style="90" customWidth="1"/>
    <col min="2" max="2" width="32.75" style="90" customWidth="1"/>
    <col min="3" max="4" width="19.125" style="90" customWidth="1"/>
    <col min="5" max="5" width="20.125" style="90" customWidth="1"/>
    <col min="6" max="6" width="14.125" style="90" customWidth="1"/>
    <col min="7" max="16384" width="9" style="90"/>
  </cols>
  <sheetData>
    <row r="1" spans="1:6" s="88" customFormat="1" ht="30" customHeight="1">
      <c r="A1" s="771" t="s">
        <v>747</v>
      </c>
      <c r="B1" s="772"/>
      <c r="C1" s="772"/>
      <c r="D1" s="772"/>
      <c r="E1" s="772"/>
      <c r="F1" s="772"/>
    </row>
    <row r="2" spans="1:6" ht="14.1" customHeight="1">
      <c r="A2" s="773" t="str">
        <f>'1-汇总表'!A2:F2</f>
        <v>评估基准日：2018年12月31日</v>
      </c>
      <c r="B2" s="774"/>
      <c r="C2" s="774"/>
      <c r="D2" s="774"/>
      <c r="E2" s="774"/>
      <c r="F2" s="774"/>
    </row>
    <row r="3" spans="1:6" ht="14.1" customHeight="1">
      <c r="A3" s="92"/>
      <c r="B3" s="92"/>
      <c r="C3" s="92"/>
      <c r="D3" s="92"/>
      <c r="E3" s="809"/>
      <c r="F3" s="809"/>
    </row>
    <row r="4" spans="1:6" ht="15.75" customHeight="1">
      <c r="A4" s="111" t="str">
        <f>'1-汇总表'!A4</f>
        <v>产权持有人名称：阳煤集团青岛恒源化工有限公司</v>
      </c>
      <c r="F4" s="281"/>
    </row>
    <row r="5" spans="1:6" s="184" customFormat="1" ht="15.75" customHeight="1">
      <c r="A5" s="273" t="s">
        <v>603</v>
      </c>
      <c r="B5" s="273" t="s">
        <v>604</v>
      </c>
      <c r="C5" s="273" t="s">
        <v>605</v>
      </c>
      <c r="D5" s="273" t="s">
        <v>606</v>
      </c>
      <c r="E5" s="272" t="s">
        <v>607</v>
      </c>
      <c r="F5" s="273" t="s">
        <v>623</v>
      </c>
    </row>
    <row r="6" spans="1:6" ht="15.75" customHeight="1">
      <c r="A6" s="273" t="s">
        <v>748</v>
      </c>
      <c r="B6" s="282" t="s">
        <v>749</v>
      </c>
      <c r="C6" s="19">
        <f>'4-1-1可出售-股票'!H27</f>
        <v>0</v>
      </c>
      <c r="D6" s="19">
        <f>'4-1-1可出售-股票'!I27</f>
        <v>0</v>
      </c>
      <c r="E6" s="48">
        <f>D6-C6</f>
        <v>0</v>
      </c>
      <c r="F6" s="283">
        <f>IF(C6&lt;&gt;0,ROUND(100*E6/ABS(C6),2),0)</f>
        <v>0</v>
      </c>
    </row>
    <row r="7" spans="1:6" ht="15.75" customHeight="1">
      <c r="A7" s="273" t="s">
        <v>750</v>
      </c>
      <c r="B7" s="282" t="s">
        <v>751</v>
      </c>
      <c r="C7" s="19">
        <f>'4-1-2可出售-债券'!H28</f>
        <v>0</v>
      </c>
      <c r="D7" s="19">
        <f>'4-1-2可出售-债券'!I28</f>
        <v>0</v>
      </c>
      <c r="E7" s="48">
        <f>D7-C7</f>
        <v>0</v>
      </c>
      <c r="F7" s="283">
        <f>IF(C7&lt;&gt;0,ROUND(100*E7/ABS(C7),2),0)</f>
        <v>0</v>
      </c>
    </row>
    <row r="8" spans="1:6" ht="15.75" customHeight="1">
      <c r="A8" s="273" t="s">
        <v>752</v>
      </c>
      <c r="B8" s="282" t="s">
        <v>753</v>
      </c>
      <c r="C8" s="19">
        <f>'4-1-3可出售-其他'!H27</f>
        <v>0</v>
      </c>
      <c r="D8" s="19">
        <f>'4-1-3可出售-其他'!I27</f>
        <v>0</v>
      </c>
      <c r="E8" s="48">
        <f>D8-C8</f>
        <v>0</v>
      </c>
      <c r="F8" s="283">
        <f>IF(C8&lt;&gt;0,ROUND(100*E8/ABS(C8),2),0)</f>
        <v>0</v>
      </c>
    </row>
    <row r="9" spans="1:6" ht="15.75" customHeight="1">
      <c r="A9" s="99"/>
      <c r="B9" s="103"/>
      <c r="C9" s="102"/>
      <c r="D9" s="102"/>
      <c r="E9" s="102"/>
      <c r="F9" s="102"/>
    </row>
    <row r="10" spans="1:6" ht="15.75" customHeight="1">
      <c r="A10" s="99"/>
      <c r="B10" s="103"/>
      <c r="C10" s="102"/>
      <c r="D10" s="102"/>
      <c r="E10" s="102"/>
      <c r="F10" s="102"/>
    </row>
    <row r="11" spans="1:6" ht="15.75" customHeight="1">
      <c r="A11" s="99"/>
      <c r="B11" s="103"/>
      <c r="C11" s="102"/>
      <c r="D11" s="102"/>
      <c r="E11" s="102"/>
      <c r="F11" s="102"/>
    </row>
    <row r="12" spans="1:6" ht="15.75" customHeight="1">
      <c r="A12" s="99"/>
      <c r="B12" s="103"/>
      <c r="C12" s="102"/>
      <c r="D12" s="102"/>
      <c r="E12" s="102"/>
      <c r="F12" s="102"/>
    </row>
    <row r="13" spans="1:6" ht="15.75" customHeight="1">
      <c r="A13" s="99"/>
      <c r="B13" s="103"/>
      <c r="C13" s="102"/>
      <c r="D13" s="102"/>
      <c r="E13" s="102"/>
      <c r="F13" s="102"/>
    </row>
    <row r="14" spans="1:6" ht="15.75" customHeight="1">
      <c r="A14" s="99"/>
      <c r="B14" s="103"/>
      <c r="C14" s="102"/>
      <c r="D14" s="102"/>
      <c r="E14" s="102"/>
      <c r="F14" s="102"/>
    </row>
    <row r="15" spans="1:6" ht="15.75" customHeight="1">
      <c r="A15" s="99"/>
      <c r="B15" s="103"/>
      <c r="C15" s="102"/>
      <c r="D15" s="102"/>
      <c r="E15" s="102"/>
      <c r="F15" s="102"/>
    </row>
    <row r="16" spans="1:6" ht="15.75" customHeight="1">
      <c r="A16" s="99"/>
      <c r="B16" s="103"/>
      <c r="C16" s="102"/>
      <c r="D16" s="102"/>
      <c r="E16" s="102"/>
      <c r="F16" s="102"/>
    </row>
    <row r="17" spans="1:6" ht="15.75" customHeight="1">
      <c r="A17" s="99"/>
      <c r="B17" s="103"/>
      <c r="C17" s="102"/>
      <c r="D17" s="102"/>
      <c r="E17" s="102"/>
      <c r="F17" s="102"/>
    </row>
    <row r="18" spans="1:6" ht="15.75" customHeight="1">
      <c r="A18" s="99"/>
      <c r="B18" s="103"/>
      <c r="C18" s="102"/>
      <c r="D18" s="102"/>
      <c r="E18" s="102"/>
      <c r="F18" s="102"/>
    </row>
    <row r="19" spans="1:6" ht="15.75" customHeight="1">
      <c r="A19" s="99"/>
      <c r="B19" s="103"/>
      <c r="C19" s="102"/>
      <c r="D19" s="102"/>
      <c r="E19" s="102"/>
      <c r="F19" s="102"/>
    </row>
    <row r="20" spans="1:6" ht="15.75" customHeight="1">
      <c r="A20" s="99"/>
      <c r="B20" s="103"/>
      <c r="C20" s="102"/>
      <c r="D20" s="102"/>
      <c r="E20" s="102"/>
      <c r="F20" s="102"/>
    </row>
    <row r="21" spans="1:6" ht="15.75" customHeight="1">
      <c r="A21" s="99"/>
      <c r="B21" s="103"/>
      <c r="C21" s="102"/>
      <c r="D21" s="102"/>
      <c r="E21" s="102"/>
      <c r="F21" s="102"/>
    </row>
    <row r="22" spans="1:6" ht="15.75" customHeight="1">
      <c r="A22" s="99"/>
      <c r="B22" s="103"/>
      <c r="C22" s="102"/>
      <c r="D22" s="102"/>
      <c r="E22" s="102"/>
      <c r="F22" s="102"/>
    </row>
    <row r="23" spans="1:6" ht="15.75" customHeight="1">
      <c r="A23" s="99"/>
      <c r="B23" s="103"/>
      <c r="C23" s="102"/>
      <c r="D23" s="102"/>
      <c r="E23" s="102"/>
      <c r="F23" s="102"/>
    </row>
    <row r="24" spans="1:6" ht="15.75" customHeight="1">
      <c r="A24" s="99"/>
      <c r="B24" s="103"/>
      <c r="C24" s="102"/>
      <c r="D24" s="102"/>
      <c r="E24" s="102"/>
      <c r="F24" s="102"/>
    </row>
    <row r="25" spans="1:6" ht="15.75" customHeight="1">
      <c r="A25" s="99"/>
      <c r="B25" s="103"/>
      <c r="C25" s="102"/>
      <c r="D25" s="102"/>
      <c r="E25" s="102"/>
      <c r="F25" s="102"/>
    </row>
    <row r="26" spans="1:6" ht="15.75" customHeight="1">
      <c r="A26" s="99"/>
      <c r="B26" s="103"/>
      <c r="C26" s="102"/>
      <c r="D26" s="102"/>
      <c r="E26" s="102"/>
      <c r="F26" s="102"/>
    </row>
    <row r="27" spans="1:6" ht="15.75" customHeight="1">
      <c r="A27" s="99"/>
      <c r="B27" s="103"/>
      <c r="C27" s="102"/>
      <c r="D27" s="102"/>
      <c r="E27" s="102"/>
      <c r="F27" s="102"/>
    </row>
    <row r="28" spans="1:6" ht="15.75" customHeight="1">
      <c r="A28" s="776" t="s">
        <v>754</v>
      </c>
      <c r="B28" s="776"/>
      <c r="C28" s="48">
        <f>SUM(C6:C8)</f>
        <v>0</v>
      </c>
      <c r="D28" s="48">
        <f>SUM(D6:D8)</f>
        <v>0</v>
      </c>
      <c r="E28" s="48">
        <f>D28-C28</f>
        <v>0</v>
      </c>
      <c r="F28" s="283">
        <f>IF(C28&lt;&gt;0,ROUND(100*E28/ABS(C28),2),0)</f>
        <v>0</v>
      </c>
    </row>
    <row r="29" spans="1:6" ht="15.75" customHeight="1">
      <c r="C29" s="105"/>
      <c r="D29" s="105"/>
      <c r="E29" s="105"/>
    </row>
    <row r="30" spans="1:6" ht="15.75" customHeight="1">
      <c r="D30" s="89" t="str">
        <f>"评估人员："&amp;封面!$P$22</f>
        <v>评估人员：</v>
      </c>
    </row>
  </sheetData>
  <mergeCells count="4">
    <mergeCell ref="A1:F1"/>
    <mergeCell ref="A2:F2"/>
    <mergeCell ref="E3:F3"/>
    <mergeCell ref="A28:B28"/>
  </mergeCells>
  <phoneticPr fontId="206" type="noConversion"/>
  <hyperlinks>
    <hyperlink ref="B6" location="'4-1-1可出售-股票'!A1" display="可供出售金融资产-股票投资"/>
    <hyperlink ref="B7" location="'4-1-2可出售-债券'!A1" display="可供出售金融资产-债券投资"/>
    <hyperlink ref="B8" location="'4-1-3可出售-其他'!A1" display="可供出售金融资产-其他投资"/>
    <hyperlink ref="A28:B28" location="'4-非流动资产汇总'!A1" display="合            计"/>
  </hyperlinks>
  <printOptions horizontalCentered="1"/>
  <pageMargins left="0.64" right="0.59" top="0.87" bottom="0.87" header="1.27" footer="0.95"/>
  <pageSetup paperSize="9" fitToHeight="0" orientation="landscape" horizontalDpi="4294967292" r:id="rId1"/>
  <headerFooter scaleWithDoc="0">
    <oddHeader>&amp;R&amp;"宋体,常规"&amp;10表4-1
共&amp;N页第&amp;P页
金额单位:人民币元</oddHead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1"/>
  <sheetViews>
    <sheetView showZeros="0" workbookViewId="0">
      <selection activeCell="H25" sqref="H25"/>
    </sheetView>
  </sheetViews>
  <sheetFormatPr defaultRowHeight="15.75" customHeight="1"/>
  <cols>
    <col min="1" max="1" width="4.125" style="90" customWidth="1"/>
    <col min="2" max="2" width="27" style="90" customWidth="1"/>
    <col min="3" max="3" width="9" style="90"/>
    <col min="4" max="4" width="7.625" style="91" customWidth="1"/>
    <col min="5" max="5" width="7.75" style="90" customWidth="1"/>
    <col min="6" max="6" width="8.875" style="90" bestFit="1" customWidth="1"/>
    <col min="7" max="7" width="8.625" style="90" customWidth="1"/>
    <col min="8" max="8" width="11" style="90" customWidth="1"/>
    <col min="9" max="9" width="10.5" style="90" customWidth="1"/>
    <col min="10" max="10" width="10.25" style="90" customWidth="1"/>
    <col min="11" max="16384" width="9" style="90"/>
  </cols>
  <sheetData>
    <row r="1" spans="1:12" s="88" customFormat="1" ht="30" customHeight="1">
      <c r="A1" s="771" t="s">
        <v>755</v>
      </c>
      <c r="B1" s="772"/>
      <c r="C1" s="772"/>
      <c r="D1" s="772"/>
      <c r="E1" s="772"/>
      <c r="F1" s="772"/>
      <c r="G1" s="772"/>
      <c r="H1" s="772"/>
      <c r="I1" s="772"/>
      <c r="J1" s="772"/>
      <c r="K1" s="772"/>
      <c r="L1" s="772"/>
    </row>
    <row r="2" spans="1:12" ht="14.1" customHeight="1">
      <c r="A2" s="773" t="str">
        <f>'1-汇总表'!A2:F2</f>
        <v>评估基准日：2018年12月31日</v>
      </c>
      <c r="B2" s="774"/>
      <c r="C2" s="774"/>
      <c r="D2" s="774"/>
      <c r="E2" s="774"/>
      <c r="F2" s="774"/>
      <c r="G2" s="774"/>
      <c r="H2" s="780"/>
      <c r="I2" s="780"/>
      <c r="J2" s="780"/>
      <c r="K2" s="780"/>
      <c r="L2" s="780"/>
    </row>
    <row r="3" spans="1:12" ht="14.1" customHeight="1">
      <c r="A3" s="92"/>
      <c r="B3" s="92"/>
      <c r="C3" s="92"/>
      <c r="D3" s="94"/>
      <c r="E3" s="92"/>
      <c r="F3" s="92"/>
      <c r="G3" s="92"/>
      <c r="H3" s="93"/>
      <c r="I3" s="93"/>
      <c r="J3" s="93"/>
      <c r="K3" s="93"/>
      <c r="L3" s="95"/>
    </row>
    <row r="4" spans="1:12" ht="15.75" customHeight="1">
      <c r="A4" s="111" t="str">
        <f>'1-汇总表'!A4</f>
        <v>产权持有人名称：阳煤集团青岛恒源化工有限公司</v>
      </c>
      <c r="L4" s="96"/>
    </row>
    <row r="5" spans="1:12" s="89" customFormat="1" ht="27" customHeight="1">
      <c r="A5" s="46" t="s">
        <v>5</v>
      </c>
      <c r="B5" s="46" t="s">
        <v>617</v>
      </c>
      <c r="C5" s="46" t="s">
        <v>756</v>
      </c>
      <c r="D5" s="97" t="s">
        <v>619</v>
      </c>
      <c r="E5" s="46" t="s">
        <v>620</v>
      </c>
      <c r="F5" s="98" t="s">
        <v>757</v>
      </c>
      <c r="G5" s="46" t="s">
        <v>758</v>
      </c>
      <c r="H5" s="98" t="s">
        <v>605</v>
      </c>
      <c r="I5" s="46" t="s">
        <v>606</v>
      </c>
      <c r="J5" s="46" t="s">
        <v>607</v>
      </c>
      <c r="K5" s="46" t="s">
        <v>623</v>
      </c>
      <c r="L5" s="46" t="s">
        <v>8</v>
      </c>
    </row>
    <row r="6" spans="1:12" ht="15.75" customHeight="1">
      <c r="A6" s="99"/>
      <c r="B6" s="100"/>
      <c r="C6" s="99"/>
      <c r="D6" s="101"/>
      <c r="E6" s="99"/>
      <c r="F6" s="99"/>
      <c r="G6" s="102"/>
      <c r="H6" s="102"/>
      <c r="I6" s="277">
        <f t="shared" ref="I6:I21" si="0">ROUND(F6*E6,2)</f>
        <v>0</v>
      </c>
      <c r="J6" s="277">
        <f>I6-H6</f>
        <v>0</v>
      </c>
      <c r="K6" s="277">
        <f>IF(H6&lt;&gt;0,ROUND(100*J6/ABS(H6),2),0)</f>
        <v>0</v>
      </c>
      <c r="L6" s="103"/>
    </row>
    <row r="7" spans="1:12" ht="15.75" customHeight="1">
      <c r="A7" s="99"/>
      <c r="B7" s="100"/>
      <c r="C7" s="99"/>
      <c r="D7" s="101"/>
      <c r="E7" s="99"/>
      <c r="F7" s="99"/>
      <c r="G7" s="102"/>
      <c r="H7" s="102"/>
      <c r="I7" s="277">
        <f t="shared" si="0"/>
        <v>0</v>
      </c>
      <c r="J7" s="277">
        <f t="shared" ref="J7:J21" si="1">I7-H7</f>
        <v>0</v>
      </c>
      <c r="K7" s="277">
        <f t="shared" ref="K7:K21" si="2">IF(H7&lt;&gt;0,ROUND(100*J7/ABS(H7),2),0)</f>
        <v>0</v>
      </c>
      <c r="L7" s="103"/>
    </row>
    <row r="8" spans="1:12" ht="15.75" customHeight="1">
      <c r="A8" s="99"/>
      <c r="B8" s="100"/>
      <c r="C8" s="99"/>
      <c r="D8" s="101"/>
      <c r="E8" s="99"/>
      <c r="F8" s="103"/>
      <c r="G8" s="102"/>
      <c r="H8" s="102"/>
      <c r="I8" s="277">
        <f t="shared" si="0"/>
        <v>0</v>
      </c>
      <c r="J8" s="277">
        <f t="shared" si="1"/>
        <v>0</v>
      </c>
      <c r="K8" s="277">
        <f t="shared" si="2"/>
        <v>0</v>
      </c>
      <c r="L8" s="103"/>
    </row>
    <row r="9" spans="1:12" ht="15.75" customHeight="1">
      <c r="A9" s="99"/>
      <c r="B9" s="100"/>
      <c r="C9" s="99"/>
      <c r="D9" s="101"/>
      <c r="E9" s="99"/>
      <c r="F9" s="99"/>
      <c r="G9" s="102"/>
      <c r="H9" s="102"/>
      <c r="I9" s="277">
        <f t="shared" si="0"/>
        <v>0</v>
      </c>
      <c r="J9" s="277">
        <f t="shared" si="1"/>
        <v>0</v>
      </c>
      <c r="K9" s="277">
        <f t="shared" si="2"/>
        <v>0</v>
      </c>
      <c r="L9" s="103"/>
    </row>
    <row r="10" spans="1:12" ht="15.75" customHeight="1">
      <c r="A10" s="99"/>
      <c r="B10" s="100"/>
      <c r="C10" s="99"/>
      <c r="D10" s="101"/>
      <c r="E10" s="99"/>
      <c r="F10" s="99"/>
      <c r="G10" s="102"/>
      <c r="H10" s="102"/>
      <c r="I10" s="277">
        <f t="shared" si="0"/>
        <v>0</v>
      </c>
      <c r="J10" s="277">
        <f t="shared" si="1"/>
        <v>0</v>
      </c>
      <c r="K10" s="277">
        <f t="shared" si="2"/>
        <v>0</v>
      </c>
      <c r="L10" s="103"/>
    </row>
    <row r="11" spans="1:12" ht="15.75" customHeight="1">
      <c r="A11" s="99"/>
      <c r="B11" s="100"/>
      <c r="C11" s="99"/>
      <c r="D11" s="101"/>
      <c r="E11" s="99"/>
      <c r="F11" s="99"/>
      <c r="G11" s="102"/>
      <c r="H11" s="102"/>
      <c r="I11" s="277">
        <f t="shared" si="0"/>
        <v>0</v>
      </c>
      <c r="J11" s="277">
        <f t="shared" si="1"/>
        <v>0</v>
      </c>
      <c r="K11" s="277">
        <f t="shared" si="2"/>
        <v>0</v>
      </c>
      <c r="L11" s="103"/>
    </row>
    <row r="12" spans="1:12" ht="15.75" customHeight="1">
      <c r="A12" s="99"/>
      <c r="B12" s="100"/>
      <c r="C12" s="99"/>
      <c r="D12" s="101"/>
      <c r="E12" s="99"/>
      <c r="F12" s="99"/>
      <c r="G12" s="102"/>
      <c r="H12" s="102"/>
      <c r="I12" s="277">
        <f t="shared" si="0"/>
        <v>0</v>
      </c>
      <c r="J12" s="277">
        <f t="shared" si="1"/>
        <v>0</v>
      </c>
      <c r="K12" s="277">
        <f t="shared" si="2"/>
        <v>0</v>
      </c>
      <c r="L12" s="103"/>
    </row>
    <row r="13" spans="1:12" ht="15.75" customHeight="1">
      <c r="A13" s="99"/>
      <c r="B13" s="100"/>
      <c r="C13" s="99"/>
      <c r="D13" s="101"/>
      <c r="E13" s="99"/>
      <c r="F13" s="99"/>
      <c r="G13" s="102"/>
      <c r="H13" s="102"/>
      <c r="I13" s="277"/>
      <c r="J13" s="277"/>
      <c r="K13" s="277"/>
      <c r="L13" s="103"/>
    </row>
    <row r="14" spans="1:12" ht="15.75" customHeight="1">
      <c r="A14" s="99"/>
      <c r="B14" s="100"/>
      <c r="C14" s="99"/>
      <c r="D14" s="101"/>
      <c r="E14" s="99"/>
      <c r="F14" s="99"/>
      <c r="G14" s="102"/>
      <c r="H14" s="102"/>
      <c r="I14" s="277">
        <f t="shared" si="0"/>
        <v>0</v>
      </c>
      <c r="J14" s="277">
        <f t="shared" si="1"/>
        <v>0</v>
      </c>
      <c r="K14" s="277">
        <f t="shared" si="2"/>
        <v>0</v>
      </c>
      <c r="L14" s="103"/>
    </row>
    <row r="15" spans="1:12" ht="15.75" customHeight="1">
      <c r="A15" s="99"/>
      <c r="B15" s="100"/>
      <c r="C15" s="99"/>
      <c r="D15" s="101"/>
      <c r="E15" s="99"/>
      <c r="F15" s="99"/>
      <c r="G15" s="102"/>
      <c r="H15" s="102"/>
      <c r="I15" s="277">
        <f t="shared" si="0"/>
        <v>0</v>
      </c>
      <c r="J15" s="277">
        <f t="shared" si="1"/>
        <v>0</v>
      </c>
      <c r="K15" s="277">
        <f t="shared" si="2"/>
        <v>0</v>
      </c>
      <c r="L15" s="103"/>
    </row>
    <row r="16" spans="1:12" ht="15.75" customHeight="1">
      <c r="A16" s="99"/>
      <c r="B16" s="100"/>
      <c r="C16" s="99"/>
      <c r="D16" s="101"/>
      <c r="E16" s="99"/>
      <c r="F16" s="99"/>
      <c r="G16" s="102"/>
      <c r="H16" s="102"/>
      <c r="I16" s="277">
        <f t="shared" si="0"/>
        <v>0</v>
      </c>
      <c r="J16" s="277">
        <f t="shared" si="1"/>
        <v>0</v>
      </c>
      <c r="K16" s="277">
        <f t="shared" si="2"/>
        <v>0</v>
      </c>
      <c r="L16" s="103"/>
    </row>
    <row r="17" spans="1:12" ht="15.75" customHeight="1">
      <c r="A17" s="99"/>
      <c r="B17" s="100"/>
      <c r="C17" s="99"/>
      <c r="D17" s="101"/>
      <c r="E17" s="99"/>
      <c r="F17" s="99"/>
      <c r="G17" s="102"/>
      <c r="H17" s="102"/>
      <c r="I17" s="277">
        <f t="shared" si="0"/>
        <v>0</v>
      </c>
      <c r="J17" s="277">
        <f t="shared" si="1"/>
        <v>0</v>
      </c>
      <c r="K17" s="277">
        <f t="shared" si="2"/>
        <v>0</v>
      </c>
      <c r="L17" s="103"/>
    </row>
    <row r="18" spans="1:12" ht="15.75" customHeight="1">
      <c r="A18" s="99"/>
      <c r="B18" s="100"/>
      <c r="C18" s="99"/>
      <c r="D18" s="101"/>
      <c r="E18" s="99"/>
      <c r="F18" s="99"/>
      <c r="G18" s="102"/>
      <c r="H18" s="102"/>
      <c r="I18" s="277">
        <f t="shared" si="0"/>
        <v>0</v>
      </c>
      <c r="J18" s="277">
        <f t="shared" si="1"/>
        <v>0</v>
      </c>
      <c r="K18" s="277">
        <f t="shared" si="2"/>
        <v>0</v>
      </c>
      <c r="L18" s="103"/>
    </row>
    <row r="19" spans="1:12" ht="15.75" customHeight="1">
      <c r="A19" s="99"/>
      <c r="B19" s="100"/>
      <c r="C19" s="99"/>
      <c r="D19" s="101"/>
      <c r="E19" s="99"/>
      <c r="F19" s="99"/>
      <c r="G19" s="102"/>
      <c r="H19" s="102"/>
      <c r="I19" s="277">
        <f t="shared" si="0"/>
        <v>0</v>
      </c>
      <c r="J19" s="277">
        <f t="shared" si="1"/>
        <v>0</v>
      </c>
      <c r="K19" s="277">
        <f t="shared" si="2"/>
        <v>0</v>
      </c>
      <c r="L19" s="103"/>
    </row>
    <row r="20" spans="1:12" ht="15.75" customHeight="1">
      <c r="A20" s="99"/>
      <c r="B20" s="100"/>
      <c r="C20" s="99"/>
      <c r="D20" s="101"/>
      <c r="E20" s="99"/>
      <c r="F20" s="99"/>
      <c r="G20" s="102"/>
      <c r="H20" s="102"/>
      <c r="I20" s="277">
        <f t="shared" si="0"/>
        <v>0</v>
      </c>
      <c r="J20" s="277">
        <f t="shared" si="1"/>
        <v>0</v>
      </c>
      <c r="K20" s="277">
        <f t="shared" si="2"/>
        <v>0</v>
      </c>
      <c r="L20" s="103"/>
    </row>
    <row r="21" spans="1:12" ht="15.75" customHeight="1">
      <c r="A21" s="99"/>
      <c r="B21" s="100"/>
      <c r="C21" s="99"/>
      <c r="D21" s="101"/>
      <c r="E21" s="99"/>
      <c r="F21" s="99"/>
      <c r="G21" s="102"/>
      <c r="H21" s="102"/>
      <c r="I21" s="277">
        <f t="shared" si="0"/>
        <v>0</v>
      </c>
      <c r="J21" s="277">
        <f t="shared" si="1"/>
        <v>0</v>
      </c>
      <c r="K21" s="277">
        <f t="shared" si="2"/>
        <v>0</v>
      </c>
      <c r="L21" s="103"/>
    </row>
    <row r="22" spans="1:12" ht="15.75" customHeight="1">
      <c r="A22" s="99"/>
      <c r="B22" s="100"/>
      <c r="C22" s="99"/>
      <c r="D22" s="101"/>
      <c r="E22" s="99"/>
      <c r="F22" s="99"/>
      <c r="G22" s="102"/>
      <c r="H22" s="102"/>
      <c r="I22" s="102"/>
      <c r="J22" s="102"/>
      <c r="K22" s="102" t="s">
        <v>573</v>
      </c>
      <c r="L22" s="103"/>
    </row>
    <row r="23" spans="1:12" ht="15.75" customHeight="1">
      <c r="A23" s="99"/>
      <c r="B23" s="100"/>
      <c r="C23" s="99"/>
      <c r="D23" s="101"/>
      <c r="E23" s="99"/>
      <c r="F23" s="99"/>
      <c r="G23" s="102"/>
      <c r="H23" s="102"/>
      <c r="I23" s="102"/>
      <c r="J23" s="102"/>
      <c r="K23" s="102" t="s">
        <v>573</v>
      </c>
      <c r="L23" s="103"/>
    </row>
    <row r="24" spans="1:12" ht="15.75" customHeight="1">
      <c r="A24" s="99"/>
      <c r="B24" s="100"/>
      <c r="C24" s="99"/>
      <c r="D24" s="101"/>
      <c r="E24" s="99"/>
      <c r="F24" s="99"/>
      <c r="G24" s="102"/>
      <c r="H24" s="102"/>
      <c r="I24" s="102"/>
      <c r="J24" s="102"/>
      <c r="K24" s="102" t="s">
        <v>573</v>
      </c>
      <c r="L24" s="103"/>
    </row>
    <row r="25" spans="1:12" ht="15.75" customHeight="1">
      <c r="A25" s="810" t="s">
        <v>759</v>
      </c>
      <c r="B25" s="811"/>
      <c r="C25" s="102"/>
      <c r="D25" s="274"/>
      <c r="E25" s="102"/>
      <c r="F25" s="102" t="s">
        <v>573</v>
      </c>
      <c r="G25" s="103"/>
      <c r="H25" s="48">
        <f>SUM(H6:H24)</f>
        <v>0</v>
      </c>
      <c r="I25" s="48">
        <f>SUM(I6:I24)</f>
        <v>0</v>
      </c>
      <c r="J25" s="277">
        <f>I25-H25</f>
        <v>0</v>
      </c>
      <c r="K25" s="277">
        <f>IF(H25&lt;&gt;0,ROUND(100*J25/ABS(H25),2),0)</f>
        <v>0</v>
      </c>
      <c r="L25" s="103"/>
    </row>
    <row r="26" spans="1:12" ht="15.75" customHeight="1">
      <c r="A26" s="810" t="s">
        <v>760</v>
      </c>
      <c r="B26" s="811"/>
      <c r="C26" s="102"/>
      <c r="D26" s="274"/>
      <c r="E26" s="102"/>
      <c r="F26" s="102" t="s">
        <v>573</v>
      </c>
      <c r="G26" s="103"/>
      <c r="H26" s="48"/>
      <c r="I26" s="277"/>
      <c r="J26" s="277">
        <f>I26-H26</f>
        <v>0</v>
      </c>
      <c r="K26" s="277">
        <f>IF(H26&lt;&gt;0,ROUND(100*J26/ABS(H26),2),0)</f>
        <v>0</v>
      </c>
      <c r="L26" s="103"/>
    </row>
    <row r="27" spans="1:12" ht="15.75" customHeight="1">
      <c r="A27" s="779" t="s">
        <v>761</v>
      </c>
      <c r="B27" s="779"/>
      <c r="C27" s="103"/>
      <c r="D27" s="278"/>
      <c r="E27" s="102"/>
      <c r="F27" s="102" t="s">
        <v>573</v>
      </c>
      <c r="G27" s="103"/>
      <c r="H27" s="48">
        <f>H25-ABS(H26)</f>
        <v>0</v>
      </c>
      <c r="I27" s="48">
        <f>I25-ABS(I26)</f>
        <v>0</v>
      </c>
      <c r="J27" s="277">
        <f>I27-H27</f>
        <v>0</v>
      </c>
      <c r="K27" s="277">
        <f>IF(H27&lt;&gt;0,ROUND(100*J27/ABS(H27),2),0)</f>
        <v>0</v>
      </c>
      <c r="L27" s="103"/>
    </row>
    <row r="28" spans="1:12" ht="15.75" customHeight="1">
      <c r="A28" s="90" t="str">
        <f>封面!B$10&amp;封面!D$10</f>
        <v>产权持有单位填表人：杨庆华</v>
      </c>
      <c r="C28" s="105"/>
      <c r="D28" s="104"/>
      <c r="E28" s="105"/>
    </row>
    <row r="29" spans="1:12" ht="15.75" customHeight="1">
      <c r="A29" s="90" t="str">
        <f>封面!B$12&amp;封面!D$12&amp;封面!E$12&amp;封面!F$12&amp;封面!G$12&amp;封面!H$12&amp;封面!I$12</f>
        <v>填表日期：2019年1月24日</v>
      </c>
      <c r="I29" s="89" t="str">
        <f>"评估人员："&amp;封面!$P$22</f>
        <v>评估人员：</v>
      </c>
    </row>
    <row r="30" spans="1:12" ht="15.75" customHeight="1">
      <c r="A30" s="279"/>
      <c r="B30" s="279"/>
      <c r="C30" s="279"/>
      <c r="D30" s="280"/>
      <c r="E30" s="279"/>
      <c r="F30" s="279"/>
      <c r="G30" s="279"/>
      <c r="H30" s="279"/>
      <c r="I30" s="279"/>
      <c r="J30" s="279"/>
      <c r="K30" s="279"/>
    </row>
    <row r="31" spans="1:12" ht="15.75" customHeight="1">
      <c r="A31" s="279"/>
      <c r="B31" s="279"/>
      <c r="C31" s="279"/>
      <c r="D31" s="280"/>
      <c r="E31" s="279"/>
      <c r="F31" s="279"/>
      <c r="G31" s="279"/>
      <c r="H31" s="279"/>
      <c r="I31" s="279"/>
      <c r="J31" s="279"/>
      <c r="K31" s="279"/>
    </row>
  </sheetData>
  <mergeCells count="5">
    <mergeCell ref="A1:L1"/>
    <mergeCell ref="A2:L2"/>
    <mergeCell ref="A25:B25"/>
    <mergeCell ref="A26:B26"/>
    <mergeCell ref="A27:B27"/>
  </mergeCells>
  <phoneticPr fontId="206" type="noConversion"/>
  <hyperlinks>
    <hyperlink ref="A27:B27" location="'4-1可供出售金融资产汇总'!A1" display="合    计"/>
  </hyperlinks>
  <printOptions horizontalCentered="1"/>
  <pageMargins left="0.35" right="0.35" top="0.87" bottom="0.87" header="1.29" footer="0.82"/>
  <pageSetup paperSize="9" fitToHeight="0" orientation="landscape" horizontalDpi="4294967292" r:id="rId1"/>
  <headerFooter scaleWithDoc="0">
    <oddHeader>&amp;R&amp;"宋体,常规"&amp;10表4-1-1
共&amp;N页第&amp;P页
金额单位:人民币元</oddHeader>
  </headerFooter>
  <legacy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Zeros="0" workbookViewId="0">
      <selection activeCell="H25" sqref="H25"/>
    </sheetView>
  </sheetViews>
  <sheetFormatPr defaultRowHeight="15.75" customHeight="1"/>
  <cols>
    <col min="1" max="1" width="4.375" style="90" customWidth="1"/>
    <col min="2" max="2" width="18.625" style="90" customWidth="1"/>
    <col min="3" max="3" width="8.25" style="90" customWidth="1"/>
    <col min="4" max="4" width="7.875" style="91" customWidth="1"/>
    <col min="5" max="5" width="9" style="91"/>
    <col min="6" max="6" width="9.375" style="90" bestFit="1" customWidth="1"/>
    <col min="7" max="7" width="13.125" style="90" customWidth="1"/>
    <col min="8" max="8" width="11.75" style="90" customWidth="1"/>
    <col min="9" max="9" width="12.125" style="90" customWidth="1"/>
    <col min="10" max="11" width="8.625" style="90" customWidth="1"/>
    <col min="12" max="12" width="9.75" style="90" customWidth="1"/>
    <col min="13" max="16384" width="9" style="90"/>
  </cols>
  <sheetData>
    <row r="1" spans="1:13" s="88" customFormat="1" ht="30" customHeight="1">
      <c r="A1" s="771" t="s">
        <v>762</v>
      </c>
      <c r="B1" s="772"/>
      <c r="C1" s="772"/>
      <c r="D1" s="772"/>
      <c r="E1" s="772"/>
      <c r="F1" s="772"/>
      <c r="G1" s="772"/>
      <c r="H1" s="772"/>
      <c r="I1" s="772"/>
      <c r="J1" s="772"/>
      <c r="K1" s="772"/>
      <c r="L1" s="772"/>
    </row>
    <row r="2" spans="1:13" ht="14.1" customHeight="1">
      <c r="A2" s="773" t="str">
        <f>'1-汇总表'!A2:F2</f>
        <v>评估基准日：2018年12月31日</v>
      </c>
      <c r="B2" s="774"/>
      <c r="C2" s="774"/>
      <c r="D2" s="774"/>
      <c r="E2" s="774"/>
      <c r="F2" s="774"/>
      <c r="G2" s="774"/>
      <c r="H2" s="774"/>
      <c r="I2" s="780"/>
      <c r="J2" s="780"/>
      <c r="K2" s="780"/>
      <c r="L2" s="780"/>
      <c r="M2" s="93"/>
    </row>
    <row r="3" spans="1:13" ht="14.1" customHeight="1">
      <c r="A3" s="92"/>
      <c r="B3" s="92"/>
      <c r="C3" s="92"/>
      <c r="D3" s="94"/>
      <c r="E3" s="94"/>
      <c r="F3" s="92"/>
      <c r="G3" s="92"/>
      <c r="H3" s="92"/>
      <c r="I3" s="93"/>
      <c r="J3" s="93"/>
      <c r="K3" s="93"/>
      <c r="L3" s="95"/>
      <c r="M3" s="93"/>
    </row>
    <row r="4" spans="1:13" ht="15.75" customHeight="1">
      <c r="A4" s="111" t="str">
        <f>'1-汇总表'!A4</f>
        <v>产权持有人名称：阳煤集团青岛恒源化工有限公司</v>
      </c>
      <c r="L4" s="96"/>
    </row>
    <row r="5" spans="1:13" s="89" customFormat="1" ht="15.75" customHeight="1">
      <c r="A5" s="46" t="s">
        <v>5</v>
      </c>
      <c r="B5" s="46" t="s">
        <v>617</v>
      </c>
      <c r="C5" s="46" t="s">
        <v>763</v>
      </c>
      <c r="D5" s="97" t="s">
        <v>627</v>
      </c>
      <c r="E5" s="97" t="s">
        <v>764</v>
      </c>
      <c r="F5" s="46" t="s">
        <v>628</v>
      </c>
      <c r="G5" s="46" t="s">
        <v>765</v>
      </c>
      <c r="H5" s="98" t="s">
        <v>605</v>
      </c>
      <c r="I5" s="46" t="s">
        <v>606</v>
      </c>
      <c r="J5" s="46" t="s">
        <v>607</v>
      </c>
      <c r="K5" s="46" t="s">
        <v>623</v>
      </c>
      <c r="L5" s="46" t="s">
        <v>8</v>
      </c>
    </row>
    <row r="6" spans="1:13" ht="15.75" customHeight="1">
      <c r="A6" s="99"/>
      <c r="B6" s="100"/>
      <c r="C6" s="99"/>
      <c r="D6" s="101"/>
      <c r="E6" s="101"/>
      <c r="F6" s="99"/>
      <c r="G6" s="99"/>
      <c r="H6" s="102"/>
      <c r="I6" s="277">
        <f>H6</f>
        <v>0</v>
      </c>
      <c r="J6" s="277">
        <f>I6-H6</f>
        <v>0</v>
      </c>
      <c r="K6" s="277">
        <f>IF(H6&lt;&gt;0,ROUND(100*J6/ABS(H6),2),0)</f>
        <v>0</v>
      </c>
      <c r="L6" s="103"/>
    </row>
    <row r="7" spans="1:13" ht="15.75" customHeight="1">
      <c r="A7" s="99"/>
      <c r="B7" s="100"/>
      <c r="C7" s="99"/>
      <c r="D7" s="101"/>
      <c r="E7" s="101"/>
      <c r="F7" s="99"/>
      <c r="G7" s="99"/>
      <c r="H7" s="102"/>
      <c r="I7" s="277">
        <f t="shared" ref="I7:I21" si="0">H7</f>
        <v>0</v>
      </c>
      <c r="J7" s="277">
        <f t="shared" ref="J7:J21" si="1">I7-H7</f>
        <v>0</v>
      </c>
      <c r="K7" s="277">
        <f t="shared" ref="K7:K21" si="2">IF(H7&lt;&gt;0,ROUND(100*J7/ABS(H7),2),0)</f>
        <v>0</v>
      </c>
      <c r="L7" s="103"/>
    </row>
    <row r="8" spans="1:13" ht="15.75" customHeight="1">
      <c r="A8" s="99"/>
      <c r="B8" s="100"/>
      <c r="C8" s="99"/>
      <c r="D8" s="101"/>
      <c r="E8" s="101"/>
      <c r="F8" s="99"/>
      <c r="G8" s="99"/>
      <c r="H8" s="102"/>
      <c r="I8" s="277">
        <f t="shared" si="0"/>
        <v>0</v>
      </c>
      <c r="J8" s="277">
        <f t="shared" si="1"/>
        <v>0</v>
      </c>
      <c r="K8" s="277">
        <f t="shared" si="2"/>
        <v>0</v>
      </c>
      <c r="L8" s="103"/>
    </row>
    <row r="9" spans="1:13" ht="15.75" customHeight="1">
      <c r="A9" s="99"/>
      <c r="B9" s="100"/>
      <c r="C9" s="99"/>
      <c r="D9" s="101"/>
      <c r="E9" s="101"/>
      <c r="F9" s="99"/>
      <c r="G9" s="99"/>
      <c r="H9" s="102"/>
      <c r="I9" s="277">
        <f t="shared" si="0"/>
        <v>0</v>
      </c>
      <c r="J9" s="277">
        <f t="shared" si="1"/>
        <v>0</v>
      </c>
      <c r="K9" s="277">
        <f t="shared" si="2"/>
        <v>0</v>
      </c>
      <c r="L9" s="103"/>
    </row>
    <row r="10" spans="1:13" ht="15.75" customHeight="1">
      <c r="A10" s="99"/>
      <c r="B10" s="100"/>
      <c r="C10" s="99"/>
      <c r="D10" s="101"/>
      <c r="E10" s="101"/>
      <c r="F10" s="99"/>
      <c r="G10" s="99"/>
      <c r="H10" s="102"/>
      <c r="I10" s="277">
        <f t="shared" si="0"/>
        <v>0</v>
      </c>
      <c r="J10" s="277">
        <f t="shared" si="1"/>
        <v>0</v>
      </c>
      <c r="K10" s="277">
        <f t="shared" si="2"/>
        <v>0</v>
      </c>
      <c r="L10" s="103"/>
    </row>
    <row r="11" spans="1:13" ht="15.75" customHeight="1">
      <c r="A11" s="99"/>
      <c r="B11" s="100"/>
      <c r="C11" s="99"/>
      <c r="D11" s="101"/>
      <c r="E11" s="101"/>
      <c r="F11" s="99"/>
      <c r="G11" s="99"/>
      <c r="H11" s="102"/>
      <c r="I11" s="277">
        <f t="shared" si="0"/>
        <v>0</v>
      </c>
      <c r="J11" s="277">
        <f t="shared" si="1"/>
        <v>0</v>
      </c>
      <c r="K11" s="277">
        <f t="shared" si="2"/>
        <v>0</v>
      </c>
      <c r="L11" s="103"/>
    </row>
    <row r="12" spans="1:13" ht="15.75" customHeight="1">
      <c r="A12" s="99"/>
      <c r="B12" s="100"/>
      <c r="C12" s="99"/>
      <c r="D12" s="101"/>
      <c r="E12" s="101"/>
      <c r="F12" s="99"/>
      <c r="G12" s="99"/>
      <c r="H12" s="102"/>
      <c r="I12" s="277"/>
      <c r="J12" s="277"/>
      <c r="K12" s="277"/>
      <c r="L12" s="103"/>
    </row>
    <row r="13" spans="1:13" ht="15.75" customHeight="1">
      <c r="A13" s="99"/>
      <c r="B13" s="100"/>
      <c r="C13" s="99"/>
      <c r="D13" s="101"/>
      <c r="E13" s="101"/>
      <c r="F13" s="99"/>
      <c r="G13" s="99"/>
      <c r="H13" s="102"/>
      <c r="I13" s="277"/>
      <c r="J13" s="277"/>
      <c r="K13" s="277"/>
      <c r="L13" s="103"/>
    </row>
    <row r="14" spans="1:13" ht="15.75" customHeight="1">
      <c r="A14" s="99"/>
      <c r="B14" s="100"/>
      <c r="C14" s="99"/>
      <c r="D14" s="101"/>
      <c r="E14" s="101"/>
      <c r="F14" s="99"/>
      <c r="G14" s="99"/>
      <c r="H14" s="102"/>
      <c r="I14" s="277">
        <f t="shared" si="0"/>
        <v>0</v>
      </c>
      <c r="J14" s="277">
        <f t="shared" si="1"/>
        <v>0</v>
      </c>
      <c r="K14" s="277">
        <f t="shared" si="2"/>
        <v>0</v>
      </c>
      <c r="L14" s="103"/>
    </row>
    <row r="15" spans="1:13" ht="15.75" customHeight="1">
      <c r="A15" s="99"/>
      <c r="B15" s="100"/>
      <c r="C15" s="99"/>
      <c r="D15" s="101"/>
      <c r="E15" s="101"/>
      <c r="F15" s="99"/>
      <c r="G15" s="99"/>
      <c r="H15" s="102"/>
      <c r="I15" s="277">
        <f t="shared" si="0"/>
        <v>0</v>
      </c>
      <c r="J15" s="277">
        <f t="shared" si="1"/>
        <v>0</v>
      </c>
      <c r="K15" s="277">
        <f t="shared" si="2"/>
        <v>0</v>
      </c>
      <c r="L15" s="103"/>
    </row>
    <row r="16" spans="1:13" ht="15.75" customHeight="1">
      <c r="A16" s="99"/>
      <c r="B16" s="100"/>
      <c r="C16" s="99"/>
      <c r="D16" s="101"/>
      <c r="E16" s="101"/>
      <c r="F16" s="99"/>
      <c r="G16" s="99"/>
      <c r="H16" s="102"/>
      <c r="I16" s="277">
        <f t="shared" si="0"/>
        <v>0</v>
      </c>
      <c r="J16" s="277">
        <f t="shared" si="1"/>
        <v>0</v>
      </c>
      <c r="K16" s="277">
        <f t="shared" si="2"/>
        <v>0</v>
      </c>
      <c r="L16" s="103"/>
    </row>
    <row r="17" spans="1:12" ht="15.75" customHeight="1">
      <c r="A17" s="99"/>
      <c r="B17" s="100"/>
      <c r="C17" s="99"/>
      <c r="D17" s="101"/>
      <c r="E17" s="101"/>
      <c r="F17" s="99"/>
      <c r="G17" s="99"/>
      <c r="H17" s="102"/>
      <c r="I17" s="277">
        <f t="shared" si="0"/>
        <v>0</v>
      </c>
      <c r="J17" s="277">
        <f t="shared" si="1"/>
        <v>0</v>
      </c>
      <c r="K17" s="277">
        <f t="shared" si="2"/>
        <v>0</v>
      </c>
      <c r="L17" s="103"/>
    </row>
    <row r="18" spans="1:12" ht="15.75" customHeight="1">
      <c r="A18" s="99"/>
      <c r="B18" s="100"/>
      <c r="C18" s="99"/>
      <c r="D18" s="101"/>
      <c r="E18" s="101"/>
      <c r="F18" s="99"/>
      <c r="G18" s="99"/>
      <c r="H18" s="102"/>
      <c r="I18" s="277">
        <f t="shared" si="0"/>
        <v>0</v>
      </c>
      <c r="J18" s="277">
        <f t="shared" si="1"/>
        <v>0</v>
      </c>
      <c r="K18" s="277">
        <f t="shared" si="2"/>
        <v>0</v>
      </c>
      <c r="L18" s="103"/>
    </row>
    <row r="19" spans="1:12" ht="15.75" customHeight="1">
      <c r="A19" s="99"/>
      <c r="B19" s="100"/>
      <c r="C19" s="99"/>
      <c r="D19" s="101"/>
      <c r="E19" s="101"/>
      <c r="F19" s="99"/>
      <c r="G19" s="99"/>
      <c r="H19" s="102"/>
      <c r="I19" s="277">
        <f t="shared" si="0"/>
        <v>0</v>
      </c>
      <c r="J19" s="277">
        <f t="shared" si="1"/>
        <v>0</v>
      </c>
      <c r="K19" s="277">
        <f t="shared" si="2"/>
        <v>0</v>
      </c>
      <c r="L19" s="103"/>
    </row>
    <row r="20" spans="1:12" ht="15.75" customHeight="1">
      <c r="A20" s="99"/>
      <c r="B20" s="100"/>
      <c r="C20" s="99"/>
      <c r="D20" s="101"/>
      <c r="E20" s="101"/>
      <c r="F20" s="99"/>
      <c r="G20" s="99"/>
      <c r="H20" s="102"/>
      <c r="I20" s="277">
        <f t="shared" si="0"/>
        <v>0</v>
      </c>
      <c r="J20" s="277">
        <f t="shared" si="1"/>
        <v>0</v>
      </c>
      <c r="K20" s="277">
        <f t="shared" si="2"/>
        <v>0</v>
      </c>
      <c r="L20" s="103"/>
    </row>
    <row r="21" spans="1:12" ht="15.75" customHeight="1">
      <c r="A21" s="99"/>
      <c r="B21" s="100"/>
      <c r="C21" s="99"/>
      <c r="D21" s="101"/>
      <c r="E21" s="101"/>
      <c r="F21" s="99"/>
      <c r="G21" s="99"/>
      <c r="H21" s="102"/>
      <c r="I21" s="277">
        <f t="shared" si="0"/>
        <v>0</v>
      </c>
      <c r="J21" s="277">
        <f t="shared" si="1"/>
        <v>0</v>
      </c>
      <c r="K21" s="277">
        <f t="shared" si="2"/>
        <v>0</v>
      </c>
      <c r="L21" s="103"/>
    </row>
    <row r="22" spans="1:12" ht="15.75" customHeight="1">
      <c r="A22" s="99"/>
      <c r="B22" s="100"/>
      <c r="C22" s="99"/>
      <c r="D22" s="101"/>
      <c r="E22" s="101"/>
      <c r="F22" s="99"/>
      <c r="G22" s="99"/>
      <c r="H22" s="102"/>
      <c r="I22" s="102"/>
      <c r="J22" s="102"/>
      <c r="K22" s="102" t="s">
        <v>573</v>
      </c>
      <c r="L22" s="103"/>
    </row>
    <row r="23" spans="1:12" ht="15.75" customHeight="1">
      <c r="A23" s="99"/>
      <c r="B23" s="100"/>
      <c r="C23" s="99"/>
      <c r="D23" s="101"/>
      <c r="E23" s="101"/>
      <c r="F23" s="99"/>
      <c r="G23" s="99"/>
      <c r="H23" s="102"/>
      <c r="I23" s="102"/>
      <c r="J23" s="102"/>
      <c r="K23" s="102" t="s">
        <v>573</v>
      </c>
      <c r="L23" s="103"/>
    </row>
    <row r="24" spans="1:12" ht="15.75" customHeight="1">
      <c r="A24" s="99"/>
      <c r="B24" s="100"/>
      <c r="C24" s="99"/>
      <c r="D24" s="101"/>
      <c r="E24" s="101"/>
      <c r="F24" s="99"/>
      <c r="G24" s="99"/>
      <c r="H24" s="102"/>
      <c r="I24" s="102"/>
      <c r="J24" s="102"/>
      <c r="K24" s="102" t="s">
        <v>573</v>
      </c>
      <c r="L24" s="103"/>
    </row>
    <row r="25" spans="1:12" ht="15.75" customHeight="1">
      <c r="A25" s="99"/>
      <c r="B25" s="100"/>
      <c r="C25" s="99"/>
      <c r="D25" s="101"/>
      <c r="E25" s="101"/>
      <c r="F25" s="99"/>
      <c r="G25" s="99"/>
      <c r="H25" s="102"/>
      <c r="I25" s="102"/>
      <c r="J25" s="102"/>
      <c r="K25" s="102" t="s">
        <v>573</v>
      </c>
      <c r="L25" s="103"/>
    </row>
    <row r="26" spans="1:12" ht="15.75" customHeight="1">
      <c r="A26" s="810" t="s">
        <v>759</v>
      </c>
      <c r="B26" s="811"/>
      <c r="C26" s="102"/>
      <c r="D26" s="274"/>
      <c r="E26" s="274"/>
      <c r="F26" s="102" t="s">
        <v>573</v>
      </c>
      <c r="G26" s="103"/>
      <c r="H26" s="48">
        <f>SUM(H6:H25)</f>
        <v>0</v>
      </c>
      <c r="I26" s="48">
        <f>SUM(I6:I25)</f>
        <v>0</v>
      </c>
      <c r="J26" s="277">
        <f>I26-H26</f>
        <v>0</v>
      </c>
      <c r="K26" s="277">
        <f>IF(H26&lt;&gt;0,ROUND(100*J26/ABS(H26),2),0)</f>
        <v>0</v>
      </c>
      <c r="L26" s="103"/>
    </row>
    <row r="27" spans="1:12" ht="15.75" customHeight="1">
      <c r="A27" s="810" t="s">
        <v>760</v>
      </c>
      <c r="B27" s="811"/>
      <c r="C27" s="102"/>
      <c r="D27" s="274"/>
      <c r="E27" s="274"/>
      <c r="F27" s="102" t="s">
        <v>573</v>
      </c>
      <c r="G27" s="103"/>
      <c r="H27" s="48"/>
      <c r="I27" s="277"/>
      <c r="J27" s="277">
        <f>I27-H27</f>
        <v>0</v>
      </c>
      <c r="K27" s="277">
        <f>IF(H27&lt;&gt;0,ROUND(100*J27/ABS(H27),2),0)</f>
        <v>0</v>
      </c>
      <c r="L27" s="103"/>
    </row>
    <row r="28" spans="1:12" ht="15.75" customHeight="1">
      <c r="A28" s="776" t="s">
        <v>761</v>
      </c>
      <c r="B28" s="776"/>
      <c r="C28" s="102"/>
      <c r="D28" s="274"/>
      <c r="E28" s="274"/>
      <c r="F28" s="102" t="s">
        <v>573</v>
      </c>
      <c r="G28" s="103"/>
      <c r="H28" s="48">
        <f>H26-ABS(H27)</f>
        <v>0</v>
      </c>
      <c r="I28" s="48">
        <f>I26-ABS(I27)</f>
        <v>0</v>
      </c>
      <c r="J28" s="277">
        <f>I28-H28</f>
        <v>0</v>
      </c>
      <c r="K28" s="277">
        <f>IF(H28&lt;&gt;0,ROUND(100*J28/ABS(H28),2),0)</f>
        <v>0</v>
      </c>
      <c r="L28" s="103"/>
    </row>
    <row r="29" spans="1:12" ht="15.75" customHeight="1">
      <c r="A29" s="90" t="str">
        <f>封面!B$10&amp;封面!D$10</f>
        <v>产权持有单位填表人：杨庆华</v>
      </c>
      <c r="C29" s="105"/>
      <c r="D29" s="104"/>
      <c r="E29" s="104"/>
    </row>
    <row r="30" spans="1:12" ht="15.75" customHeight="1">
      <c r="A30" s="90" t="str">
        <f>封面!B$12&amp;封面!D$12&amp;封面!E$12&amp;封面!F$12&amp;封面!G$12&amp;封面!H$12&amp;封面!I$12</f>
        <v>填表日期：2019年1月24日</v>
      </c>
      <c r="I30" s="89" t="str">
        <f>"评估人员："&amp;封面!$P$22</f>
        <v>评估人员：</v>
      </c>
    </row>
  </sheetData>
  <mergeCells count="5">
    <mergeCell ref="A1:L1"/>
    <mergeCell ref="A2:L2"/>
    <mergeCell ref="A26:B26"/>
    <mergeCell ref="A27:B27"/>
    <mergeCell ref="A28:B28"/>
  </mergeCells>
  <phoneticPr fontId="206" type="noConversion"/>
  <hyperlinks>
    <hyperlink ref="A28:B28" location="'4-1-2可出售-债券'!A1" display="合    计"/>
  </hyperlinks>
  <printOptions horizontalCentered="1"/>
  <pageMargins left="0.4" right="0.39" top="0.87" bottom="0.87" header="1.27" footer="0.73"/>
  <pageSetup paperSize="9" fitToHeight="0" orientation="landscape" horizontalDpi="4294967292" r:id="rId1"/>
  <headerFooter scaleWithDoc="0">
    <oddHeader>&amp;R&amp;"宋体,常规"&amp;10表4-1-2
共&amp;N页第&amp;P页
金额单位:人民币元</oddHeader>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29"/>
  <sheetViews>
    <sheetView topLeftCell="A7" workbookViewId="0">
      <selection activeCell="H25" sqref="H25"/>
    </sheetView>
  </sheetViews>
  <sheetFormatPr defaultRowHeight="15.75" customHeight="1"/>
  <cols>
    <col min="1" max="1" width="5.625" style="90" customWidth="1"/>
    <col min="2" max="2" width="21" style="90" customWidth="1"/>
    <col min="3" max="3" width="12.375" style="90" customWidth="1"/>
    <col min="4" max="4" width="7.875" style="91" customWidth="1"/>
    <col min="5" max="5" width="5" style="90" customWidth="1"/>
    <col min="6" max="6" width="6.625" style="90" customWidth="1"/>
    <col min="7" max="7" width="9" style="90"/>
    <col min="8" max="8" width="13.125" style="90" bestFit="1" customWidth="1"/>
    <col min="9" max="9" width="14.375" style="90" customWidth="1"/>
    <col min="10" max="10" width="8.75" style="90" customWidth="1"/>
    <col min="11" max="16384" width="9" style="90"/>
  </cols>
  <sheetData>
    <row r="1" spans="1:12" s="88" customFormat="1" ht="30" customHeight="1">
      <c r="A1" s="771" t="s">
        <v>766</v>
      </c>
      <c r="B1" s="772"/>
      <c r="C1" s="772"/>
      <c r="D1" s="772"/>
      <c r="E1" s="772"/>
      <c r="F1" s="772"/>
      <c r="G1" s="772"/>
      <c r="H1" s="772"/>
      <c r="I1" s="772"/>
      <c r="J1" s="772"/>
      <c r="K1" s="772"/>
      <c r="L1" s="772"/>
    </row>
    <row r="2" spans="1:12" ht="14.1" customHeight="1">
      <c r="A2" s="773" t="str">
        <f>'1-汇总表'!A2:F2</f>
        <v>评估基准日：2018年12月31日</v>
      </c>
      <c r="B2" s="774"/>
      <c r="C2" s="774"/>
      <c r="D2" s="774"/>
      <c r="E2" s="774"/>
      <c r="F2" s="774"/>
      <c r="G2" s="774"/>
      <c r="H2" s="780"/>
      <c r="I2" s="780"/>
      <c r="J2" s="780"/>
      <c r="K2" s="780"/>
      <c r="L2" s="780"/>
    </row>
    <row r="3" spans="1:12" ht="14.1" customHeight="1">
      <c r="A3" s="92"/>
      <c r="B3" s="92"/>
      <c r="C3" s="92"/>
      <c r="D3" s="94"/>
      <c r="E3" s="92"/>
      <c r="F3" s="92"/>
      <c r="G3" s="92"/>
      <c r="H3" s="93"/>
      <c r="I3" s="93"/>
      <c r="J3" s="93"/>
      <c r="K3" s="93"/>
      <c r="L3" s="95"/>
    </row>
    <row r="4" spans="1:12" ht="15.75" customHeight="1">
      <c r="A4" s="111" t="str">
        <f>'1-汇总表'!A4</f>
        <v>产权持有人名称：阳煤集团青岛恒源化工有限公司</v>
      </c>
      <c r="L4" s="96"/>
    </row>
    <row r="5" spans="1:12" s="89" customFormat="1" ht="27" customHeight="1">
      <c r="A5" s="46" t="s">
        <v>5</v>
      </c>
      <c r="B5" s="46" t="s">
        <v>617</v>
      </c>
      <c r="C5" s="46" t="s">
        <v>767</v>
      </c>
      <c r="D5" s="97" t="s">
        <v>619</v>
      </c>
      <c r="E5" s="98" t="s">
        <v>768</v>
      </c>
      <c r="F5" s="98" t="s">
        <v>757</v>
      </c>
      <c r="G5" s="98" t="s">
        <v>629</v>
      </c>
      <c r="H5" s="98" t="s">
        <v>605</v>
      </c>
      <c r="I5" s="46" t="s">
        <v>606</v>
      </c>
      <c r="J5" s="46" t="s">
        <v>607</v>
      </c>
      <c r="K5" s="46" t="s">
        <v>623</v>
      </c>
      <c r="L5" s="46" t="s">
        <v>8</v>
      </c>
    </row>
    <row r="6" spans="1:12" ht="15.75" customHeight="1">
      <c r="A6" s="99"/>
      <c r="B6" s="100"/>
      <c r="C6" s="99"/>
      <c r="D6" s="101"/>
      <c r="E6" s="99"/>
      <c r="F6" s="102"/>
      <c r="G6" s="102"/>
      <c r="H6" s="102"/>
      <c r="I6" s="276">
        <f>ROUND(F6*E6,2)</f>
        <v>0</v>
      </c>
      <c r="J6" s="276">
        <f>I6-H6</f>
        <v>0</v>
      </c>
      <c r="K6" s="241" t="str">
        <f>IF(OR(H6=0,H6=""),"",ROUND(J6/H6*100,2))</f>
        <v/>
      </c>
      <c r="L6" s="103"/>
    </row>
    <row r="7" spans="1:12" ht="15.75" customHeight="1">
      <c r="A7" s="99"/>
      <c r="B7" s="100"/>
      <c r="C7" s="99"/>
      <c r="D7" s="101"/>
      <c r="E7" s="99"/>
      <c r="F7" s="102"/>
      <c r="G7" s="102"/>
      <c r="H7" s="102"/>
      <c r="I7" s="276">
        <f t="shared" ref="I7:I23" si="0">ROUND(F7*E7,2)</f>
        <v>0</v>
      </c>
      <c r="J7" s="276">
        <f t="shared" ref="J7:J23" si="1">I7-H7</f>
        <v>0</v>
      </c>
      <c r="K7" s="241" t="str">
        <f t="shared" ref="K7:K23" si="2">IF(OR(H7=0,H7=""),"",ROUND(J7/H7*100,2))</f>
        <v/>
      </c>
      <c r="L7" s="103"/>
    </row>
    <row r="8" spans="1:12" ht="15.75" customHeight="1">
      <c r="A8" s="99"/>
      <c r="B8" s="100"/>
      <c r="C8" s="99"/>
      <c r="D8" s="101"/>
      <c r="E8" s="99"/>
      <c r="F8" s="102"/>
      <c r="G8" s="102"/>
      <c r="H8" s="102"/>
      <c r="I8" s="276">
        <f t="shared" si="0"/>
        <v>0</v>
      </c>
      <c r="J8" s="276">
        <f t="shared" si="1"/>
        <v>0</v>
      </c>
      <c r="K8" s="241" t="str">
        <f t="shared" si="2"/>
        <v/>
      </c>
      <c r="L8" s="103"/>
    </row>
    <row r="9" spans="1:12" ht="15.75" customHeight="1">
      <c r="A9" s="99"/>
      <c r="B9" s="100"/>
      <c r="C9" s="99"/>
      <c r="D9" s="101"/>
      <c r="E9" s="99"/>
      <c r="F9" s="102"/>
      <c r="G9" s="102"/>
      <c r="H9" s="102"/>
      <c r="I9" s="276">
        <f t="shared" si="0"/>
        <v>0</v>
      </c>
      <c r="J9" s="276">
        <f t="shared" si="1"/>
        <v>0</v>
      </c>
      <c r="K9" s="241" t="str">
        <f t="shared" si="2"/>
        <v/>
      </c>
      <c r="L9" s="103"/>
    </row>
    <row r="10" spans="1:12" ht="15.75" customHeight="1">
      <c r="A10" s="99"/>
      <c r="B10" s="100"/>
      <c r="C10" s="99"/>
      <c r="D10" s="101"/>
      <c r="E10" s="99"/>
      <c r="F10" s="102"/>
      <c r="G10" s="102"/>
      <c r="H10" s="102"/>
      <c r="I10" s="276">
        <f t="shared" si="0"/>
        <v>0</v>
      </c>
      <c r="J10" s="276">
        <f t="shared" si="1"/>
        <v>0</v>
      </c>
      <c r="K10" s="241" t="str">
        <f t="shared" si="2"/>
        <v/>
      </c>
      <c r="L10" s="103"/>
    </row>
    <row r="11" spans="1:12" ht="15.75" customHeight="1">
      <c r="A11" s="99"/>
      <c r="B11" s="100"/>
      <c r="C11" s="99"/>
      <c r="D11" s="101"/>
      <c r="E11" s="99"/>
      <c r="F11" s="102"/>
      <c r="G11" s="102"/>
      <c r="H11" s="102"/>
      <c r="I11" s="276">
        <f t="shared" si="0"/>
        <v>0</v>
      </c>
      <c r="J11" s="276">
        <f t="shared" si="1"/>
        <v>0</v>
      </c>
      <c r="K11" s="241" t="str">
        <f t="shared" si="2"/>
        <v/>
      </c>
      <c r="L11" s="103"/>
    </row>
    <row r="12" spans="1:12" ht="15.75" customHeight="1">
      <c r="A12" s="99"/>
      <c r="B12" s="100"/>
      <c r="C12" s="99"/>
      <c r="D12" s="101"/>
      <c r="E12" s="99"/>
      <c r="F12" s="102"/>
      <c r="G12" s="102"/>
      <c r="H12" s="102"/>
      <c r="I12" s="276">
        <f t="shared" si="0"/>
        <v>0</v>
      </c>
      <c r="J12" s="276">
        <f t="shared" si="1"/>
        <v>0</v>
      </c>
      <c r="K12" s="241" t="str">
        <f t="shared" si="2"/>
        <v/>
      </c>
      <c r="L12" s="103"/>
    </row>
    <row r="13" spans="1:12" ht="15.75" customHeight="1">
      <c r="A13" s="99"/>
      <c r="B13" s="100"/>
      <c r="C13" s="99"/>
      <c r="D13" s="101"/>
      <c r="E13" s="99"/>
      <c r="F13" s="102"/>
      <c r="G13" s="102"/>
      <c r="H13" s="102"/>
      <c r="I13" s="276">
        <f t="shared" si="0"/>
        <v>0</v>
      </c>
      <c r="J13" s="276">
        <f t="shared" si="1"/>
        <v>0</v>
      </c>
      <c r="K13" s="241" t="str">
        <f t="shared" si="2"/>
        <v/>
      </c>
      <c r="L13" s="103"/>
    </row>
    <row r="14" spans="1:12" ht="15.75" customHeight="1">
      <c r="A14" s="99"/>
      <c r="B14" s="100"/>
      <c r="C14" s="99"/>
      <c r="D14" s="101"/>
      <c r="E14" s="99"/>
      <c r="F14" s="102"/>
      <c r="G14" s="102"/>
      <c r="H14" s="102"/>
      <c r="I14" s="276">
        <f t="shared" si="0"/>
        <v>0</v>
      </c>
      <c r="J14" s="276">
        <f t="shared" si="1"/>
        <v>0</v>
      </c>
      <c r="K14" s="241" t="str">
        <f t="shared" si="2"/>
        <v/>
      </c>
      <c r="L14" s="103"/>
    </row>
    <row r="15" spans="1:12" ht="15.75" customHeight="1">
      <c r="A15" s="99"/>
      <c r="B15" s="100"/>
      <c r="C15" s="99"/>
      <c r="D15" s="101"/>
      <c r="E15" s="99"/>
      <c r="F15" s="102"/>
      <c r="G15" s="102"/>
      <c r="H15" s="102"/>
      <c r="I15" s="276"/>
      <c r="J15" s="276"/>
      <c r="K15" s="241"/>
      <c r="L15" s="103"/>
    </row>
    <row r="16" spans="1:12" ht="15.75" customHeight="1">
      <c r="A16" s="99"/>
      <c r="B16" s="100"/>
      <c r="C16" s="99"/>
      <c r="D16" s="101"/>
      <c r="E16" s="99"/>
      <c r="F16" s="102"/>
      <c r="G16" s="102"/>
      <c r="H16" s="102"/>
      <c r="I16" s="276">
        <f t="shared" si="0"/>
        <v>0</v>
      </c>
      <c r="J16" s="276">
        <f t="shared" si="1"/>
        <v>0</v>
      </c>
      <c r="K16" s="241" t="str">
        <f t="shared" si="2"/>
        <v/>
      </c>
      <c r="L16" s="103"/>
    </row>
    <row r="17" spans="1:12" ht="15.75" customHeight="1">
      <c r="A17" s="99"/>
      <c r="B17" s="100"/>
      <c r="C17" s="99"/>
      <c r="D17" s="101"/>
      <c r="E17" s="99"/>
      <c r="F17" s="102"/>
      <c r="G17" s="102"/>
      <c r="H17" s="102"/>
      <c r="I17" s="276">
        <f t="shared" si="0"/>
        <v>0</v>
      </c>
      <c r="J17" s="276">
        <f t="shared" si="1"/>
        <v>0</v>
      </c>
      <c r="K17" s="241" t="str">
        <f t="shared" si="2"/>
        <v/>
      </c>
      <c r="L17" s="103"/>
    </row>
    <row r="18" spans="1:12" ht="15.75" customHeight="1">
      <c r="A18" s="99"/>
      <c r="B18" s="100"/>
      <c r="C18" s="99"/>
      <c r="D18" s="101"/>
      <c r="E18" s="99"/>
      <c r="F18" s="102"/>
      <c r="G18" s="102"/>
      <c r="H18" s="102"/>
      <c r="I18" s="276">
        <f t="shared" si="0"/>
        <v>0</v>
      </c>
      <c r="J18" s="276">
        <f t="shared" si="1"/>
        <v>0</v>
      </c>
      <c r="K18" s="241" t="str">
        <f t="shared" si="2"/>
        <v/>
      </c>
      <c r="L18" s="103"/>
    </row>
    <row r="19" spans="1:12" ht="15.75" customHeight="1">
      <c r="A19" s="99"/>
      <c r="B19" s="100"/>
      <c r="C19" s="99"/>
      <c r="D19" s="101"/>
      <c r="E19" s="99"/>
      <c r="F19" s="102"/>
      <c r="G19" s="102"/>
      <c r="H19" s="102"/>
      <c r="I19" s="276">
        <f t="shared" si="0"/>
        <v>0</v>
      </c>
      <c r="J19" s="276">
        <f t="shared" si="1"/>
        <v>0</v>
      </c>
      <c r="K19" s="241" t="str">
        <f t="shared" si="2"/>
        <v/>
      </c>
      <c r="L19" s="103"/>
    </row>
    <row r="20" spans="1:12" ht="15.75" customHeight="1">
      <c r="A20" s="99"/>
      <c r="B20" s="100"/>
      <c r="C20" s="99"/>
      <c r="D20" s="101"/>
      <c r="E20" s="99"/>
      <c r="F20" s="102"/>
      <c r="G20" s="102"/>
      <c r="H20" s="102"/>
      <c r="I20" s="276">
        <f t="shared" si="0"/>
        <v>0</v>
      </c>
      <c r="J20" s="276">
        <f t="shared" si="1"/>
        <v>0</v>
      </c>
      <c r="K20" s="241" t="str">
        <f t="shared" si="2"/>
        <v/>
      </c>
      <c r="L20" s="103"/>
    </row>
    <row r="21" spans="1:12" ht="15.75" customHeight="1">
      <c r="A21" s="99"/>
      <c r="B21" s="100"/>
      <c r="C21" s="99"/>
      <c r="D21" s="101"/>
      <c r="E21" s="99"/>
      <c r="F21" s="102"/>
      <c r="G21" s="102"/>
      <c r="H21" s="102"/>
      <c r="I21" s="276">
        <f t="shared" si="0"/>
        <v>0</v>
      </c>
      <c r="J21" s="276">
        <f t="shared" si="1"/>
        <v>0</v>
      </c>
      <c r="K21" s="241" t="str">
        <f t="shared" si="2"/>
        <v/>
      </c>
      <c r="L21" s="103"/>
    </row>
    <row r="22" spans="1:12" ht="15.75" customHeight="1">
      <c r="A22" s="99"/>
      <c r="B22" s="100"/>
      <c r="C22" s="99"/>
      <c r="D22" s="101"/>
      <c r="E22" s="99"/>
      <c r="F22" s="102"/>
      <c r="G22" s="102"/>
      <c r="H22" s="102"/>
      <c r="I22" s="276">
        <f t="shared" si="0"/>
        <v>0</v>
      </c>
      <c r="J22" s="276">
        <f t="shared" si="1"/>
        <v>0</v>
      </c>
      <c r="K22" s="241" t="str">
        <f t="shared" si="2"/>
        <v/>
      </c>
      <c r="L22" s="103"/>
    </row>
    <row r="23" spans="1:12" ht="15.75" customHeight="1">
      <c r="A23" s="99"/>
      <c r="B23" s="100"/>
      <c r="C23" s="99"/>
      <c r="D23" s="101"/>
      <c r="E23" s="99"/>
      <c r="F23" s="102"/>
      <c r="G23" s="102"/>
      <c r="H23" s="102"/>
      <c r="I23" s="276">
        <f t="shared" si="0"/>
        <v>0</v>
      </c>
      <c r="J23" s="276">
        <f t="shared" si="1"/>
        <v>0</v>
      </c>
      <c r="K23" s="241" t="str">
        <f t="shared" si="2"/>
        <v/>
      </c>
      <c r="L23" s="103"/>
    </row>
    <row r="24" spans="1:12" ht="15.75" customHeight="1">
      <c r="A24" s="99"/>
      <c r="B24" s="100"/>
      <c r="C24" s="99"/>
      <c r="D24" s="101"/>
      <c r="E24" s="99"/>
      <c r="F24" s="102"/>
      <c r="G24" s="102"/>
      <c r="H24" s="102"/>
      <c r="I24" s="102"/>
      <c r="J24" s="102"/>
      <c r="K24" s="102" t="s">
        <v>573</v>
      </c>
      <c r="L24" s="103"/>
    </row>
    <row r="25" spans="1:12" ht="15.75" customHeight="1">
      <c r="A25" s="810" t="s">
        <v>759</v>
      </c>
      <c r="B25" s="811"/>
      <c r="C25" s="102"/>
      <c r="D25" s="274"/>
      <c r="E25" s="102"/>
      <c r="F25" s="102" t="s">
        <v>573</v>
      </c>
      <c r="G25" s="103"/>
      <c r="H25" s="48">
        <f>SUM(H6:H24)</f>
        <v>0</v>
      </c>
      <c r="I25" s="48">
        <f>SUM(I6:I24)</f>
        <v>0</v>
      </c>
      <c r="J25" s="276">
        <f>I25-H25</f>
        <v>0</v>
      </c>
      <c r="K25" s="241" t="str">
        <f>IF(OR(H25=0,H25=""),"",ROUND(J25/H25*100,2))</f>
        <v/>
      </c>
      <c r="L25" s="103"/>
    </row>
    <row r="26" spans="1:12" ht="15.75" customHeight="1">
      <c r="A26" s="810" t="s">
        <v>760</v>
      </c>
      <c r="B26" s="811"/>
      <c r="C26" s="102"/>
      <c r="D26" s="274"/>
      <c r="E26" s="102"/>
      <c r="F26" s="102" t="s">
        <v>573</v>
      </c>
      <c r="G26" s="103"/>
      <c r="H26" s="48"/>
      <c r="I26" s="276"/>
      <c r="J26" s="276">
        <f>I26-H26</f>
        <v>0</v>
      </c>
      <c r="K26" s="241" t="str">
        <f>IF(OR(H26=0,H26=""),"",ROUND(J26/H26*100,2))</f>
        <v/>
      </c>
      <c r="L26" s="103"/>
    </row>
    <row r="27" spans="1:12" ht="15.75" customHeight="1">
      <c r="A27" s="776" t="s">
        <v>761</v>
      </c>
      <c r="B27" s="776"/>
      <c r="C27" s="102"/>
      <c r="D27" s="274"/>
      <c r="E27" s="102"/>
      <c r="F27" s="102" t="s">
        <v>573</v>
      </c>
      <c r="G27" s="103"/>
      <c r="H27" s="48">
        <f>H25-ABS(H26)</f>
        <v>0</v>
      </c>
      <c r="I27" s="48">
        <f>I25-ABS(I26)</f>
        <v>0</v>
      </c>
      <c r="J27" s="276">
        <f>I27-H27</f>
        <v>0</v>
      </c>
      <c r="K27" s="241" t="str">
        <f>IF(OR(H27=0,H27=""),"",ROUND(J27/H27*100,2))</f>
        <v/>
      </c>
      <c r="L27" s="103"/>
    </row>
    <row r="28" spans="1:12" ht="15.75" customHeight="1">
      <c r="A28" s="90" t="str">
        <f>封面!B$10&amp;封面!D$10</f>
        <v>产权持有单位填表人：杨庆华</v>
      </c>
      <c r="C28" s="105"/>
      <c r="D28" s="104"/>
      <c r="E28" s="105"/>
    </row>
    <row r="29" spans="1:12" ht="15.75" customHeight="1">
      <c r="A29" s="90" t="str">
        <f>封面!B$12&amp;封面!D$12&amp;封面!E$12&amp;封面!F$12&amp;封面!G$12&amp;封面!H$12&amp;封面!I$12</f>
        <v>填表日期：2019年1月24日</v>
      </c>
      <c r="I29" s="89" t="str">
        <f>"评估人员："&amp;封面!$P$22</f>
        <v>评估人员：</v>
      </c>
    </row>
  </sheetData>
  <mergeCells count="5">
    <mergeCell ref="A1:L1"/>
    <mergeCell ref="A2:L2"/>
    <mergeCell ref="A25:B25"/>
    <mergeCell ref="A26:B26"/>
    <mergeCell ref="A27:B27"/>
  </mergeCells>
  <phoneticPr fontId="206" type="noConversion"/>
  <hyperlinks>
    <hyperlink ref="A27:B27" location="'4-1-3可出售-其他'!A1" display="合    计"/>
  </hyperlinks>
  <printOptions horizontalCentered="1"/>
  <pageMargins left="0.51" right="0.52" top="0.87" bottom="0.87" header="1.26" footer="0.78"/>
  <pageSetup paperSize="9" fitToHeight="0" orientation="landscape" horizontalDpi="4294967292" r:id="rId1"/>
  <headerFooter scaleWithDoc="0">
    <oddHeader>&amp;R&amp;"宋体,常规"&amp;10表4-1-3
共&amp;N页第&amp;P页
金额单位:人民币元</oddHeader>
  </headerFooter>
  <legacy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topLeftCell="A13" workbookViewId="0">
      <selection activeCell="H29" sqref="H29"/>
    </sheetView>
  </sheetViews>
  <sheetFormatPr defaultRowHeight="15.75" customHeight="1"/>
  <cols>
    <col min="1" max="1" width="7.625" style="251" customWidth="1"/>
    <col min="2" max="2" width="19.5" style="251" customWidth="1"/>
    <col min="3" max="3" width="8.5" style="251" customWidth="1"/>
    <col min="4" max="4" width="7.875" style="252" customWidth="1"/>
    <col min="5" max="5" width="9" style="252"/>
    <col min="6" max="6" width="9.375" style="251" bestFit="1" customWidth="1"/>
    <col min="7" max="7" width="9.375" style="251" customWidth="1"/>
    <col min="8" max="9" width="11.375" style="251" customWidth="1"/>
    <col min="10" max="10" width="9.375" style="251" customWidth="1"/>
    <col min="11" max="11" width="8.625" style="251" customWidth="1"/>
    <col min="12" max="12" width="9.125" style="251" customWidth="1"/>
    <col min="13" max="16384" width="9" style="251"/>
  </cols>
  <sheetData>
    <row r="1" spans="1:13" s="250" customFormat="1" ht="30" customHeight="1">
      <c r="A1" s="813" t="s">
        <v>769</v>
      </c>
      <c r="B1" s="814"/>
      <c r="C1" s="814"/>
      <c r="D1" s="814"/>
      <c r="E1" s="814"/>
      <c r="F1" s="814"/>
      <c r="G1" s="814"/>
      <c r="H1" s="814"/>
      <c r="I1" s="814"/>
      <c r="J1" s="814"/>
      <c r="K1" s="814"/>
      <c r="L1" s="814"/>
    </row>
    <row r="2" spans="1:13" ht="14.1" customHeight="1">
      <c r="A2" s="815" t="str">
        <f>'1-汇总表'!A2:F2</f>
        <v>评估基准日：2018年12月31日</v>
      </c>
      <c r="B2" s="816"/>
      <c r="C2" s="816"/>
      <c r="D2" s="816"/>
      <c r="E2" s="816"/>
      <c r="F2" s="816"/>
      <c r="G2" s="816"/>
      <c r="H2" s="816"/>
      <c r="I2" s="817"/>
      <c r="J2" s="817"/>
      <c r="K2" s="817"/>
      <c r="L2" s="817"/>
      <c r="M2" s="264"/>
    </row>
    <row r="3" spans="1:13" ht="14.1" customHeight="1">
      <c r="A3" s="253"/>
      <c r="B3" s="253"/>
      <c r="C3" s="253"/>
      <c r="D3" s="268"/>
      <c r="E3" s="268"/>
      <c r="F3" s="253"/>
      <c r="G3" s="253"/>
      <c r="H3" s="253"/>
      <c r="I3" s="264"/>
      <c r="J3" s="264"/>
      <c r="K3" s="818"/>
      <c r="L3" s="818"/>
      <c r="M3" s="264"/>
    </row>
    <row r="4" spans="1:13" ht="15.75" customHeight="1">
      <c r="A4" s="269" t="str">
        <f>'1-汇总表'!A4</f>
        <v>产权持有人名称：阳煤集团青岛恒源化工有限公司</v>
      </c>
      <c r="J4" s="819"/>
      <c r="K4" s="819"/>
      <c r="L4" s="819"/>
    </row>
    <row r="5" spans="1:13" s="175" customFormat="1" ht="15.75" customHeight="1">
      <c r="A5" s="14" t="s">
        <v>5</v>
      </c>
      <c r="B5" s="14" t="s">
        <v>617</v>
      </c>
      <c r="C5" s="14" t="s">
        <v>770</v>
      </c>
      <c r="D5" s="270" t="s">
        <v>619</v>
      </c>
      <c r="E5" s="270" t="s">
        <v>764</v>
      </c>
      <c r="F5" s="14" t="s">
        <v>628</v>
      </c>
      <c r="G5" s="14" t="s">
        <v>771</v>
      </c>
      <c r="H5" s="159" t="s">
        <v>605</v>
      </c>
      <c r="I5" s="14" t="s">
        <v>606</v>
      </c>
      <c r="J5" s="14" t="s">
        <v>607</v>
      </c>
      <c r="K5" s="14" t="s">
        <v>623</v>
      </c>
      <c r="L5" s="14" t="s">
        <v>8</v>
      </c>
    </row>
    <row r="6" spans="1:13" ht="15.75" customHeight="1">
      <c r="A6" s="254"/>
      <c r="B6" s="161"/>
      <c r="C6" s="254"/>
      <c r="D6" s="255"/>
      <c r="E6" s="255"/>
      <c r="F6" s="254"/>
      <c r="G6" s="254"/>
      <c r="H6" s="261"/>
      <c r="I6" s="19">
        <f>H6</f>
        <v>0</v>
      </c>
      <c r="J6" s="19">
        <f>I6-H6</f>
        <v>0</v>
      </c>
      <c r="K6" s="241" t="str">
        <f>IF(OR(H6=0,H6=""),"",ROUND(J6/H6*100,2))</f>
        <v/>
      </c>
      <c r="L6" s="259"/>
    </row>
    <row r="7" spans="1:13" ht="15.75" customHeight="1">
      <c r="A7" s="254"/>
      <c r="B7" s="161"/>
      <c r="C7" s="254"/>
      <c r="D7" s="255"/>
      <c r="E7" s="255"/>
      <c r="F7" s="254"/>
      <c r="G7" s="254"/>
      <c r="H7" s="261"/>
      <c r="I7" s="19">
        <f t="shared" ref="I7:I24" si="0">H7</f>
        <v>0</v>
      </c>
      <c r="J7" s="19">
        <f t="shared" ref="J7:J24" si="1">I7-H7</f>
        <v>0</v>
      </c>
      <c r="K7" s="241" t="str">
        <f t="shared" ref="K7:K24" si="2">IF(OR(H7=0,H7=""),"",ROUND(J7/H7*100,2))</f>
        <v/>
      </c>
      <c r="L7" s="259"/>
    </row>
    <row r="8" spans="1:13" ht="15.75" customHeight="1">
      <c r="A8" s="254"/>
      <c r="B8" s="161"/>
      <c r="C8" s="254"/>
      <c r="D8" s="255"/>
      <c r="E8" s="255"/>
      <c r="F8" s="254"/>
      <c r="G8" s="254"/>
      <c r="H8" s="261"/>
      <c r="I8" s="19">
        <f t="shared" si="0"/>
        <v>0</v>
      </c>
      <c r="J8" s="19">
        <f t="shared" si="1"/>
        <v>0</v>
      </c>
      <c r="K8" s="241" t="str">
        <f t="shared" si="2"/>
        <v/>
      </c>
      <c r="L8" s="259"/>
    </row>
    <row r="9" spans="1:13" ht="15.75" customHeight="1">
      <c r="A9" s="254"/>
      <c r="B9" s="161"/>
      <c r="C9" s="254"/>
      <c r="D9" s="255"/>
      <c r="E9" s="255"/>
      <c r="F9" s="254"/>
      <c r="G9" s="254"/>
      <c r="H9" s="261"/>
      <c r="I9" s="19">
        <f t="shared" si="0"/>
        <v>0</v>
      </c>
      <c r="J9" s="19">
        <f t="shared" si="1"/>
        <v>0</v>
      </c>
      <c r="K9" s="241" t="str">
        <f t="shared" si="2"/>
        <v/>
      </c>
      <c r="L9" s="259"/>
    </row>
    <row r="10" spans="1:13" ht="15.75" customHeight="1">
      <c r="A10" s="254"/>
      <c r="B10" s="161"/>
      <c r="C10" s="254"/>
      <c r="D10" s="255"/>
      <c r="E10" s="255"/>
      <c r="F10" s="254"/>
      <c r="G10" s="254"/>
      <c r="H10" s="261"/>
      <c r="I10" s="19">
        <f t="shared" si="0"/>
        <v>0</v>
      </c>
      <c r="J10" s="19">
        <f t="shared" si="1"/>
        <v>0</v>
      </c>
      <c r="K10" s="241" t="str">
        <f t="shared" si="2"/>
        <v/>
      </c>
      <c r="L10" s="259"/>
    </row>
    <row r="11" spans="1:13" ht="15.75" customHeight="1">
      <c r="A11" s="254"/>
      <c r="B11" s="161"/>
      <c r="C11" s="254"/>
      <c r="D11" s="255"/>
      <c r="E11" s="255"/>
      <c r="F11" s="254"/>
      <c r="G11" s="254"/>
      <c r="H11" s="261"/>
      <c r="I11" s="19">
        <f t="shared" si="0"/>
        <v>0</v>
      </c>
      <c r="J11" s="19">
        <f t="shared" si="1"/>
        <v>0</v>
      </c>
      <c r="K11" s="241" t="str">
        <f t="shared" si="2"/>
        <v/>
      </c>
      <c r="L11" s="259"/>
    </row>
    <row r="12" spans="1:13" ht="15.75" customHeight="1">
      <c r="A12" s="254"/>
      <c r="B12" s="161"/>
      <c r="C12" s="254"/>
      <c r="D12" s="255"/>
      <c r="E12" s="255"/>
      <c r="F12" s="254"/>
      <c r="G12" s="254"/>
      <c r="H12" s="261"/>
      <c r="I12" s="19">
        <f t="shared" si="0"/>
        <v>0</v>
      </c>
      <c r="J12" s="19">
        <f t="shared" si="1"/>
        <v>0</v>
      </c>
      <c r="K12" s="241" t="str">
        <f t="shared" si="2"/>
        <v/>
      </c>
      <c r="L12" s="259"/>
    </row>
    <row r="13" spans="1:13" ht="15.75" customHeight="1">
      <c r="A13" s="254"/>
      <c r="B13" s="161"/>
      <c r="C13" s="254"/>
      <c r="D13" s="255"/>
      <c r="E13" s="255"/>
      <c r="F13" s="254"/>
      <c r="G13" s="254"/>
      <c r="H13" s="261"/>
      <c r="I13" s="19"/>
      <c r="J13" s="19"/>
      <c r="K13" s="241"/>
      <c r="L13" s="259"/>
    </row>
    <row r="14" spans="1:13" ht="15.75" customHeight="1">
      <c r="A14" s="254"/>
      <c r="B14" s="161"/>
      <c r="C14" s="254"/>
      <c r="D14" s="255"/>
      <c r="E14" s="255"/>
      <c r="F14" s="254"/>
      <c r="G14" s="254"/>
      <c r="H14" s="261"/>
      <c r="I14" s="19">
        <f t="shared" si="0"/>
        <v>0</v>
      </c>
      <c r="J14" s="19">
        <f t="shared" si="1"/>
        <v>0</v>
      </c>
      <c r="K14" s="241" t="str">
        <f t="shared" si="2"/>
        <v/>
      </c>
      <c r="L14" s="259"/>
    </row>
    <row r="15" spans="1:13" ht="15.75" customHeight="1">
      <c r="A15" s="254"/>
      <c r="B15" s="161"/>
      <c r="C15" s="254"/>
      <c r="D15" s="255"/>
      <c r="E15" s="255"/>
      <c r="F15" s="254"/>
      <c r="G15" s="254"/>
      <c r="H15" s="261"/>
      <c r="I15" s="19">
        <f t="shared" si="0"/>
        <v>0</v>
      </c>
      <c r="J15" s="19">
        <f t="shared" si="1"/>
        <v>0</v>
      </c>
      <c r="K15" s="241" t="str">
        <f t="shared" si="2"/>
        <v/>
      </c>
      <c r="L15" s="259"/>
    </row>
    <row r="16" spans="1:13" ht="15.75" customHeight="1">
      <c r="A16" s="254"/>
      <c r="B16" s="161"/>
      <c r="C16" s="254"/>
      <c r="D16" s="255"/>
      <c r="E16" s="255"/>
      <c r="F16" s="254"/>
      <c r="G16" s="254"/>
      <c r="H16" s="261"/>
      <c r="I16" s="19">
        <f t="shared" si="0"/>
        <v>0</v>
      </c>
      <c r="J16" s="19">
        <f t="shared" si="1"/>
        <v>0</v>
      </c>
      <c r="K16" s="241" t="str">
        <f t="shared" si="2"/>
        <v/>
      </c>
      <c r="L16" s="259"/>
    </row>
    <row r="17" spans="1:12" ht="15.75" customHeight="1">
      <c r="A17" s="254"/>
      <c r="B17" s="161"/>
      <c r="C17" s="254"/>
      <c r="D17" s="255"/>
      <c r="E17" s="255"/>
      <c r="F17" s="254"/>
      <c r="G17" s="254"/>
      <c r="H17" s="261"/>
      <c r="I17" s="19">
        <f t="shared" si="0"/>
        <v>0</v>
      </c>
      <c r="J17" s="19">
        <f t="shared" si="1"/>
        <v>0</v>
      </c>
      <c r="K17" s="241" t="str">
        <f t="shared" si="2"/>
        <v/>
      </c>
      <c r="L17" s="259"/>
    </row>
    <row r="18" spans="1:12" ht="15.75" customHeight="1">
      <c r="A18" s="254"/>
      <c r="B18" s="161"/>
      <c r="C18" s="254"/>
      <c r="D18" s="255"/>
      <c r="E18" s="255"/>
      <c r="F18" s="254"/>
      <c r="G18" s="254"/>
      <c r="H18" s="261"/>
      <c r="I18" s="19">
        <f t="shared" si="0"/>
        <v>0</v>
      </c>
      <c r="J18" s="19">
        <f t="shared" si="1"/>
        <v>0</v>
      </c>
      <c r="K18" s="241" t="str">
        <f t="shared" si="2"/>
        <v/>
      </c>
      <c r="L18" s="259"/>
    </row>
    <row r="19" spans="1:12" ht="15.75" customHeight="1">
      <c r="A19" s="254"/>
      <c r="B19" s="161"/>
      <c r="C19" s="254"/>
      <c r="D19" s="255"/>
      <c r="E19" s="255"/>
      <c r="F19" s="254"/>
      <c r="G19" s="254"/>
      <c r="H19" s="261"/>
      <c r="I19" s="19">
        <f t="shared" si="0"/>
        <v>0</v>
      </c>
      <c r="J19" s="19">
        <f t="shared" si="1"/>
        <v>0</v>
      </c>
      <c r="K19" s="241" t="str">
        <f t="shared" si="2"/>
        <v/>
      </c>
      <c r="L19" s="259"/>
    </row>
    <row r="20" spans="1:12" ht="15.75" customHeight="1">
      <c r="A20" s="254"/>
      <c r="B20" s="161"/>
      <c r="C20" s="254"/>
      <c r="D20" s="255"/>
      <c r="E20" s="255"/>
      <c r="F20" s="254"/>
      <c r="G20" s="254"/>
      <c r="H20" s="261"/>
      <c r="I20" s="19">
        <f t="shared" si="0"/>
        <v>0</v>
      </c>
      <c r="J20" s="19">
        <f t="shared" si="1"/>
        <v>0</v>
      </c>
      <c r="K20" s="241" t="str">
        <f t="shared" si="2"/>
        <v/>
      </c>
      <c r="L20" s="259"/>
    </row>
    <row r="21" spans="1:12" ht="15.75" customHeight="1">
      <c r="A21" s="254"/>
      <c r="B21" s="161"/>
      <c r="C21" s="254"/>
      <c r="D21" s="255"/>
      <c r="E21" s="255"/>
      <c r="F21" s="254"/>
      <c r="G21" s="254"/>
      <c r="H21" s="261"/>
      <c r="I21" s="19">
        <f t="shared" si="0"/>
        <v>0</v>
      </c>
      <c r="J21" s="19">
        <f t="shared" si="1"/>
        <v>0</v>
      </c>
      <c r="K21" s="241" t="str">
        <f t="shared" si="2"/>
        <v/>
      </c>
      <c r="L21" s="259"/>
    </row>
    <row r="22" spans="1:12" ht="15.75" customHeight="1">
      <c r="A22" s="254"/>
      <c r="B22" s="161"/>
      <c r="C22" s="254"/>
      <c r="D22" s="255"/>
      <c r="E22" s="255"/>
      <c r="F22" s="254"/>
      <c r="G22" s="254"/>
      <c r="H22" s="261"/>
      <c r="I22" s="19">
        <f t="shared" si="0"/>
        <v>0</v>
      </c>
      <c r="J22" s="19">
        <f t="shared" si="1"/>
        <v>0</v>
      </c>
      <c r="K22" s="241" t="str">
        <f t="shared" si="2"/>
        <v/>
      </c>
      <c r="L22" s="259"/>
    </row>
    <row r="23" spans="1:12" ht="15.75" customHeight="1">
      <c r="A23" s="254"/>
      <c r="B23" s="161"/>
      <c r="C23" s="254"/>
      <c r="D23" s="255"/>
      <c r="E23" s="255"/>
      <c r="F23" s="254"/>
      <c r="G23" s="254"/>
      <c r="H23" s="261"/>
      <c r="I23" s="19">
        <f t="shared" si="0"/>
        <v>0</v>
      </c>
      <c r="J23" s="19">
        <f t="shared" si="1"/>
        <v>0</v>
      </c>
      <c r="K23" s="241" t="str">
        <f t="shared" si="2"/>
        <v/>
      </c>
      <c r="L23" s="259"/>
    </row>
    <row r="24" spans="1:12" ht="15.75" customHeight="1">
      <c r="A24" s="254"/>
      <c r="B24" s="161"/>
      <c r="C24" s="254"/>
      <c r="D24" s="255"/>
      <c r="E24" s="255"/>
      <c r="F24" s="254"/>
      <c r="G24" s="254"/>
      <c r="H24" s="261"/>
      <c r="I24" s="19">
        <f t="shared" si="0"/>
        <v>0</v>
      </c>
      <c r="J24" s="19">
        <f t="shared" si="1"/>
        <v>0</v>
      </c>
      <c r="K24" s="241" t="str">
        <f t="shared" si="2"/>
        <v/>
      </c>
      <c r="L24" s="259"/>
    </row>
    <row r="25" spans="1:12" ht="15.75" customHeight="1">
      <c r="A25" s="254"/>
      <c r="B25" s="161"/>
      <c r="C25" s="254"/>
      <c r="D25" s="255"/>
      <c r="E25" s="255"/>
      <c r="F25" s="254"/>
      <c r="G25" s="254"/>
      <c r="H25" s="261"/>
      <c r="I25" s="261"/>
      <c r="J25" s="261"/>
      <c r="K25" s="261" t="s">
        <v>573</v>
      </c>
      <c r="L25" s="259"/>
    </row>
    <row r="26" spans="1:12" ht="15.75" customHeight="1">
      <c r="A26" s="254"/>
      <c r="B26" s="161"/>
      <c r="C26" s="254"/>
      <c r="D26" s="255"/>
      <c r="E26" s="255"/>
      <c r="F26" s="254"/>
      <c r="G26" s="254"/>
      <c r="H26" s="261"/>
      <c r="I26" s="261"/>
      <c r="J26" s="261"/>
      <c r="K26" s="261" t="s">
        <v>573</v>
      </c>
      <c r="L26" s="259"/>
    </row>
    <row r="27" spans="1:12" ht="15.75" customHeight="1">
      <c r="A27" s="820" t="s">
        <v>772</v>
      </c>
      <c r="B27" s="820"/>
      <c r="C27" s="254"/>
      <c r="D27" s="255"/>
      <c r="E27" s="255"/>
      <c r="F27" s="254"/>
      <c r="G27" s="254"/>
      <c r="H27" s="19">
        <f>SUM(H6:H26)</f>
        <v>0</v>
      </c>
      <c r="I27" s="19">
        <f>SUM(I6:I26)</f>
        <v>0</v>
      </c>
      <c r="J27" s="19">
        <f>I27-H27</f>
        <v>0</v>
      </c>
      <c r="K27" s="241" t="str">
        <f>IF(OR(H27=0,H27=""),"",ROUND(J27/H27*100,2))</f>
        <v/>
      </c>
      <c r="L27" s="259"/>
    </row>
    <row r="28" spans="1:12" ht="15.75" customHeight="1">
      <c r="A28" s="820" t="s">
        <v>773</v>
      </c>
      <c r="B28" s="821"/>
      <c r="C28" s="254"/>
      <c r="D28" s="255"/>
      <c r="E28" s="255"/>
      <c r="F28" s="254"/>
      <c r="G28" s="254"/>
      <c r="H28" s="19"/>
      <c r="I28" s="19"/>
      <c r="J28" s="19">
        <f>I28-H28</f>
        <v>0</v>
      </c>
      <c r="K28" s="241" t="str">
        <f>IF(OR(H28=0,H28=""),"",ROUND(J28/H28*100,2))</f>
        <v/>
      </c>
      <c r="L28" s="259"/>
    </row>
    <row r="29" spans="1:12" ht="15.75" customHeight="1">
      <c r="A29" s="812" t="s">
        <v>774</v>
      </c>
      <c r="B29" s="812"/>
      <c r="C29" s="254"/>
      <c r="D29" s="255"/>
      <c r="E29" s="255"/>
      <c r="F29" s="254"/>
      <c r="G29" s="254"/>
      <c r="H29" s="19">
        <f>H27-ABS(H28)</f>
        <v>0</v>
      </c>
      <c r="I29" s="19">
        <f>I27-ABS(I28)</f>
        <v>0</v>
      </c>
      <c r="J29" s="19">
        <f>I29-H29</f>
        <v>0</v>
      </c>
      <c r="K29" s="241" t="str">
        <f>IF(OR(H29=0,H29=""),"",ROUND(J29/H29*100,2))</f>
        <v/>
      </c>
      <c r="L29" s="259"/>
    </row>
    <row r="30" spans="1:12" ht="15.75" customHeight="1">
      <c r="A30" s="251" t="str">
        <f>封面!B$10&amp;封面!D$10</f>
        <v>产权持有单位填表人：杨庆华</v>
      </c>
      <c r="C30" s="260"/>
      <c r="D30" s="271"/>
      <c r="E30" s="271"/>
    </row>
    <row r="31" spans="1:12" ht="15.75" customHeight="1">
      <c r="A31" s="251" t="str">
        <f>封面!B$12&amp;封面!D$12&amp;封面!E$12&amp;封面!F$12&amp;封面!G$12&amp;封面!H$12&amp;封面!I$12</f>
        <v>填表日期：2019年1月24日</v>
      </c>
      <c r="I31" s="175" t="str">
        <f>"评估人员："&amp;封面!$P$18</f>
        <v>评估人员：</v>
      </c>
    </row>
  </sheetData>
  <mergeCells count="7">
    <mergeCell ref="A29:B29"/>
    <mergeCell ref="A1:L1"/>
    <mergeCell ref="A2:L2"/>
    <mergeCell ref="K3:L3"/>
    <mergeCell ref="J4:L4"/>
    <mergeCell ref="A27:B27"/>
    <mergeCell ref="A28:B28"/>
  </mergeCells>
  <phoneticPr fontId="206" type="noConversion"/>
  <hyperlinks>
    <hyperlink ref="A29:B29" location="'4-非流动资产汇总'!A1" display="净     额"/>
  </hyperlinks>
  <printOptions horizontalCentered="1"/>
  <pageMargins left="0.48" right="0.49" top="0.87" bottom="0.87" header="1.24" footer="0.77"/>
  <pageSetup paperSize="9" fitToHeight="0" orientation="landscape" horizontalDpi="4294967292" r:id="rId1"/>
  <headerFooter scaleWithDoc="0">
    <oddHeader>&amp;R&amp;"宋体,常规"&amp;10表4-2
共&amp;N页第&amp;P页
金额单位:人民币元</oddHead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0"/>
  <sheetViews>
    <sheetView showGridLines="0" workbookViewId="0">
      <selection activeCell="B7" sqref="B7"/>
    </sheetView>
  </sheetViews>
  <sheetFormatPr defaultRowHeight="15.75" customHeight="1"/>
  <cols>
    <col min="1" max="1" width="6.625" style="4" customWidth="1"/>
    <col min="2" max="2" width="31.25" style="4" customWidth="1"/>
    <col min="3" max="3" width="17.25" style="4" customWidth="1"/>
    <col min="4" max="4" width="7.875" style="49" customWidth="1"/>
    <col min="5" max="5" width="13" style="4" customWidth="1"/>
    <col min="6" max="6" width="12.875" style="4" customWidth="1"/>
    <col min="7" max="7" width="11.75" style="4" customWidth="1"/>
    <col min="8" max="8" width="9.625" style="4" bestFit="1" customWidth="1"/>
    <col min="9" max="9" width="11.625" style="4" customWidth="1"/>
    <col min="10" max="16384" width="9" style="4"/>
  </cols>
  <sheetData>
    <row r="1" spans="1:9" s="1" customFormat="1" ht="30" customHeight="1">
      <c r="A1" s="759" t="s">
        <v>775</v>
      </c>
      <c r="B1" s="759"/>
      <c r="C1" s="759"/>
      <c r="D1" s="759"/>
      <c r="E1" s="759"/>
      <c r="F1" s="759"/>
      <c r="G1" s="759"/>
      <c r="H1" s="759"/>
      <c r="I1" s="759"/>
    </row>
    <row r="2" spans="1:9" s="2" customFormat="1" ht="14.1" customHeight="1">
      <c r="A2" s="760" t="str">
        <f>'1-汇总表'!A2:F2</f>
        <v>评估基准日：2018年12月31日</v>
      </c>
      <c r="B2" s="760"/>
      <c r="C2" s="760"/>
      <c r="D2" s="760"/>
      <c r="E2" s="768"/>
      <c r="F2" s="768"/>
      <c r="G2" s="768"/>
      <c r="H2" s="768"/>
      <c r="I2" s="768"/>
    </row>
    <row r="3" spans="1:9" s="2" customFormat="1" ht="13.5" customHeight="1">
      <c r="A3" s="7"/>
      <c r="B3" s="7"/>
      <c r="C3" s="7"/>
      <c r="D3" s="62"/>
      <c r="E3" s="8"/>
      <c r="F3" s="8"/>
      <c r="G3" s="8"/>
      <c r="H3" s="769"/>
      <c r="I3" s="769"/>
    </row>
    <row r="4" spans="1:9" s="2" customFormat="1" ht="15.75" customHeight="1">
      <c r="A4" s="54" t="str">
        <f>'1-汇总表'!A4</f>
        <v>产权持有人名称：阳煤集团青岛恒源化工有限公司</v>
      </c>
      <c r="D4" s="55"/>
      <c r="E4" s="267"/>
      <c r="H4" s="822"/>
      <c r="I4" s="822"/>
    </row>
    <row r="5" spans="1:9" s="3" customFormat="1" ht="15.75" customHeight="1">
      <c r="A5" s="14" t="s">
        <v>5</v>
      </c>
      <c r="B5" s="14" t="s">
        <v>644</v>
      </c>
      <c r="C5" s="13" t="s">
        <v>645</v>
      </c>
      <c r="D5" s="56" t="s">
        <v>646</v>
      </c>
      <c r="E5" s="13" t="s">
        <v>491</v>
      </c>
      <c r="F5" s="13" t="s">
        <v>492</v>
      </c>
      <c r="G5" s="13" t="s">
        <v>493</v>
      </c>
      <c r="H5" s="13" t="s">
        <v>494</v>
      </c>
      <c r="I5" s="13" t="s">
        <v>581</v>
      </c>
    </row>
    <row r="6" spans="1:9" ht="15.75" customHeight="1">
      <c r="A6" s="13"/>
      <c r="B6" s="149"/>
      <c r="C6" s="150"/>
      <c r="D6" s="56"/>
      <c r="E6" s="19"/>
      <c r="F6" s="19">
        <f>E6</f>
        <v>0</v>
      </c>
      <c r="G6" s="19">
        <f>F6-E6</f>
        <v>0</v>
      </c>
      <c r="H6" s="19" t="s">
        <v>573</v>
      </c>
      <c r="I6" s="20"/>
    </row>
    <row r="7" spans="1:9" ht="15.75" customHeight="1">
      <c r="A7" s="13"/>
      <c r="B7" s="149"/>
      <c r="C7" s="150"/>
      <c r="D7" s="56"/>
      <c r="E7" s="19"/>
      <c r="F7" s="19">
        <f t="shared" ref="F7:F16" si="0">E7</f>
        <v>0</v>
      </c>
      <c r="G7" s="19">
        <f t="shared" ref="G7:G16" si="1">F7-E7</f>
        <v>0</v>
      </c>
      <c r="H7" s="19" t="s">
        <v>573</v>
      </c>
      <c r="I7" s="20"/>
    </row>
    <row r="8" spans="1:9" ht="15.75" customHeight="1">
      <c r="A8" s="13"/>
      <c r="B8" s="149"/>
      <c r="C8" s="150"/>
      <c r="D8" s="56"/>
      <c r="E8" s="19"/>
      <c r="F8" s="19">
        <f t="shared" si="0"/>
        <v>0</v>
      </c>
      <c r="G8" s="19">
        <f t="shared" si="1"/>
        <v>0</v>
      </c>
      <c r="H8" s="19" t="s">
        <v>573</v>
      </c>
      <c r="I8" s="20"/>
    </row>
    <row r="9" spans="1:9" ht="15.75" customHeight="1">
      <c r="A9" s="13"/>
      <c r="B9" s="149"/>
      <c r="C9" s="150"/>
      <c r="D9" s="56"/>
      <c r="E9" s="19"/>
      <c r="F9" s="19">
        <f t="shared" si="0"/>
        <v>0</v>
      </c>
      <c r="G9" s="19">
        <f t="shared" si="1"/>
        <v>0</v>
      </c>
      <c r="H9" s="19" t="s">
        <v>573</v>
      </c>
      <c r="I9" s="20"/>
    </row>
    <row r="10" spans="1:9" ht="15.75" customHeight="1">
      <c r="A10" s="13"/>
      <c r="B10" s="149"/>
      <c r="C10" s="150"/>
      <c r="D10" s="56"/>
      <c r="E10" s="19"/>
      <c r="F10" s="19">
        <f t="shared" si="0"/>
        <v>0</v>
      </c>
      <c r="G10" s="19">
        <f t="shared" si="1"/>
        <v>0</v>
      </c>
      <c r="H10" s="19" t="s">
        <v>573</v>
      </c>
      <c r="I10" s="20"/>
    </row>
    <row r="11" spans="1:9" ht="15.75" customHeight="1">
      <c r="A11" s="13"/>
      <c r="B11" s="149"/>
      <c r="C11" s="150"/>
      <c r="D11" s="56"/>
      <c r="E11" s="19"/>
      <c r="F11" s="19">
        <f t="shared" si="0"/>
        <v>0</v>
      </c>
      <c r="G11" s="19">
        <f t="shared" si="1"/>
        <v>0</v>
      </c>
      <c r="H11" s="19" t="s">
        <v>573</v>
      </c>
      <c r="I11" s="20"/>
    </row>
    <row r="12" spans="1:9" ht="15.75" customHeight="1">
      <c r="A12" s="13"/>
      <c r="B12" s="149"/>
      <c r="C12" s="150"/>
      <c r="D12" s="56"/>
      <c r="E12" s="19"/>
      <c r="F12" s="19">
        <f t="shared" si="0"/>
        <v>0</v>
      </c>
      <c r="G12" s="19">
        <f t="shared" si="1"/>
        <v>0</v>
      </c>
      <c r="H12" s="19" t="s">
        <v>573</v>
      </c>
      <c r="I12" s="20"/>
    </row>
    <row r="13" spans="1:9" ht="15.75" customHeight="1">
      <c r="A13" s="13"/>
      <c r="B13" s="149"/>
      <c r="C13" s="150"/>
      <c r="D13" s="56"/>
      <c r="E13" s="19"/>
      <c r="F13" s="19">
        <f t="shared" si="0"/>
        <v>0</v>
      </c>
      <c r="G13" s="19">
        <f t="shared" si="1"/>
        <v>0</v>
      </c>
      <c r="H13" s="19" t="s">
        <v>573</v>
      </c>
      <c r="I13" s="20"/>
    </row>
    <row r="14" spans="1:9" ht="15.75" customHeight="1">
      <c r="A14" s="13"/>
      <c r="B14" s="149"/>
      <c r="C14" s="150"/>
      <c r="D14" s="56"/>
      <c r="E14" s="19"/>
      <c r="F14" s="19">
        <f t="shared" si="0"/>
        <v>0</v>
      </c>
      <c r="G14" s="19">
        <f t="shared" si="1"/>
        <v>0</v>
      </c>
      <c r="H14" s="19" t="s">
        <v>573</v>
      </c>
      <c r="I14" s="20"/>
    </row>
    <row r="15" spans="1:9" ht="15.75" customHeight="1">
      <c r="A15" s="13"/>
      <c r="B15" s="149"/>
      <c r="C15" s="150"/>
      <c r="D15" s="56"/>
      <c r="E15" s="19"/>
      <c r="F15" s="19">
        <f t="shared" si="0"/>
        <v>0</v>
      </c>
      <c r="G15" s="19">
        <f t="shared" si="1"/>
        <v>0</v>
      </c>
      <c r="H15" s="19" t="s">
        <v>573</v>
      </c>
      <c r="I15" s="20"/>
    </row>
    <row r="16" spans="1:9" ht="15.75" customHeight="1">
      <c r="A16" s="13"/>
      <c r="B16" s="149"/>
      <c r="C16" s="150"/>
      <c r="D16" s="56"/>
      <c r="E16" s="19"/>
      <c r="F16" s="19">
        <f t="shared" si="0"/>
        <v>0</v>
      </c>
      <c r="G16" s="19">
        <f t="shared" si="1"/>
        <v>0</v>
      </c>
      <c r="H16" s="19" t="s">
        <v>573</v>
      </c>
      <c r="I16" s="20"/>
    </row>
    <row r="17" spans="1:9" ht="15.75" customHeight="1">
      <c r="A17" s="13"/>
      <c r="B17" s="149"/>
      <c r="C17" s="150"/>
      <c r="D17" s="56"/>
      <c r="E17" s="19"/>
      <c r="F17" s="19">
        <f t="shared" ref="F17:F25" si="2">E17</f>
        <v>0</v>
      </c>
      <c r="G17" s="19">
        <f t="shared" ref="G17:G28" si="3">F17-E17</f>
        <v>0</v>
      </c>
      <c r="H17" s="19"/>
      <c r="I17" s="20"/>
    </row>
    <row r="18" spans="1:9" ht="15.75" customHeight="1">
      <c r="A18" s="13"/>
      <c r="B18" s="149"/>
      <c r="C18" s="150"/>
      <c r="D18" s="56"/>
      <c r="E18" s="19"/>
      <c r="F18" s="19">
        <f t="shared" si="2"/>
        <v>0</v>
      </c>
      <c r="G18" s="19">
        <f t="shared" si="3"/>
        <v>0</v>
      </c>
      <c r="H18" s="19" t="s">
        <v>573</v>
      </c>
      <c r="I18" s="20"/>
    </row>
    <row r="19" spans="1:9" ht="15.75" customHeight="1">
      <c r="A19" s="13"/>
      <c r="B19" s="149"/>
      <c r="C19" s="150"/>
      <c r="D19" s="56"/>
      <c r="E19" s="19"/>
      <c r="F19" s="19">
        <f t="shared" si="2"/>
        <v>0</v>
      </c>
      <c r="G19" s="19">
        <f t="shared" si="3"/>
        <v>0</v>
      </c>
      <c r="H19" s="19" t="s">
        <v>573</v>
      </c>
      <c r="I19" s="20"/>
    </row>
    <row r="20" spans="1:9" ht="15.75" customHeight="1">
      <c r="A20" s="13"/>
      <c r="B20" s="149"/>
      <c r="C20" s="150"/>
      <c r="D20" s="56"/>
      <c r="E20" s="19"/>
      <c r="F20" s="19">
        <f t="shared" si="2"/>
        <v>0</v>
      </c>
      <c r="G20" s="19">
        <f t="shared" si="3"/>
        <v>0</v>
      </c>
      <c r="H20" s="19" t="s">
        <v>573</v>
      </c>
      <c r="I20" s="20"/>
    </row>
    <row r="21" spans="1:9" ht="15.75" customHeight="1">
      <c r="A21" s="13"/>
      <c r="B21" s="149"/>
      <c r="C21" s="150"/>
      <c r="D21" s="56"/>
      <c r="E21" s="19"/>
      <c r="F21" s="19">
        <f t="shared" si="2"/>
        <v>0</v>
      </c>
      <c r="G21" s="19">
        <f t="shared" si="3"/>
        <v>0</v>
      </c>
      <c r="H21" s="19" t="s">
        <v>573</v>
      </c>
      <c r="I21" s="20"/>
    </row>
    <row r="22" spans="1:9" ht="15.75" customHeight="1">
      <c r="A22" s="13"/>
      <c r="B22" s="149"/>
      <c r="C22" s="150"/>
      <c r="D22" s="56"/>
      <c r="E22" s="19"/>
      <c r="F22" s="19">
        <f t="shared" si="2"/>
        <v>0</v>
      </c>
      <c r="G22" s="19">
        <f t="shared" si="3"/>
        <v>0</v>
      </c>
      <c r="H22" s="19" t="s">
        <v>573</v>
      </c>
      <c r="I22" s="20"/>
    </row>
    <row r="23" spans="1:9" ht="15.75" customHeight="1">
      <c r="A23" s="13"/>
      <c r="B23" s="149"/>
      <c r="C23" s="150"/>
      <c r="D23" s="56"/>
      <c r="E23" s="19"/>
      <c r="F23" s="19">
        <f t="shared" si="2"/>
        <v>0</v>
      </c>
      <c r="G23" s="19">
        <f t="shared" si="3"/>
        <v>0</v>
      </c>
      <c r="H23" s="19" t="s">
        <v>573</v>
      </c>
      <c r="I23" s="20"/>
    </row>
    <row r="24" spans="1:9" ht="15.75" customHeight="1">
      <c r="A24" s="13"/>
      <c r="B24" s="149"/>
      <c r="C24" s="150"/>
      <c r="D24" s="56"/>
      <c r="E24" s="19"/>
      <c r="F24" s="19">
        <f t="shared" si="2"/>
        <v>0</v>
      </c>
      <c r="G24" s="19">
        <f t="shared" si="3"/>
        <v>0</v>
      </c>
      <c r="H24" s="19" t="s">
        <v>573</v>
      </c>
      <c r="I24" s="20"/>
    </row>
    <row r="25" spans="1:9" ht="15.75" customHeight="1">
      <c r="A25" s="13"/>
      <c r="B25" s="149"/>
      <c r="C25" s="150"/>
      <c r="D25" s="56"/>
      <c r="E25" s="19"/>
      <c r="F25" s="19">
        <f t="shared" si="2"/>
        <v>0</v>
      </c>
      <c r="G25" s="19">
        <f t="shared" si="3"/>
        <v>0</v>
      </c>
      <c r="H25" s="19" t="s">
        <v>573</v>
      </c>
      <c r="I25" s="20"/>
    </row>
    <row r="26" spans="1:9" ht="15.75" customHeight="1">
      <c r="A26" s="781" t="s">
        <v>666</v>
      </c>
      <c r="B26" s="781"/>
      <c r="C26" s="13"/>
      <c r="D26" s="56"/>
      <c r="E26" s="19">
        <f>SUM(E6:E25)</f>
        <v>0</v>
      </c>
      <c r="F26" s="19">
        <f>SUM(F6:F25)</f>
        <v>0</v>
      </c>
      <c r="G26" s="19">
        <f t="shared" si="3"/>
        <v>0</v>
      </c>
      <c r="H26" s="19" t="s">
        <v>573</v>
      </c>
      <c r="I26" s="20"/>
    </row>
    <row r="27" spans="1:9" ht="15.75" customHeight="1">
      <c r="A27" s="781" t="s">
        <v>776</v>
      </c>
      <c r="B27" s="781"/>
      <c r="C27" s="13"/>
      <c r="D27" s="56"/>
      <c r="E27" s="19"/>
      <c r="F27" s="19"/>
      <c r="G27" s="19">
        <f t="shared" si="3"/>
        <v>0</v>
      </c>
      <c r="H27" s="19" t="s">
        <v>573</v>
      </c>
      <c r="I27" s="20"/>
    </row>
    <row r="28" spans="1:9" ht="15.75" customHeight="1">
      <c r="A28" s="761" t="s">
        <v>671</v>
      </c>
      <c r="B28" s="761"/>
      <c r="C28" s="20"/>
      <c r="D28" s="56"/>
      <c r="E28" s="19">
        <f>E26-ABS(E27)</f>
        <v>0</v>
      </c>
      <c r="F28" s="19">
        <f>F26-ABS(F27)</f>
        <v>0</v>
      </c>
      <c r="G28" s="19">
        <f t="shared" si="3"/>
        <v>0</v>
      </c>
      <c r="H28" s="19" t="s">
        <v>573</v>
      </c>
      <c r="I28" s="20"/>
    </row>
    <row r="29" spans="1:9" s="2" customFormat="1" ht="15.75" customHeight="1">
      <c r="A29" s="2" t="str">
        <f>封面!B$10&amp;封面!D$10</f>
        <v>产权持有单位填表人：杨庆华</v>
      </c>
      <c r="C29" s="22"/>
      <c r="D29" s="58"/>
      <c r="E29" s="22"/>
    </row>
    <row r="30" spans="1:9" s="2" customFormat="1" ht="15.75" customHeight="1">
      <c r="A30" s="2" t="str">
        <f>封面!B$12&amp;封面!D$12&amp;封面!E$12&amp;封面!F$12&amp;封面!G$12&amp;封面!H$12&amp;封面!I$12</f>
        <v>填表日期：2019年1月24日</v>
      </c>
      <c r="D30" s="55"/>
      <c r="F30" s="24" t="str">
        <f>"评估人员："&amp;封面!$P$22</f>
        <v>评估人员：</v>
      </c>
    </row>
  </sheetData>
  <mergeCells count="7">
    <mergeCell ref="A28:B28"/>
    <mergeCell ref="A1:I1"/>
    <mergeCell ref="A2:I2"/>
    <mergeCell ref="H3:I3"/>
    <mergeCell ref="H4:I4"/>
    <mergeCell ref="A26:B26"/>
    <mergeCell ref="A27:B27"/>
  </mergeCells>
  <phoneticPr fontId="206" type="noConversion"/>
  <hyperlinks>
    <hyperlink ref="A28:B28" location="'4-3长期应收'!A1" display="净     额"/>
  </hyperlinks>
  <printOptions horizontalCentered="1"/>
  <pageMargins left="0.43" right="0.41" top="0.87" bottom="0.87" header="1.26" footer="0.73"/>
  <pageSetup paperSize="9" fitToHeight="0" orientation="landscape" horizontalDpi="4294967292" r:id="rId1"/>
  <headerFooter scaleWithDoc="0">
    <oddHeader>&amp;R&amp;"宋体,常规"&amp;10表4-3
共&amp;N页第&amp;P页
金额单位:人民币元</oddHeader>
  </headerFooter>
  <legacy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workbookViewId="0">
      <selection activeCell="B7" sqref="B7"/>
    </sheetView>
  </sheetViews>
  <sheetFormatPr defaultRowHeight="15.75" customHeight="1"/>
  <cols>
    <col min="1" max="1" width="4.75" style="4" customWidth="1"/>
    <col min="2" max="2" width="21.125" style="4" customWidth="1"/>
    <col min="3" max="3" width="8.25" style="49" customWidth="1"/>
    <col min="4" max="4" width="11.375" style="4" bestFit="1" customWidth="1"/>
    <col min="5" max="5" width="13.75" style="4" customWidth="1"/>
    <col min="6" max="6" width="9.375" style="4" customWidth="1"/>
    <col min="7" max="7" width="13.125" style="4" bestFit="1" customWidth="1"/>
    <col min="8" max="8" width="11.875" style="4" customWidth="1"/>
    <col min="9" max="9" width="10.875" style="4" customWidth="1"/>
    <col min="10" max="10" width="9.375" style="4" customWidth="1"/>
    <col min="11" max="11" width="10.125" style="4" customWidth="1"/>
    <col min="12" max="16384" width="9" style="4"/>
  </cols>
  <sheetData>
    <row r="1" spans="1:13" s="1" customFormat="1" ht="30" customHeight="1">
      <c r="A1" s="759" t="s">
        <v>777</v>
      </c>
      <c r="B1" s="759"/>
      <c r="C1" s="759"/>
      <c r="D1" s="759"/>
      <c r="E1" s="759"/>
      <c r="F1" s="759"/>
      <c r="G1" s="759"/>
      <c r="H1" s="759"/>
      <c r="I1" s="759"/>
      <c r="J1" s="759"/>
      <c r="K1" s="759"/>
    </row>
    <row r="2" spans="1:13" s="2" customFormat="1" ht="14.1" customHeight="1">
      <c r="A2" s="760" t="str">
        <f>'1-汇总表'!A2:F2</f>
        <v>评估基准日：2018年12月31日</v>
      </c>
      <c r="B2" s="760"/>
      <c r="C2" s="760"/>
      <c r="D2" s="760"/>
      <c r="E2" s="760"/>
      <c r="F2" s="760"/>
      <c r="G2" s="760"/>
      <c r="H2" s="768"/>
      <c r="I2" s="768"/>
      <c r="J2" s="768"/>
      <c r="K2" s="768"/>
      <c r="L2" s="8"/>
      <c r="M2" s="8"/>
    </row>
    <row r="3" spans="1:13" s="2" customFormat="1" ht="14.1" customHeight="1">
      <c r="A3" s="7"/>
      <c r="B3" s="7"/>
      <c r="C3" s="62"/>
      <c r="D3" s="7"/>
      <c r="E3" s="7"/>
      <c r="F3" s="7"/>
      <c r="G3" s="7"/>
      <c r="H3" s="8"/>
      <c r="I3" s="8"/>
      <c r="J3" s="769"/>
      <c r="K3" s="769"/>
      <c r="L3" s="8"/>
      <c r="M3" s="8"/>
    </row>
    <row r="4" spans="1:13" s="2" customFormat="1" ht="15.75" customHeight="1">
      <c r="A4" s="54" t="str">
        <f>'1-汇总表'!A4</f>
        <v>产权持有人名称：阳煤集团青岛恒源化工有限公司</v>
      </c>
      <c r="C4" s="55"/>
      <c r="J4" s="822"/>
      <c r="K4" s="822"/>
    </row>
    <row r="5" spans="1:13" s="3" customFormat="1" ht="15.75" customHeight="1">
      <c r="A5" s="13" t="s">
        <v>489</v>
      </c>
      <c r="B5" s="13" t="s">
        <v>778</v>
      </c>
      <c r="C5" s="56" t="s">
        <v>779</v>
      </c>
      <c r="D5" s="13" t="s">
        <v>780</v>
      </c>
      <c r="E5" s="13" t="s">
        <v>781</v>
      </c>
      <c r="F5" s="13" t="s">
        <v>782</v>
      </c>
      <c r="G5" s="16" t="s">
        <v>491</v>
      </c>
      <c r="H5" s="13" t="s">
        <v>492</v>
      </c>
      <c r="I5" s="13" t="s">
        <v>493</v>
      </c>
      <c r="J5" s="13" t="s">
        <v>494</v>
      </c>
      <c r="K5" s="13" t="s">
        <v>581</v>
      </c>
    </row>
    <row r="6" spans="1:13" ht="15.75" customHeight="1">
      <c r="A6" s="13"/>
      <c r="B6" s="149"/>
      <c r="C6" s="56"/>
      <c r="D6" s="13"/>
      <c r="E6" s="13"/>
      <c r="F6" s="13"/>
      <c r="G6" s="19"/>
      <c r="H6" s="19">
        <f>G6</f>
        <v>0</v>
      </c>
      <c r="I6" s="19">
        <f>H6-G6</f>
        <v>0</v>
      </c>
      <c r="J6" s="241" t="str">
        <f>IF(OR(G6=0,G6=""),"",ROUND(I6/G6*100,2))</f>
        <v/>
      </c>
      <c r="K6" s="20"/>
    </row>
    <row r="7" spans="1:13" ht="15.75" customHeight="1">
      <c r="A7" s="13"/>
      <c r="B7" s="149"/>
      <c r="C7" s="56"/>
      <c r="D7" s="13"/>
      <c r="E7" s="13"/>
      <c r="F7" s="13"/>
      <c r="G7" s="19"/>
      <c r="H7" s="19">
        <f t="shared" ref="H7:H21" si="0">G7</f>
        <v>0</v>
      </c>
      <c r="I7" s="19">
        <f t="shared" ref="I7:I21" si="1">H7-G7</f>
        <v>0</v>
      </c>
      <c r="J7" s="241" t="str">
        <f t="shared" ref="J7:J21" si="2">IF(OR(G7=0,G7=""),"",ROUND(I7/G7*100,2))</f>
        <v/>
      </c>
      <c r="K7" s="20"/>
    </row>
    <row r="8" spans="1:13" ht="15.75" customHeight="1">
      <c r="A8" s="13"/>
      <c r="B8" s="149"/>
      <c r="C8" s="56"/>
      <c r="D8" s="13"/>
      <c r="E8" s="13"/>
      <c r="F8" s="13"/>
      <c r="G8" s="19"/>
      <c r="H8" s="19">
        <f t="shared" si="0"/>
        <v>0</v>
      </c>
      <c r="I8" s="19">
        <f t="shared" si="1"/>
        <v>0</v>
      </c>
      <c r="J8" s="241" t="str">
        <f t="shared" si="2"/>
        <v/>
      </c>
      <c r="K8" s="20"/>
    </row>
    <row r="9" spans="1:13" ht="15.75" customHeight="1">
      <c r="A9" s="13"/>
      <c r="B9" s="149"/>
      <c r="C9" s="56"/>
      <c r="D9" s="13"/>
      <c r="E9" s="13"/>
      <c r="F9" s="13"/>
      <c r="G9" s="19"/>
      <c r="H9" s="19">
        <f t="shared" si="0"/>
        <v>0</v>
      </c>
      <c r="I9" s="19">
        <f t="shared" si="1"/>
        <v>0</v>
      </c>
      <c r="J9" s="241" t="str">
        <f t="shared" si="2"/>
        <v/>
      </c>
      <c r="K9" s="20"/>
    </row>
    <row r="10" spans="1:13" ht="15.75" customHeight="1">
      <c r="A10" s="13"/>
      <c r="B10" s="149"/>
      <c r="C10" s="56"/>
      <c r="D10" s="13"/>
      <c r="E10" s="13"/>
      <c r="F10" s="13"/>
      <c r="G10" s="19"/>
      <c r="H10" s="19">
        <f t="shared" si="0"/>
        <v>0</v>
      </c>
      <c r="I10" s="19">
        <f t="shared" si="1"/>
        <v>0</v>
      </c>
      <c r="J10" s="241" t="str">
        <f t="shared" si="2"/>
        <v/>
      </c>
      <c r="K10" s="20"/>
    </row>
    <row r="11" spans="1:13" ht="15.75" customHeight="1">
      <c r="A11" s="13"/>
      <c r="B11" s="149"/>
      <c r="C11" s="56"/>
      <c r="D11" s="13"/>
      <c r="E11" s="13"/>
      <c r="F11" s="13"/>
      <c r="G11" s="19"/>
      <c r="H11" s="19">
        <f t="shared" si="0"/>
        <v>0</v>
      </c>
      <c r="I11" s="19">
        <f t="shared" si="1"/>
        <v>0</v>
      </c>
      <c r="J11" s="241" t="str">
        <f t="shared" si="2"/>
        <v/>
      </c>
      <c r="K11" s="20"/>
    </row>
    <row r="12" spans="1:13" ht="15.75" customHeight="1">
      <c r="A12" s="13"/>
      <c r="B12" s="149"/>
      <c r="C12" s="56"/>
      <c r="D12" s="13"/>
      <c r="E12" s="13"/>
      <c r="F12" s="13"/>
      <c r="G12" s="19"/>
      <c r="H12" s="19">
        <f t="shared" si="0"/>
        <v>0</v>
      </c>
      <c r="I12" s="19">
        <f t="shared" si="1"/>
        <v>0</v>
      </c>
      <c r="J12" s="241" t="str">
        <f t="shared" si="2"/>
        <v/>
      </c>
      <c r="K12" s="20"/>
    </row>
    <row r="13" spans="1:13" ht="15.75" customHeight="1">
      <c r="A13" s="13"/>
      <c r="B13" s="149"/>
      <c r="C13" s="56"/>
      <c r="D13" s="13"/>
      <c r="E13" s="13"/>
      <c r="F13" s="13"/>
      <c r="G13" s="19"/>
      <c r="H13" s="19">
        <f t="shared" si="0"/>
        <v>0</v>
      </c>
      <c r="I13" s="19">
        <f t="shared" si="1"/>
        <v>0</v>
      </c>
      <c r="J13" s="241" t="str">
        <f t="shared" si="2"/>
        <v/>
      </c>
      <c r="K13" s="20"/>
    </row>
    <row r="14" spans="1:13" ht="15.75" customHeight="1">
      <c r="A14" s="13"/>
      <c r="B14" s="149"/>
      <c r="C14" s="56"/>
      <c r="D14" s="13"/>
      <c r="E14" s="13"/>
      <c r="F14" s="13"/>
      <c r="G14" s="19"/>
      <c r="H14" s="19">
        <f t="shared" si="0"/>
        <v>0</v>
      </c>
      <c r="I14" s="19">
        <f t="shared" si="1"/>
        <v>0</v>
      </c>
      <c r="J14" s="241" t="str">
        <f t="shared" si="2"/>
        <v/>
      </c>
      <c r="K14" s="20"/>
    </row>
    <row r="15" spans="1:13" ht="15.75" customHeight="1">
      <c r="A15" s="13"/>
      <c r="B15" s="149"/>
      <c r="C15" s="56"/>
      <c r="D15" s="13"/>
      <c r="E15" s="13"/>
      <c r="F15" s="13"/>
      <c r="G15" s="19"/>
      <c r="H15" s="19">
        <f t="shared" si="0"/>
        <v>0</v>
      </c>
      <c r="I15" s="19">
        <f t="shared" si="1"/>
        <v>0</v>
      </c>
      <c r="J15" s="241" t="str">
        <f t="shared" si="2"/>
        <v/>
      </c>
      <c r="K15" s="20"/>
    </row>
    <row r="16" spans="1:13" ht="15.75" customHeight="1">
      <c r="A16" s="13"/>
      <c r="B16" s="149"/>
      <c r="C16" s="56"/>
      <c r="D16" s="13"/>
      <c r="E16" s="13"/>
      <c r="F16" s="13"/>
      <c r="G16" s="19"/>
      <c r="H16" s="19">
        <f t="shared" si="0"/>
        <v>0</v>
      </c>
      <c r="I16" s="19">
        <f t="shared" si="1"/>
        <v>0</v>
      </c>
      <c r="J16" s="241" t="str">
        <f t="shared" si="2"/>
        <v/>
      </c>
      <c r="K16" s="20"/>
    </row>
    <row r="17" spans="1:11" ht="15.75" customHeight="1">
      <c r="A17" s="13"/>
      <c r="B17" s="149"/>
      <c r="C17" s="56"/>
      <c r="D17" s="13"/>
      <c r="E17" s="13"/>
      <c r="F17" s="13"/>
      <c r="G17" s="19"/>
      <c r="H17" s="19">
        <f t="shared" si="0"/>
        <v>0</v>
      </c>
      <c r="I17" s="19">
        <f t="shared" si="1"/>
        <v>0</v>
      </c>
      <c r="J17" s="241" t="str">
        <f t="shared" si="2"/>
        <v/>
      </c>
      <c r="K17" s="20"/>
    </row>
    <row r="18" spans="1:11" ht="15.75" customHeight="1">
      <c r="A18" s="13"/>
      <c r="B18" s="149"/>
      <c r="C18" s="56"/>
      <c r="D18" s="13"/>
      <c r="E18" s="13"/>
      <c r="F18" s="13"/>
      <c r="G18" s="19"/>
      <c r="H18" s="19">
        <f t="shared" si="0"/>
        <v>0</v>
      </c>
      <c r="I18" s="19">
        <f t="shared" si="1"/>
        <v>0</v>
      </c>
      <c r="J18" s="241" t="str">
        <f t="shared" si="2"/>
        <v/>
      </c>
      <c r="K18" s="20"/>
    </row>
    <row r="19" spans="1:11" ht="15.75" customHeight="1">
      <c r="A19" s="13"/>
      <c r="B19" s="149"/>
      <c r="C19" s="56"/>
      <c r="D19" s="13"/>
      <c r="E19" s="13"/>
      <c r="F19" s="13"/>
      <c r="G19" s="19"/>
      <c r="H19" s="19">
        <f t="shared" si="0"/>
        <v>0</v>
      </c>
      <c r="I19" s="19">
        <f t="shared" si="1"/>
        <v>0</v>
      </c>
      <c r="J19" s="241" t="str">
        <f t="shared" si="2"/>
        <v/>
      </c>
      <c r="K19" s="20"/>
    </row>
    <row r="20" spans="1:11" ht="15.75" customHeight="1">
      <c r="A20" s="13"/>
      <c r="B20" s="149"/>
      <c r="C20" s="56"/>
      <c r="D20" s="13"/>
      <c r="E20" s="13"/>
      <c r="F20" s="13"/>
      <c r="G20" s="19"/>
      <c r="H20" s="19">
        <f t="shared" si="0"/>
        <v>0</v>
      </c>
      <c r="I20" s="19">
        <f t="shared" si="1"/>
        <v>0</v>
      </c>
      <c r="J20" s="241" t="str">
        <f t="shared" si="2"/>
        <v/>
      </c>
      <c r="K20" s="20"/>
    </row>
    <row r="21" spans="1:11" ht="15.75" customHeight="1">
      <c r="A21" s="13"/>
      <c r="B21" s="149"/>
      <c r="C21" s="56"/>
      <c r="D21" s="13"/>
      <c r="E21" s="13"/>
      <c r="F21" s="13"/>
      <c r="G21" s="19"/>
      <c r="H21" s="19">
        <f t="shared" si="0"/>
        <v>0</v>
      </c>
      <c r="I21" s="19">
        <f t="shared" si="1"/>
        <v>0</v>
      </c>
      <c r="J21" s="241" t="str">
        <f t="shared" si="2"/>
        <v/>
      </c>
      <c r="K21" s="20"/>
    </row>
    <row r="22" spans="1:11" ht="15.75" customHeight="1">
      <c r="A22" s="13"/>
      <c r="B22" s="149"/>
      <c r="C22" s="56"/>
      <c r="D22" s="13"/>
      <c r="E22" s="13"/>
      <c r="F22" s="13"/>
      <c r="G22" s="19"/>
      <c r="H22" s="19"/>
      <c r="I22" s="19"/>
      <c r="J22" s="19"/>
      <c r="K22" s="20"/>
    </row>
    <row r="23" spans="1:11" ht="15.75" customHeight="1">
      <c r="A23" s="13"/>
      <c r="B23" s="149"/>
      <c r="C23" s="56"/>
      <c r="D23" s="13"/>
      <c r="E23" s="13"/>
      <c r="F23" s="13"/>
      <c r="G23" s="19"/>
      <c r="H23" s="19"/>
      <c r="I23" s="19"/>
      <c r="J23" s="19" t="s">
        <v>573</v>
      </c>
      <c r="K23" s="20"/>
    </row>
    <row r="24" spans="1:11" ht="15.75" customHeight="1">
      <c r="A24" s="13"/>
      <c r="B24" s="149"/>
      <c r="C24" s="56"/>
      <c r="D24" s="13"/>
      <c r="E24" s="13"/>
      <c r="F24" s="13"/>
      <c r="G24" s="19"/>
      <c r="H24" s="19"/>
      <c r="I24" s="19"/>
      <c r="J24" s="19" t="s">
        <v>573</v>
      </c>
      <c r="K24" s="20"/>
    </row>
    <row r="25" spans="1:11" ht="15.75" customHeight="1">
      <c r="A25" s="13"/>
      <c r="B25" s="149"/>
      <c r="C25" s="56"/>
      <c r="D25" s="13"/>
      <c r="E25" s="13"/>
      <c r="F25" s="13"/>
      <c r="G25" s="19"/>
      <c r="H25" s="19"/>
      <c r="I25" s="19"/>
      <c r="J25" s="19" t="s">
        <v>573</v>
      </c>
      <c r="K25" s="20"/>
    </row>
    <row r="26" spans="1:11" ht="15.75" customHeight="1">
      <c r="A26" s="781" t="s">
        <v>666</v>
      </c>
      <c r="B26" s="781"/>
      <c r="C26" s="56"/>
      <c r="D26" s="71"/>
      <c r="E26" s="71"/>
      <c r="F26" s="71"/>
      <c r="G26" s="19">
        <f>SUM(G6:G25)</f>
        <v>0</v>
      </c>
      <c r="H26" s="19">
        <f>SUM(H6:H25)</f>
        <v>0</v>
      </c>
      <c r="I26" s="19">
        <f>H26-G26</f>
        <v>0</v>
      </c>
      <c r="J26" s="241" t="str">
        <f>IF(OR(G26=0,G26=""),"",ROUND(I26/G26*100,2))</f>
        <v/>
      </c>
      <c r="K26" s="20"/>
    </row>
    <row r="27" spans="1:11" ht="15.75" customHeight="1">
      <c r="A27" s="781" t="s">
        <v>783</v>
      </c>
      <c r="B27" s="781"/>
      <c r="C27" s="56"/>
      <c r="D27" s="71"/>
      <c r="E27" s="71"/>
      <c r="F27" s="71"/>
      <c r="G27" s="19"/>
      <c r="H27" s="19"/>
      <c r="I27" s="19">
        <f>H27-G27</f>
        <v>0</v>
      </c>
      <c r="J27" s="241" t="str">
        <f>IF(OR(G27=0,G27=""),"",ROUND(I27/G27*100,2))</f>
        <v/>
      </c>
      <c r="K27" s="20"/>
    </row>
    <row r="28" spans="1:11" ht="15.75" customHeight="1">
      <c r="A28" s="761" t="s">
        <v>784</v>
      </c>
      <c r="B28" s="761"/>
      <c r="C28" s="56"/>
      <c r="D28" s="71"/>
      <c r="E28" s="71"/>
      <c r="F28" s="71"/>
      <c r="G28" s="19">
        <f>G26-ABS(G27)</f>
        <v>0</v>
      </c>
      <c r="H28" s="19">
        <f>H26-ABS(H27)</f>
        <v>0</v>
      </c>
      <c r="I28" s="19">
        <f>H28-G28</f>
        <v>0</v>
      </c>
      <c r="J28" s="241" t="str">
        <f>IF(OR(G28=0,G28=""),"",ROUND(I28/G28*100,2))</f>
        <v/>
      </c>
      <c r="K28" s="20"/>
    </row>
    <row r="29" spans="1:11" s="2" customFormat="1" ht="15.75" customHeight="1">
      <c r="A29" s="2" t="str">
        <f>封面!B$10&amp;封面!D$10</f>
        <v>产权持有单位填表人：杨庆华</v>
      </c>
      <c r="C29" s="58"/>
      <c r="D29" s="22"/>
      <c r="E29" s="22"/>
    </row>
    <row r="30" spans="1:11" s="2" customFormat="1" ht="15.75" customHeight="1">
      <c r="A30" s="2" t="str">
        <f>封面!B$12&amp;封面!D$12&amp;封面!E$12&amp;封面!F$12&amp;封面!G$12&amp;封面!H$12&amp;封面!I$12</f>
        <v>填表日期：2019年1月24日</v>
      </c>
      <c r="C30" s="55"/>
      <c r="H30" s="24" t="str">
        <f>"评估人员："&amp;封面!$P$22</f>
        <v>评估人员：</v>
      </c>
    </row>
  </sheetData>
  <mergeCells count="7">
    <mergeCell ref="A28:B28"/>
    <mergeCell ref="A1:K1"/>
    <mergeCell ref="A2:K2"/>
    <mergeCell ref="J3:K3"/>
    <mergeCell ref="J4:K4"/>
    <mergeCell ref="A26:B26"/>
    <mergeCell ref="A27:B27"/>
  </mergeCells>
  <phoneticPr fontId="206" type="noConversion"/>
  <hyperlinks>
    <hyperlink ref="A28:B28" location="'4-非流动资产汇总'!A1" display="净            额"/>
  </hyperlinks>
  <printOptions horizontalCentered="1"/>
  <pageMargins left="0.35" right="0.35" top="0.87" bottom="0.87" header="1.26" footer="0.95"/>
  <pageSetup paperSize="9" fitToHeight="0" orientation="landscape" horizontalDpi="4294967292" r:id="rId1"/>
  <headerFooter scaleWithDoc="0">
    <oddHeader>&amp;R&amp;"宋体,常规"&amp;10表4-4
共&amp;N页第&amp;P页
金额单位:人民币元</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G3" sqref="G3"/>
    </sheetView>
  </sheetViews>
  <sheetFormatPr defaultRowHeight="15.75"/>
  <cols>
    <col min="1" max="1" width="17.75" style="263" customWidth="1"/>
    <col min="2" max="2" width="35.625" style="263" customWidth="1"/>
    <col min="3" max="3" width="14.25" style="263" customWidth="1"/>
    <col min="4" max="4" width="15.5" style="263" customWidth="1"/>
    <col min="5" max="5" width="18.125" style="263" customWidth="1"/>
    <col min="6" max="6" width="21.25" style="263" customWidth="1"/>
    <col min="7" max="16384" width="9" style="263"/>
  </cols>
  <sheetData>
    <row r="1" spans="1:6" ht="23.25">
      <c r="A1" s="813" t="s">
        <v>785</v>
      </c>
      <c r="B1" s="814"/>
      <c r="C1" s="814"/>
      <c r="D1" s="814"/>
      <c r="E1" s="814"/>
      <c r="F1" s="814"/>
    </row>
    <row r="2" spans="1:6">
      <c r="A2" s="815" t="str">
        <f>'1-汇总表'!A2:F2</f>
        <v>评估基准日：2018年12月31日</v>
      </c>
      <c r="B2" s="816"/>
      <c r="C2" s="816"/>
      <c r="D2" s="817"/>
      <c r="E2" s="817"/>
      <c r="F2" s="817"/>
    </row>
    <row r="4" spans="1:6">
      <c r="A4" s="824" t="str">
        <f>'1-汇总表'!A4</f>
        <v>产权持有人名称：阳煤集团青岛恒源化工有限公司</v>
      </c>
      <c r="B4" s="824"/>
      <c r="C4" s="824"/>
    </row>
    <row r="5" spans="1:6">
      <c r="A5" s="265" t="s">
        <v>603</v>
      </c>
      <c r="B5" s="265" t="s">
        <v>604</v>
      </c>
      <c r="C5" s="265" t="s">
        <v>605</v>
      </c>
      <c r="D5" s="265" t="s">
        <v>606</v>
      </c>
      <c r="E5" s="165" t="s">
        <v>607</v>
      </c>
      <c r="F5" s="265" t="s">
        <v>786</v>
      </c>
    </row>
    <row r="6" spans="1:6">
      <c r="A6" s="76" t="s">
        <v>787</v>
      </c>
      <c r="B6" s="266" t="s">
        <v>788</v>
      </c>
      <c r="C6" s="19">
        <f>'4-5-1投资性房地产'!K26</f>
        <v>0</v>
      </c>
      <c r="D6" s="19">
        <f>'4-5-1投资性房地产'!N26</f>
        <v>0</v>
      </c>
      <c r="E6" s="19">
        <f>D6-C6</f>
        <v>0</v>
      </c>
      <c r="F6" s="19" t="str">
        <f>IF(OR(C6=0,C6=""),"",ROUND(E6/C6*100,2))</f>
        <v/>
      </c>
    </row>
    <row r="7" spans="1:6">
      <c r="A7" s="76" t="s">
        <v>789</v>
      </c>
      <c r="B7" s="266" t="s">
        <v>790</v>
      </c>
      <c r="C7" s="19">
        <f>'4-5-2投资性房地产'!L24</f>
        <v>0</v>
      </c>
      <c r="D7" s="19">
        <f>'4-5-2投资性房地产'!M24</f>
        <v>0</v>
      </c>
      <c r="E7" s="19">
        <f>D7-C7</f>
        <v>0</v>
      </c>
      <c r="F7" s="19" t="str">
        <f>IF(OR(C7=0,C7=""),"",ROUND(E7/C7*100,2))</f>
        <v/>
      </c>
    </row>
    <row r="8" spans="1:6">
      <c r="A8" s="76" t="s">
        <v>791</v>
      </c>
      <c r="B8" s="80" t="s">
        <v>792</v>
      </c>
      <c r="C8" s="19">
        <f>'4-5-3投资性地产'!M26</f>
        <v>0</v>
      </c>
      <c r="D8" s="19">
        <f>'4-5-3投资性地产'!N26</f>
        <v>0</v>
      </c>
      <c r="E8" s="19">
        <f>D8-C8</f>
        <v>0</v>
      </c>
      <c r="F8" s="19" t="str">
        <f>IF(OR(C8=0,C8=""),"",ROUND(E8/C8*100,2))</f>
        <v/>
      </c>
    </row>
    <row r="9" spans="1:6">
      <c r="A9" s="76" t="s">
        <v>793</v>
      </c>
      <c r="B9" s="80" t="s">
        <v>794</v>
      </c>
      <c r="C9" s="19">
        <f>'4-5-4投资性地产'!M27</f>
        <v>0</v>
      </c>
      <c r="D9" s="19">
        <f>'4-5-4投资性地产'!N27</f>
        <v>0</v>
      </c>
      <c r="E9" s="19">
        <f>D9-C9</f>
        <v>0</v>
      </c>
      <c r="F9" s="19" t="str">
        <f>IF(OR(C9=0,C9=""),"",ROUND(E9/C9*100,2))</f>
        <v/>
      </c>
    </row>
    <row r="10" spans="1:6">
      <c r="A10" s="76"/>
      <c r="B10" s="157"/>
      <c r="C10" s="19"/>
      <c r="D10" s="19"/>
      <c r="E10" s="19"/>
      <c r="F10" s="19"/>
    </row>
    <row r="11" spans="1:6">
      <c r="A11" s="76"/>
      <c r="B11" s="157"/>
      <c r="C11" s="19"/>
      <c r="D11" s="19"/>
      <c r="E11" s="19"/>
      <c r="F11" s="19"/>
    </row>
    <row r="12" spans="1:6">
      <c r="A12" s="76"/>
      <c r="B12" s="157"/>
      <c r="C12" s="19"/>
      <c r="D12" s="19"/>
      <c r="E12" s="19"/>
      <c r="F12" s="19"/>
    </row>
    <row r="13" spans="1:6">
      <c r="A13" s="76"/>
      <c r="B13" s="157"/>
      <c r="C13" s="19"/>
      <c r="D13" s="19"/>
      <c r="E13" s="19"/>
      <c r="F13" s="19"/>
    </row>
    <row r="14" spans="1:6">
      <c r="A14" s="76"/>
      <c r="B14" s="157"/>
      <c r="C14" s="19"/>
      <c r="D14" s="19"/>
      <c r="E14" s="19"/>
      <c r="F14" s="19"/>
    </row>
    <row r="15" spans="1:6">
      <c r="A15" s="76"/>
      <c r="B15" s="157"/>
      <c r="C15" s="19"/>
      <c r="D15" s="19"/>
      <c r="E15" s="19"/>
      <c r="F15" s="19"/>
    </row>
    <row r="16" spans="1:6">
      <c r="A16" s="76"/>
      <c r="B16" s="157"/>
      <c r="C16" s="19"/>
      <c r="D16" s="19"/>
      <c r="E16" s="19"/>
      <c r="F16" s="19"/>
    </row>
    <row r="17" spans="1:6">
      <c r="A17" s="76"/>
      <c r="B17" s="157"/>
      <c r="C17" s="19"/>
      <c r="D17" s="19"/>
      <c r="E17" s="19"/>
      <c r="F17" s="19"/>
    </row>
    <row r="18" spans="1:6">
      <c r="A18" s="76"/>
      <c r="B18" s="157"/>
      <c r="C18" s="19"/>
      <c r="D18" s="19"/>
      <c r="E18" s="19"/>
      <c r="F18" s="19"/>
    </row>
    <row r="19" spans="1:6">
      <c r="A19" s="76"/>
      <c r="B19" s="157"/>
      <c r="C19" s="19"/>
      <c r="D19" s="19"/>
      <c r="E19" s="19"/>
      <c r="F19" s="19"/>
    </row>
    <row r="20" spans="1:6">
      <c r="A20" s="76"/>
      <c r="B20" s="158"/>
      <c r="C20" s="19"/>
      <c r="D20" s="19"/>
      <c r="E20" s="19"/>
      <c r="F20" s="19"/>
    </row>
    <row r="21" spans="1:6">
      <c r="A21" s="76"/>
      <c r="B21" s="157"/>
      <c r="C21" s="19"/>
      <c r="D21" s="19"/>
      <c r="E21" s="19"/>
      <c r="F21" s="19"/>
    </row>
    <row r="22" spans="1:6">
      <c r="A22" s="76"/>
      <c r="B22" s="158"/>
      <c r="C22" s="19"/>
      <c r="D22" s="19"/>
      <c r="E22" s="19"/>
      <c r="F22" s="19"/>
    </row>
    <row r="23" spans="1:6">
      <c r="A23" s="76"/>
      <c r="B23" s="157"/>
      <c r="C23" s="19"/>
      <c r="D23" s="19"/>
      <c r="E23" s="19"/>
      <c r="F23" s="19"/>
    </row>
    <row r="24" spans="1:6">
      <c r="A24" s="76"/>
      <c r="B24" s="158"/>
      <c r="C24" s="19"/>
      <c r="D24" s="19"/>
      <c r="E24" s="19"/>
      <c r="F24" s="19"/>
    </row>
    <row r="25" spans="1:6">
      <c r="A25" s="825"/>
      <c r="B25" s="825"/>
      <c r="C25" s="19"/>
      <c r="D25" s="19"/>
      <c r="E25" s="19"/>
      <c r="F25" s="19"/>
    </row>
    <row r="26" spans="1:6">
      <c r="A26" s="825"/>
      <c r="B26" s="825"/>
      <c r="C26" s="19"/>
      <c r="D26" s="19"/>
      <c r="E26" s="19"/>
      <c r="F26" s="19"/>
    </row>
    <row r="27" spans="1:6">
      <c r="A27" s="823" t="s">
        <v>795</v>
      </c>
      <c r="B27" s="823"/>
      <c r="C27" s="19">
        <f>SUM(C6:C9)</f>
        <v>0</v>
      </c>
      <c r="D27" s="19">
        <f>SUM(D6:D9)</f>
        <v>0</v>
      </c>
      <c r="E27" s="19">
        <f>D27-C27</f>
        <v>0</v>
      </c>
      <c r="F27" s="19" t="str">
        <f>IF(OR(C27=0,C27=""),"",ROUND(E27/C27*100,2))</f>
        <v/>
      </c>
    </row>
    <row r="28" spans="1:6" s="251" customFormat="1" ht="15.75" customHeight="1">
      <c r="C28" s="260"/>
      <c r="D28" s="260"/>
      <c r="E28" s="260"/>
    </row>
    <row r="29" spans="1:6" s="251" customFormat="1" ht="15.75" customHeight="1">
      <c r="D29" s="175" t="str">
        <f>"评估人员："&amp;封面!$P$22</f>
        <v>评估人员：</v>
      </c>
    </row>
  </sheetData>
  <mergeCells count="6">
    <mergeCell ref="A27:B27"/>
    <mergeCell ref="A1:F1"/>
    <mergeCell ref="A2:F2"/>
    <mergeCell ref="A4:C4"/>
    <mergeCell ref="A25:B25"/>
    <mergeCell ref="A26:B26"/>
  </mergeCells>
  <phoneticPr fontId="206" type="noConversion"/>
  <hyperlinks>
    <hyperlink ref="A27:B27" location="'4-非流动资产汇总'!A1" display="投资性房地产合计"/>
    <hyperlink ref="B6" location="'4-5-1投资性房地产'!A1" display="投资性房地产—房屋（采用成本模式计量）"/>
    <hyperlink ref="B7" location="'4-5-2投资性房地产'!A1" display="投资性房地产—房屋（采用公允价值模式计量）"/>
    <hyperlink ref="B8" location="'4-5-3投资性地产'!A1" display="投资性房地产—土地（采用成本模式计量）"/>
    <hyperlink ref="B9" location="'4-5-4投资性地产'!A1" display="投资性房地产—土地（采用公允价值模式计量）"/>
  </hyperlinks>
  <pageMargins left="0.75" right="0.57999999999999996" top="0.89" bottom="1" header="1.27" footer="0.75"/>
  <pageSetup paperSize="9" orientation="landscape" r:id="rId1"/>
  <headerFooter alignWithMargins="0">
    <oddHeader>&amp;R&amp;"宋体,常规"&amp;10表4-5
共&amp;N页第&amp;P页
金额单位:人民币元</oddHead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4"/>
    <pageSetUpPr fitToPage="1"/>
  </sheetPr>
  <dimension ref="A1:Q28"/>
  <sheetViews>
    <sheetView topLeftCell="A13" workbookViewId="0">
      <selection activeCell="G3" sqref="A3:Q3"/>
    </sheetView>
  </sheetViews>
  <sheetFormatPr defaultRowHeight="15.75" customHeight="1"/>
  <cols>
    <col min="1" max="1" width="5.5" style="251" customWidth="1"/>
    <col min="2" max="2" width="7.25" style="251" customWidth="1"/>
    <col min="3" max="3" width="9.125" style="251" customWidth="1"/>
    <col min="4" max="4" width="10.875" style="251" customWidth="1"/>
    <col min="5" max="5" width="5.375" style="251" customWidth="1"/>
    <col min="6" max="6" width="6.375" style="252" customWidth="1"/>
    <col min="7" max="7" width="4.5" style="251" customWidth="1"/>
    <col min="8" max="8" width="7.75" style="251" customWidth="1"/>
    <col min="9" max="9" width="7.25" style="251" customWidth="1"/>
    <col min="10" max="10" width="8.5" style="251" customWidth="1"/>
    <col min="11" max="11" width="8" style="251" customWidth="1"/>
    <col min="12" max="12" width="6.5" style="251" customWidth="1"/>
    <col min="13" max="13" width="7" style="251" customWidth="1"/>
    <col min="14" max="14" width="7.875" style="251" customWidth="1"/>
    <col min="15" max="15" width="7.75" style="251" bestFit="1" customWidth="1"/>
    <col min="16" max="16" width="7.25" style="251" customWidth="1"/>
    <col min="17" max="17" width="6" style="251" customWidth="1"/>
    <col min="18" max="16384" width="9" style="251"/>
  </cols>
  <sheetData>
    <row r="1" spans="1:17" s="250" customFormat="1" ht="30" customHeight="1">
      <c r="A1" s="813" t="s">
        <v>796</v>
      </c>
      <c r="B1" s="813"/>
      <c r="C1" s="813"/>
      <c r="D1" s="813"/>
      <c r="E1" s="813"/>
      <c r="F1" s="813"/>
      <c r="G1" s="813"/>
      <c r="H1" s="813"/>
      <c r="I1" s="813"/>
      <c r="J1" s="813"/>
      <c r="K1" s="813"/>
      <c r="L1" s="813"/>
      <c r="M1" s="813"/>
      <c r="N1" s="813"/>
      <c r="O1" s="813"/>
      <c r="P1" s="813"/>
      <c r="Q1" s="813"/>
    </row>
    <row r="2" spans="1:17" s="250" customFormat="1" ht="30" customHeight="1">
      <c r="A2" s="832" t="s">
        <v>797</v>
      </c>
      <c r="B2" s="832"/>
      <c r="C2" s="832"/>
      <c r="D2" s="832"/>
      <c r="E2" s="832"/>
      <c r="F2" s="832"/>
      <c r="G2" s="832"/>
      <c r="H2" s="832"/>
      <c r="I2" s="832"/>
      <c r="J2" s="832"/>
      <c r="K2" s="832"/>
      <c r="L2" s="832"/>
      <c r="M2" s="832"/>
      <c r="N2" s="832"/>
      <c r="O2" s="832"/>
      <c r="P2" s="832"/>
      <c r="Q2" s="832"/>
    </row>
    <row r="3" spans="1:17" ht="14.1" customHeight="1">
      <c r="A3" s="815" t="str">
        <f>'1-汇总表'!A2:F2</f>
        <v>评估基准日：2018年12月31日</v>
      </c>
      <c r="B3" s="816"/>
      <c r="C3" s="816"/>
      <c r="D3" s="816"/>
      <c r="E3" s="816"/>
      <c r="F3" s="816"/>
      <c r="G3" s="816"/>
      <c r="H3" s="816"/>
      <c r="I3" s="816"/>
      <c r="J3" s="816"/>
      <c r="K3" s="816"/>
      <c r="L3" s="816"/>
      <c r="M3" s="816"/>
      <c r="N3" s="816"/>
      <c r="O3" s="816"/>
      <c r="P3" s="816"/>
      <c r="Q3" s="816"/>
    </row>
    <row r="4" spans="1:17" ht="14.1" customHeight="1">
      <c r="G4" s="253"/>
      <c r="H4" s="253"/>
      <c r="I4" s="253"/>
      <c r="J4" s="253"/>
      <c r="K4" s="253"/>
      <c r="L4" s="253"/>
      <c r="M4" s="253"/>
      <c r="N4" s="253"/>
      <c r="O4" s="833"/>
      <c r="P4" s="833"/>
      <c r="Q4" s="833"/>
    </row>
    <row r="5" spans="1:17" ht="15.75" customHeight="1">
      <c r="A5" s="834" t="str">
        <f>'1-汇总表'!A4</f>
        <v>产权持有人名称：阳煤集团青岛恒源化工有限公司</v>
      </c>
      <c r="B5" s="834"/>
      <c r="C5" s="834"/>
      <c r="D5" s="834"/>
      <c r="E5" s="834"/>
      <c r="F5" s="834"/>
      <c r="O5" s="819"/>
      <c r="P5" s="819"/>
      <c r="Q5" s="819"/>
    </row>
    <row r="6" spans="1:17" s="175" customFormat="1" ht="15.75" customHeight="1">
      <c r="A6" s="820" t="s">
        <v>5</v>
      </c>
      <c r="B6" s="820" t="s">
        <v>798</v>
      </c>
      <c r="C6" s="826" t="s">
        <v>799</v>
      </c>
      <c r="D6" s="826" t="s">
        <v>800</v>
      </c>
      <c r="E6" s="820" t="s">
        <v>801</v>
      </c>
      <c r="F6" s="827" t="s">
        <v>802</v>
      </c>
      <c r="G6" s="829" t="s">
        <v>803</v>
      </c>
      <c r="H6" s="829" t="s">
        <v>804</v>
      </c>
      <c r="I6" s="826" t="s">
        <v>805</v>
      </c>
      <c r="J6" s="820" t="s">
        <v>605</v>
      </c>
      <c r="K6" s="821"/>
      <c r="L6" s="820" t="s">
        <v>606</v>
      </c>
      <c r="M6" s="821"/>
      <c r="N6" s="821"/>
      <c r="O6" s="826" t="s">
        <v>623</v>
      </c>
      <c r="P6" s="826" t="s">
        <v>806</v>
      </c>
      <c r="Q6" s="826" t="s">
        <v>8</v>
      </c>
    </row>
    <row r="7" spans="1:17" s="175" customFormat="1" ht="36.75" customHeight="1">
      <c r="A7" s="821"/>
      <c r="B7" s="821"/>
      <c r="C7" s="831"/>
      <c r="D7" s="826"/>
      <c r="E7" s="821"/>
      <c r="F7" s="828"/>
      <c r="G7" s="830"/>
      <c r="H7" s="830"/>
      <c r="I7" s="821"/>
      <c r="J7" s="14" t="s">
        <v>807</v>
      </c>
      <c r="K7" s="14" t="s">
        <v>808</v>
      </c>
      <c r="L7" s="14" t="s">
        <v>807</v>
      </c>
      <c r="M7" s="14" t="s">
        <v>809</v>
      </c>
      <c r="N7" s="14" t="s">
        <v>808</v>
      </c>
      <c r="O7" s="821"/>
      <c r="P7" s="831"/>
      <c r="Q7" s="821"/>
    </row>
    <row r="8" spans="1:17" ht="15.75" customHeight="1">
      <c r="A8" s="254"/>
      <c r="B8" s="161"/>
      <c r="C8" s="161"/>
      <c r="D8" s="161"/>
      <c r="E8" s="254"/>
      <c r="F8" s="255"/>
      <c r="G8" s="256"/>
      <c r="H8" s="257"/>
      <c r="I8" s="261" t="s">
        <v>573</v>
      </c>
      <c r="J8" s="261"/>
      <c r="K8" s="261"/>
      <c r="L8" s="261"/>
      <c r="M8" s="262"/>
      <c r="N8" s="19">
        <f>ROUND(L8*M8/100,0)</f>
        <v>0</v>
      </c>
      <c r="O8" s="108" t="str">
        <f>IF(OR(K8=0,K8=""),"",ROUND((N8-K8)/K8*100,2))</f>
        <v/>
      </c>
      <c r="P8" s="261"/>
      <c r="Q8" s="161"/>
    </row>
    <row r="9" spans="1:17" ht="15.75" customHeight="1">
      <c r="A9" s="254"/>
      <c r="B9" s="161"/>
      <c r="C9" s="161"/>
      <c r="D9" s="161"/>
      <c r="E9" s="254"/>
      <c r="F9" s="255"/>
      <c r="G9" s="256"/>
      <c r="H9" s="257"/>
      <c r="I9" s="261" t="s">
        <v>573</v>
      </c>
      <c r="J9" s="261"/>
      <c r="K9" s="261"/>
      <c r="L9" s="261"/>
      <c r="M9" s="262"/>
      <c r="N9" s="19">
        <f t="shared" ref="N9:N22" si="0">ROUND(L9*M9/100,0)</f>
        <v>0</v>
      </c>
      <c r="O9" s="108" t="str">
        <f t="shared" ref="O9:O22" si="1">IF(OR(K9=0,K9=""),"",ROUND((N9-K9)/K9*100,2))</f>
        <v/>
      </c>
      <c r="P9" s="261"/>
      <c r="Q9" s="161"/>
    </row>
    <row r="10" spans="1:17" ht="15.75" customHeight="1">
      <c r="A10" s="254"/>
      <c r="B10" s="161"/>
      <c r="C10" s="161"/>
      <c r="D10" s="161"/>
      <c r="E10" s="254"/>
      <c r="F10" s="255"/>
      <c r="G10" s="256"/>
      <c r="H10" s="257"/>
      <c r="I10" s="261"/>
      <c r="J10" s="261"/>
      <c r="K10" s="261"/>
      <c r="L10" s="261"/>
      <c r="M10" s="262"/>
      <c r="N10" s="19">
        <f t="shared" si="0"/>
        <v>0</v>
      </c>
      <c r="O10" s="108" t="str">
        <f t="shared" si="1"/>
        <v/>
      </c>
      <c r="P10" s="261"/>
      <c r="Q10" s="161"/>
    </row>
    <row r="11" spans="1:17" ht="15.75" customHeight="1">
      <c r="A11" s="254"/>
      <c r="B11" s="161"/>
      <c r="C11" s="161"/>
      <c r="D11" s="161"/>
      <c r="E11" s="254"/>
      <c r="F11" s="255"/>
      <c r="G11" s="256"/>
      <c r="H11" s="257"/>
      <c r="I11" s="261"/>
      <c r="J11" s="261"/>
      <c r="K11" s="261"/>
      <c r="L11" s="261"/>
      <c r="M11" s="262"/>
      <c r="N11" s="19">
        <f t="shared" si="0"/>
        <v>0</v>
      </c>
      <c r="O11" s="108" t="str">
        <f t="shared" si="1"/>
        <v/>
      </c>
      <c r="P11" s="261"/>
      <c r="Q11" s="161"/>
    </row>
    <row r="12" spans="1:17" ht="15.75" customHeight="1">
      <c r="A12" s="254"/>
      <c r="B12" s="161"/>
      <c r="C12" s="161"/>
      <c r="D12" s="161"/>
      <c r="E12" s="254"/>
      <c r="F12" s="255"/>
      <c r="G12" s="256"/>
      <c r="H12" s="257"/>
      <c r="I12" s="261"/>
      <c r="J12" s="261"/>
      <c r="K12" s="261"/>
      <c r="L12" s="261"/>
      <c r="M12" s="262"/>
      <c r="N12" s="19">
        <f t="shared" si="0"/>
        <v>0</v>
      </c>
      <c r="O12" s="108" t="str">
        <f t="shared" si="1"/>
        <v/>
      </c>
      <c r="P12" s="261"/>
      <c r="Q12" s="161"/>
    </row>
    <row r="13" spans="1:17" ht="15.75" customHeight="1">
      <c r="A13" s="254"/>
      <c r="B13" s="161"/>
      <c r="C13" s="161"/>
      <c r="D13" s="161"/>
      <c r="E13" s="254"/>
      <c r="F13" s="255"/>
      <c r="G13" s="256"/>
      <c r="H13" s="257"/>
      <c r="I13" s="261"/>
      <c r="J13" s="261"/>
      <c r="K13" s="261"/>
      <c r="L13" s="261"/>
      <c r="M13" s="262"/>
      <c r="N13" s="19">
        <f t="shared" si="0"/>
        <v>0</v>
      </c>
      <c r="O13" s="108" t="str">
        <f t="shared" si="1"/>
        <v/>
      </c>
      <c r="P13" s="261"/>
      <c r="Q13" s="161"/>
    </row>
    <row r="14" spans="1:17" ht="15.75" customHeight="1">
      <c r="A14" s="254"/>
      <c r="B14" s="161"/>
      <c r="C14" s="161"/>
      <c r="D14" s="161"/>
      <c r="E14" s="254"/>
      <c r="F14" s="255"/>
      <c r="G14" s="256"/>
      <c r="H14" s="257"/>
      <c r="I14" s="261"/>
      <c r="J14" s="261"/>
      <c r="K14" s="261"/>
      <c r="L14" s="261"/>
      <c r="M14" s="262"/>
      <c r="N14" s="19">
        <f t="shared" si="0"/>
        <v>0</v>
      </c>
      <c r="O14" s="108" t="str">
        <f t="shared" si="1"/>
        <v/>
      </c>
      <c r="P14" s="261"/>
      <c r="Q14" s="161"/>
    </row>
    <row r="15" spans="1:17" ht="15.75" customHeight="1">
      <c r="A15" s="254"/>
      <c r="B15" s="161"/>
      <c r="C15" s="161"/>
      <c r="D15" s="161"/>
      <c r="E15" s="254"/>
      <c r="F15" s="255"/>
      <c r="G15" s="256"/>
      <c r="H15" s="257"/>
      <c r="I15" s="261" t="s">
        <v>573</v>
      </c>
      <c r="J15" s="261"/>
      <c r="K15" s="261"/>
      <c r="L15" s="261"/>
      <c r="M15" s="262"/>
      <c r="N15" s="19">
        <f t="shared" si="0"/>
        <v>0</v>
      </c>
      <c r="O15" s="108" t="str">
        <f t="shared" si="1"/>
        <v/>
      </c>
      <c r="P15" s="261"/>
      <c r="Q15" s="161"/>
    </row>
    <row r="16" spans="1:17" ht="15.75" customHeight="1">
      <c r="A16" s="254"/>
      <c r="B16" s="161"/>
      <c r="C16" s="161"/>
      <c r="D16" s="161"/>
      <c r="E16" s="254"/>
      <c r="F16" s="255"/>
      <c r="G16" s="256"/>
      <c r="H16" s="257"/>
      <c r="I16" s="261" t="s">
        <v>573</v>
      </c>
      <c r="J16" s="261"/>
      <c r="K16" s="261"/>
      <c r="L16" s="261"/>
      <c r="M16" s="262"/>
      <c r="N16" s="19">
        <f t="shared" si="0"/>
        <v>0</v>
      </c>
      <c r="O16" s="108" t="str">
        <f t="shared" si="1"/>
        <v/>
      </c>
      <c r="P16" s="261"/>
      <c r="Q16" s="161"/>
    </row>
    <row r="17" spans="1:17" ht="15.75" customHeight="1">
      <c r="A17" s="254"/>
      <c r="B17" s="161"/>
      <c r="C17" s="161"/>
      <c r="D17" s="161"/>
      <c r="E17" s="254"/>
      <c r="F17" s="255"/>
      <c r="G17" s="256"/>
      <c r="H17" s="257"/>
      <c r="I17" s="261" t="s">
        <v>573</v>
      </c>
      <c r="J17" s="261"/>
      <c r="K17" s="261"/>
      <c r="L17" s="261"/>
      <c r="M17" s="262"/>
      <c r="N17" s="19">
        <f t="shared" si="0"/>
        <v>0</v>
      </c>
      <c r="O17" s="108" t="str">
        <f t="shared" si="1"/>
        <v/>
      </c>
      <c r="P17" s="261"/>
      <c r="Q17" s="161"/>
    </row>
    <row r="18" spans="1:17" ht="15.75" customHeight="1">
      <c r="A18" s="254"/>
      <c r="B18" s="161"/>
      <c r="C18" s="161"/>
      <c r="D18" s="161"/>
      <c r="E18" s="254"/>
      <c r="F18" s="255"/>
      <c r="G18" s="256"/>
      <c r="H18" s="257"/>
      <c r="I18" s="261" t="s">
        <v>573</v>
      </c>
      <c r="J18" s="261"/>
      <c r="K18" s="261"/>
      <c r="L18" s="261"/>
      <c r="M18" s="262"/>
      <c r="N18" s="19">
        <f t="shared" si="0"/>
        <v>0</v>
      </c>
      <c r="O18" s="108" t="str">
        <f t="shared" si="1"/>
        <v/>
      </c>
      <c r="P18" s="261"/>
      <c r="Q18" s="161"/>
    </row>
    <row r="19" spans="1:17" ht="15.75" customHeight="1">
      <c r="A19" s="254"/>
      <c r="B19" s="161"/>
      <c r="C19" s="161"/>
      <c r="D19" s="161"/>
      <c r="E19" s="254"/>
      <c r="F19" s="255"/>
      <c r="G19" s="256"/>
      <c r="H19" s="257"/>
      <c r="I19" s="261" t="s">
        <v>573</v>
      </c>
      <c r="J19" s="261"/>
      <c r="K19" s="261"/>
      <c r="L19" s="261"/>
      <c r="M19" s="262"/>
      <c r="N19" s="19">
        <f t="shared" si="0"/>
        <v>0</v>
      </c>
      <c r="O19" s="108" t="str">
        <f t="shared" si="1"/>
        <v/>
      </c>
      <c r="P19" s="261"/>
      <c r="Q19" s="161"/>
    </row>
    <row r="20" spans="1:17" ht="15.75" customHeight="1">
      <c r="A20" s="254"/>
      <c r="B20" s="161"/>
      <c r="C20" s="161"/>
      <c r="D20" s="161"/>
      <c r="E20" s="254"/>
      <c r="F20" s="255"/>
      <c r="G20" s="256"/>
      <c r="H20" s="257"/>
      <c r="I20" s="261" t="s">
        <v>573</v>
      </c>
      <c r="J20" s="261"/>
      <c r="K20" s="261"/>
      <c r="L20" s="261"/>
      <c r="M20" s="262"/>
      <c r="N20" s="19">
        <f t="shared" si="0"/>
        <v>0</v>
      </c>
      <c r="O20" s="108" t="str">
        <f t="shared" si="1"/>
        <v/>
      </c>
      <c r="P20" s="261"/>
      <c r="Q20" s="161"/>
    </row>
    <row r="21" spans="1:17" ht="15.75" customHeight="1">
      <c r="A21" s="254"/>
      <c r="B21" s="161"/>
      <c r="C21" s="161"/>
      <c r="D21" s="161"/>
      <c r="E21" s="254"/>
      <c r="F21" s="255"/>
      <c r="G21" s="256"/>
      <c r="H21" s="257"/>
      <c r="I21" s="261" t="s">
        <v>573</v>
      </c>
      <c r="J21" s="261"/>
      <c r="K21" s="261"/>
      <c r="L21" s="261"/>
      <c r="M21" s="262"/>
      <c r="N21" s="19">
        <f t="shared" si="0"/>
        <v>0</v>
      </c>
      <c r="O21" s="108" t="str">
        <f t="shared" si="1"/>
        <v/>
      </c>
      <c r="P21" s="261"/>
      <c r="Q21" s="161"/>
    </row>
    <row r="22" spans="1:17" ht="15.75" customHeight="1">
      <c r="A22" s="254"/>
      <c r="B22" s="161"/>
      <c r="C22" s="161"/>
      <c r="D22" s="161"/>
      <c r="E22" s="254"/>
      <c r="F22" s="255"/>
      <c r="G22" s="256"/>
      <c r="H22" s="257"/>
      <c r="I22" s="261" t="s">
        <v>573</v>
      </c>
      <c r="J22" s="261"/>
      <c r="K22" s="261"/>
      <c r="L22" s="261"/>
      <c r="M22" s="262"/>
      <c r="N22" s="19">
        <f t="shared" si="0"/>
        <v>0</v>
      </c>
      <c r="O22" s="108" t="str">
        <f t="shared" si="1"/>
        <v/>
      </c>
      <c r="P22" s="261"/>
      <c r="Q22" s="161"/>
    </row>
    <row r="23" spans="1:17" ht="15.75" customHeight="1">
      <c r="A23" s="254"/>
      <c r="B23" s="161"/>
      <c r="C23" s="161"/>
      <c r="D23" s="161"/>
      <c r="E23" s="254"/>
      <c r="F23" s="255"/>
      <c r="G23" s="256"/>
      <c r="H23" s="257"/>
      <c r="I23" s="261"/>
      <c r="J23" s="261"/>
      <c r="K23" s="261"/>
      <c r="L23" s="261"/>
      <c r="M23" s="262"/>
      <c r="N23" s="261"/>
      <c r="O23" s="261" t="s">
        <v>573</v>
      </c>
      <c r="P23" s="261"/>
      <c r="Q23" s="161"/>
    </row>
    <row r="24" spans="1:17" ht="15.75" customHeight="1">
      <c r="A24" s="820" t="s">
        <v>810</v>
      </c>
      <c r="B24" s="835"/>
      <c r="C24" s="835"/>
      <c r="D24" s="258"/>
      <c r="E24" s="254"/>
      <c r="F24" s="255"/>
      <c r="G24" s="256"/>
      <c r="H24" s="257"/>
      <c r="I24" s="261" t="s">
        <v>573</v>
      </c>
      <c r="J24" s="19">
        <f>SUM(J8:J23)</f>
        <v>0</v>
      </c>
      <c r="K24" s="19">
        <f>SUM(K8:K23)</f>
        <v>0</v>
      </c>
      <c r="L24" s="19">
        <f>SUM(L8:L23)</f>
        <v>0</v>
      </c>
      <c r="M24" s="116"/>
      <c r="N24" s="19">
        <f>SUM(N8:N23)</f>
        <v>0</v>
      </c>
      <c r="O24" s="108" t="str">
        <f>IF(OR(K24=0,K24=""),"",ROUND((N24-K24)/K24*100,2))</f>
        <v/>
      </c>
      <c r="P24" s="19"/>
      <c r="Q24" s="87"/>
    </row>
    <row r="25" spans="1:17" ht="15.75" customHeight="1">
      <c r="A25" s="820" t="s">
        <v>811</v>
      </c>
      <c r="B25" s="820"/>
      <c r="C25" s="820"/>
      <c r="D25" s="14"/>
      <c r="E25" s="254"/>
      <c r="F25" s="255"/>
      <c r="G25" s="256"/>
      <c r="H25" s="257"/>
      <c r="I25" s="261"/>
      <c r="J25" s="19"/>
      <c r="K25" s="19"/>
      <c r="L25" s="19"/>
      <c r="M25" s="116"/>
      <c r="N25" s="19"/>
      <c r="O25" s="108" t="str">
        <f>IF(OR(K25=0,K25=""),"",ROUND((N25-K25)/K25*100,2))</f>
        <v/>
      </c>
      <c r="P25" s="19"/>
      <c r="Q25" s="87"/>
    </row>
    <row r="26" spans="1:17" ht="15.75" customHeight="1">
      <c r="A26" s="812" t="s">
        <v>615</v>
      </c>
      <c r="B26" s="812"/>
      <c r="C26" s="812"/>
      <c r="D26" s="14"/>
      <c r="E26" s="254"/>
      <c r="F26" s="255"/>
      <c r="G26" s="256"/>
      <c r="H26" s="259"/>
      <c r="I26" s="261"/>
      <c r="J26" s="19">
        <f>J24-ABS(J25)</f>
        <v>0</v>
      </c>
      <c r="K26" s="19">
        <f>K24-ABS(K25)</f>
        <v>0</v>
      </c>
      <c r="L26" s="19">
        <f>L24-ABS(L25)</f>
        <v>0</v>
      </c>
      <c r="M26" s="116"/>
      <c r="N26" s="19">
        <f>N24-ABS(N25)</f>
        <v>0</v>
      </c>
      <c r="O26" s="108" t="str">
        <f>IF(OR(K26=0,K26=""),"",ROUND((N26-K26)/K26*100,2))</f>
        <v/>
      </c>
      <c r="P26" s="19"/>
      <c r="Q26" s="87"/>
    </row>
    <row r="27" spans="1:17" ht="15.75" customHeight="1">
      <c r="A27" s="251" t="str">
        <f>封面!B$10&amp;封面!D$10</f>
        <v>产权持有单位填表人：杨庆华</v>
      </c>
      <c r="C27" s="260"/>
      <c r="D27" s="260"/>
      <c r="E27" s="260"/>
    </row>
    <row r="28" spans="1:17" ht="15.75" customHeight="1">
      <c r="A28" s="251" t="str">
        <f>封面!B$12&amp;封面!D$12&amp;封面!E$12&amp;封面!F$12&amp;封面!G$12&amp;封面!H$12&amp;封面!I$12</f>
        <v>填表日期：2019年1月24日</v>
      </c>
      <c r="N28" s="175" t="str">
        <f>"评估人员："&amp;封面!$P$22</f>
        <v>评估人员：</v>
      </c>
    </row>
  </sheetData>
  <mergeCells count="23">
    <mergeCell ref="D6:D7"/>
    <mergeCell ref="E6:E7"/>
    <mergeCell ref="A24:C24"/>
    <mergeCell ref="A25:C25"/>
    <mergeCell ref="A26:C26"/>
    <mergeCell ref="A6:A7"/>
    <mergeCell ref="B6:B7"/>
    <mergeCell ref="C6:C7"/>
    <mergeCell ref="A1:Q1"/>
    <mergeCell ref="A2:Q2"/>
    <mergeCell ref="A3:Q3"/>
    <mergeCell ref="O4:Q4"/>
    <mergeCell ref="A5:F5"/>
    <mergeCell ref="O5:Q5"/>
    <mergeCell ref="Q6:Q7"/>
    <mergeCell ref="F6:F7"/>
    <mergeCell ref="G6:G7"/>
    <mergeCell ref="H6:H7"/>
    <mergeCell ref="I6:I7"/>
    <mergeCell ref="O6:O7"/>
    <mergeCell ref="P6:P7"/>
    <mergeCell ref="J6:K6"/>
    <mergeCell ref="L6:N6"/>
  </mergeCells>
  <phoneticPr fontId="206" type="noConversion"/>
  <hyperlinks>
    <hyperlink ref="A26:C26" location="'4-5投资性房地产'!A1" display="合      计"/>
  </hyperlinks>
  <printOptions horizontalCentered="1"/>
  <pageMargins left="0.39" right="0.4" top="0.84" bottom="0.87" header="1.62" footer="0.46"/>
  <pageSetup paperSize="9" fitToHeight="0" orientation="landscape" horizontalDpi="4294967292" r:id="rId1"/>
  <headerFooter scaleWithDoc="0">
    <oddHeader>&amp;R&amp;"宋体,常规"&amp;10表4-5-1
共&amp;N页第&amp;P页
金额单位:人民币元</oddHeader>
  </headerFooter>
  <legacyDrawing r:id="rId2"/>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4"/>
  </sheetPr>
  <dimension ref="A1:S26"/>
  <sheetViews>
    <sheetView workbookViewId="0">
      <selection activeCell="G3" sqref="A3:P3"/>
    </sheetView>
  </sheetViews>
  <sheetFormatPr defaultRowHeight="12.75" outlineLevelCol="1"/>
  <cols>
    <col min="1" max="1" width="5" style="90" customWidth="1"/>
    <col min="2" max="2" width="14.25" style="90" customWidth="1"/>
    <col min="3" max="3" width="9.5" style="90" customWidth="1"/>
    <col min="4" max="4" width="10.375" style="90" customWidth="1"/>
    <col min="5" max="5" width="5.375" style="90" customWidth="1"/>
    <col min="6" max="6" width="5.375" style="91" customWidth="1"/>
    <col min="7" max="7" width="4.5" style="90" customWidth="1"/>
    <col min="8" max="8" width="6.875" style="90" customWidth="1"/>
    <col min="9" max="9" width="7.125" style="90" customWidth="1"/>
    <col min="10" max="10" width="7.625" style="90" customWidth="1"/>
    <col min="11" max="11" width="7.75" style="90" customWidth="1"/>
    <col min="12" max="13" width="8.5" style="90" customWidth="1"/>
    <col min="14" max="14" width="6.125" style="90" customWidth="1"/>
    <col min="15" max="15" width="7.25" style="90" customWidth="1"/>
    <col min="16" max="16" width="7.5" style="90" customWidth="1"/>
    <col min="17" max="17" width="15.25" style="90" hidden="1" customWidth="1" outlineLevel="1"/>
    <col min="18" max="18" width="13.125" style="90" hidden="1" customWidth="1" outlineLevel="1"/>
    <col min="19" max="19" width="9" style="90" collapsed="1"/>
    <col min="20" max="16384" width="9" style="90"/>
  </cols>
  <sheetData>
    <row r="1" spans="1:18" s="88" customFormat="1" ht="30" customHeight="1">
      <c r="A1" s="771" t="s">
        <v>796</v>
      </c>
      <c r="B1" s="771"/>
      <c r="C1" s="771"/>
      <c r="D1" s="771"/>
      <c r="E1" s="771"/>
      <c r="F1" s="771"/>
      <c r="G1" s="771"/>
      <c r="H1" s="771"/>
      <c r="I1" s="771"/>
      <c r="J1" s="771"/>
      <c r="K1" s="771"/>
      <c r="L1" s="771"/>
      <c r="M1" s="771"/>
      <c r="N1" s="771"/>
      <c r="O1" s="771"/>
      <c r="P1" s="771"/>
      <c r="Q1" s="246"/>
    </row>
    <row r="2" spans="1:18" s="88" customFormat="1" ht="30" customHeight="1">
      <c r="A2" s="836" t="s">
        <v>812</v>
      </c>
      <c r="B2" s="836"/>
      <c r="C2" s="836"/>
      <c r="D2" s="836"/>
      <c r="E2" s="836"/>
      <c r="F2" s="836"/>
      <c r="G2" s="836"/>
      <c r="H2" s="836"/>
      <c r="I2" s="836"/>
      <c r="J2" s="836"/>
      <c r="K2" s="836"/>
      <c r="L2" s="836"/>
      <c r="M2" s="836"/>
      <c r="N2" s="836"/>
      <c r="O2" s="836"/>
      <c r="P2" s="836"/>
      <c r="Q2" s="246"/>
    </row>
    <row r="3" spans="1:18" ht="14.1" customHeight="1">
      <c r="A3" s="773" t="str">
        <f>'1-汇总表'!A2:F2</f>
        <v>评估基准日：2018年12月31日</v>
      </c>
      <c r="B3" s="774"/>
      <c r="C3" s="774"/>
      <c r="D3" s="774"/>
      <c r="E3" s="774"/>
      <c r="F3" s="774"/>
      <c r="G3" s="774"/>
      <c r="H3" s="774"/>
      <c r="I3" s="774"/>
      <c r="J3" s="774"/>
      <c r="K3" s="774"/>
      <c r="L3" s="774"/>
      <c r="M3" s="774"/>
      <c r="N3" s="774"/>
      <c r="O3" s="774"/>
      <c r="P3" s="774"/>
      <c r="Q3" s="247"/>
    </row>
    <row r="4" spans="1:18" ht="14.1" customHeight="1">
      <c r="B4" s="92"/>
      <c r="C4" s="92"/>
      <c r="D4" s="92"/>
      <c r="E4" s="92"/>
      <c r="F4" s="94"/>
      <c r="G4" s="92"/>
      <c r="H4" s="92"/>
      <c r="I4" s="92"/>
      <c r="J4" s="92"/>
      <c r="K4" s="92"/>
      <c r="L4" s="92"/>
      <c r="M4" s="92"/>
      <c r="N4" s="92"/>
      <c r="O4" s="92"/>
      <c r="P4" s="245"/>
      <c r="Q4" s="247"/>
    </row>
    <row r="5" spans="1:18" ht="15.75" customHeight="1">
      <c r="A5" s="775" t="str">
        <f>'1-汇总表'!A4</f>
        <v>产权持有人名称：阳煤集团青岛恒源化工有限公司</v>
      </c>
      <c r="B5" s="775"/>
      <c r="C5" s="775"/>
      <c r="D5" s="775"/>
      <c r="E5" s="775"/>
      <c r="F5" s="775"/>
      <c r="G5" s="775"/>
      <c r="P5" s="96"/>
    </row>
    <row r="6" spans="1:18" s="89" customFormat="1" ht="15.75" customHeight="1">
      <c r="A6" s="842" t="s">
        <v>5</v>
      </c>
      <c r="B6" s="842" t="s">
        <v>798</v>
      </c>
      <c r="C6" s="838" t="s">
        <v>799</v>
      </c>
      <c r="D6" s="838" t="s">
        <v>800</v>
      </c>
      <c r="E6" s="842" t="s">
        <v>801</v>
      </c>
      <c r="F6" s="848" t="s">
        <v>802</v>
      </c>
      <c r="G6" s="829" t="s">
        <v>803</v>
      </c>
      <c r="H6" s="829" t="s">
        <v>813</v>
      </c>
      <c r="I6" s="838" t="s">
        <v>805</v>
      </c>
      <c r="J6" s="838" t="s">
        <v>814</v>
      </c>
      <c r="K6" s="838"/>
      <c r="L6" s="838" t="s">
        <v>605</v>
      </c>
      <c r="M6" s="842" t="s">
        <v>606</v>
      </c>
      <c r="N6" s="842" t="s">
        <v>607</v>
      </c>
      <c r="O6" s="838" t="s">
        <v>623</v>
      </c>
      <c r="P6" s="838" t="s">
        <v>8</v>
      </c>
      <c r="Q6" s="844" t="s">
        <v>815</v>
      </c>
      <c r="R6" s="846" t="s">
        <v>816</v>
      </c>
    </row>
    <row r="7" spans="1:18" s="89" customFormat="1" ht="39.75" customHeight="1">
      <c r="A7" s="839"/>
      <c r="B7" s="839"/>
      <c r="C7" s="843"/>
      <c r="D7" s="838"/>
      <c r="E7" s="839"/>
      <c r="F7" s="849"/>
      <c r="G7" s="830"/>
      <c r="H7" s="830"/>
      <c r="I7" s="839"/>
      <c r="J7" s="838"/>
      <c r="K7" s="838"/>
      <c r="L7" s="838"/>
      <c r="M7" s="842"/>
      <c r="N7" s="842"/>
      <c r="O7" s="839"/>
      <c r="P7" s="839"/>
      <c r="Q7" s="845"/>
      <c r="R7" s="847"/>
    </row>
    <row r="8" spans="1:18" ht="15.75" customHeight="1">
      <c r="A8" s="99"/>
      <c r="B8" s="100"/>
      <c r="C8" s="100"/>
      <c r="D8" s="100"/>
      <c r="E8" s="99"/>
      <c r="F8" s="101"/>
      <c r="G8" s="243"/>
      <c r="H8" s="244"/>
      <c r="I8" s="102" t="s">
        <v>573</v>
      </c>
      <c r="J8" s="837"/>
      <c r="K8" s="837"/>
      <c r="L8" s="102"/>
      <c r="M8" s="102"/>
      <c r="N8" s="48">
        <f>M8-L8</f>
        <v>0</v>
      </c>
      <c r="O8" s="241" t="str">
        <f>IF(OR(L8=0,L8=""),"",ROUND(N8/L8*100,2))</f>
        <v/>
      </c>
      <c r="P8" s="100"/>
      <c r="Q8" s="248"/>
      <c r="R8" s="249"/>
    </row>
    <row r="9" spans="1:18" ht="15.75" customHeight="1">
      <c r="A9" s="99"/>
      <c r="B9" s="100"/>
      <c r="C9" s="100"/>
      <c r="D9" s="100"/>
      <c r="E9" s="99"/>
      <c r="F9" s="101"/>
      <c r="G9" s="243"/>
      <c r="H9" s="244"/>
      <c r="I9" s="102" t="s">
        <v>573</v>
      </c>
      <c r="J9" s="837"/>
      <c r="K9" s="837"/>
      <c r="L9" s="102"/>
      <c r="M9" s="102"/>
      <c r="N9" s="48">
        <f t="shared" ref="N9:N22" si="0">M9-L9</f>
        <v>0</v>
      </c>
      <c r="O9" s="241" t="str">
        <f t="shared" ref="O9:O22" si="1">IF(OR(L9=0,L9=""),"",ROUND(N9/L9*100,2))</f>
        <v/>
      </c>
      <c r="P9" s="100"/>
      <c r="Q9" s="248"/>
      <c r="R9" s="249"/>
    </row>
    <row r="10" spans="1:18" ht="15.75" customHeight="1">
      <c r="A10" s="99"/>
      <c r="B10" s="100"/>
      <c r="C10" s="100"/>
      <c r="D10" s="100"/>
      <c r="E10" s="99"/>
      <c r="F10" s="101"/>
      <c r="G10" s="243"/>
      <c r="H10" s="244"/>
      <c r="I10" s="102" t="s">
        <v>573</v>
      </c>
      <c r="J10" s="837"/>
      <c r="K10" s="837"/>
      <c r="L10" s="102"/>
      <c r="M10" s="102"/>
      <c r="N10" s="48">
        <f t="shared" si="0"/>
        <v>0</v>
      </c>
      <c r="O10" s="241" t="str">
        <f t="shared" si="1"/>
        <v/>
      </c>
      <c r="P10" s="100"/>
      <c r="Q10" s="248"/>
      <c r="R10" s="249"/>
    </row>
    <row r="11" spans="1:18" ht="15.75" customHeight="1">
      <c r="A11" s="99"/>
      <c r="B11" s="100"/>
      <c r="C11" s="100"/>
      <c r="D11" s="100"/>
      <c r="E11" s="99"/>
      <c r="F11" s="101"/>
      <c r="G11" s="243"/>
      <c r="H11" s="244"/>
      <c r="I11" s="102" t="s">
        <v>573</v>
      </c>
      <c r="J11" s="837"/>
      <c r="K11" s="837"/>
      <c r="L11" s="102"/>
      <c r="M11" s="102"/>
      <c r="N11" s="48">
        <f t="shared" si="0"/>
        <v>0</v>
      </c>
      <c r="O11" s="241" t="str">
        <f t="shared" si="1"/>
        <v/>
      </c>
      <c r="P11" s="100"/>
      <c r="Q11" s="248"/>
      <c r="R11" s="249"/>
    </row>
    <row r="12" spans="1:18" ht="15.75" customHeight="1">
      <c r="A12" s="99"/>
      <c r="B12" s="100"/>
      <c r="C12" s="100"/>
      <c r="D12" s="100"/>
      <c r="E12" s="99"/>
      <c r="F12" s="101"/>
      <c r="G12" s="243"/>
      <c r="H12" s="244"/>
      <c r="I12" s="102" t="s">
        <v>573</v>
      </c>
      <c r="J12" s="837"/>
      <c r="K12" s="837"/>
      <c r="L12" s="102"/>
      <c r="M12" s="102"/>
      <c r="N12" s="48">
        <f t="shared" si="0"/>
        <v>0</v>
      </c>
      <c r="O12" s="241" t="str">
        <f t="shared" si="1"/>
        <v/>
      </c>
      <c r="P12" s="100"/>
      <c r="Q12" s="248"/>
      <c r="R12" s="249"/>
    </row>
    <row r="13" spans="1:18" ht="15.75" customHeight="1">
      <c r="A13" s="99"/>
      <c r="B13" s="100"/>
      <c r="C13" s="100"/>
      <c r="D13" s="100"/>
      <c r="E13" s="99"/>
      <c r="F13" s="101"/>
      <c r="G13" s="243"/>
      <c r="H13" s="244"/>
      <c r="I13" s="102" t="s">
        <v>573</v>
      </c>
      <c r="J13" s="837"/>
      <c r="K13" s="837"/>
      <c r="L13" s="102"/>
      <c r="M13" s="102"/>
      <c r="N13" s="48">
        <f t="shared" si="0"/>
        <v>0</v>
      </c>
      <c r="O13" s="241" t="str">
        <f t="shared" si="1"/>
        <v/>
      </c>
      <c r="P13" s="100"/>
      <c r="Q13" s="248"/>
      <c r="R13" s="249"/>
    </row>
    <row r="14" spans="1:18" ht="15.75" customHeight="1">
      <c r="A14" s="99"/>
      <c r="B14" s="100"/>
      <c r="C14" s="100"/>
      <c r="D14" s="100"/>
      <c r="E14" s="99"/>
      <c r="F14" s="101"/>
      <c r="G14" s="243"/>
      <c r="H14" s="244"/>
      <c r="I14" s="102" t="s">
        <v>573</v>
      </c>
      <c r="J14" s="837"/>
      <c r="K14" s="837"/>
      <c r="L14" s="102"/>
      <c r="M14" s="102"/>
      <c r="N14" s="48">
        <f t="shared" si="0"/>
        <v>0</v>
      </c>
      <c r="O14" s="241" t="str">
        <f t="shared" si="1"/>
        <v/>
      </c>
      <c r="P14" s="100"/>
      <c r="Q14" s="248"/>
      <c r="R14" s="249"/>
    </row>
    <row r="15" spans="1:18" ht="15.75" customHeight="1">
      <c r="A15" s="99"/>
      <c r="B15" s="100"/>
      <c r="C15" s="100"/>
      <c r="D15" s="100"/>
      <c r="E15" s="99"/>
      <c r="F15" s="101"/>
      <c r="G15" s="243"/>
      <c r="H15" s="244"/>
      <c r="I15" s="102" t="s">
        <v>573</v>
      </c>
      <c r="J15" s="837"/>
      <c r="K15" s="837"/>
      <c r="L15" s="102"/>
      <c r="M15" s="102"/>
      <c r="N15" s="48">
        <f t="shared" si="0"/>
        <v>0</v>
      </c>
      <c r="O15" s="241" t="str">
        <f t="shared" si="1"/>
        <v/>
      </c>
      <c r="P15" s="100"/>
      <c r="Q15" s="248"/>
      <c r="R15" s="249"/>
    </row>
    <row r="16" spans="1:18" ht="15.75" customHeight="1">
      <c r="A16" s="99"/>
      <c r="B16" s="100"/>
      <c r="C16" s="100"/>
      <c r="D16" s="100"/>
      <c r="E16" s="99"/>
      <c r="F16" s="101"/>
      <c r="G16" s="243"/>
      <c r="H16" s="244"/>
      <c r="I16" s="102"/>
      <c r="J16" s="837"/>
      <c r="K16" s="837"/>
      <c r="L16" s="102"/>
      <c r="M16" s="102"/>
      <c r="N16" s="48">
        <f t="shared" si="0"/>
        <v>0</v>
      </c>
      <c r="O16" s="241" t="str">
        <f t="shared" si="1"/>
        <v/>
      </c>
      <c r="P16" s="100"/>
      <c r="Q16" s="248"/>
      <c r="R16" s="249"/>
    </row>
    <row r="17" spans="1:18" ht="15.75" customHeight="1">
      <c r="A17" s="99"/>
      <c r="B17" s="100"/>
      <c r="C17" s="100"/>
      <c r="D17" s="100"/>
      <c r="E17" s="99"/>
      <c r="F17" s="101"/>
      <c r="G17" s="243"/>
      <c r="H17" s="244"/>
      <c r="I17" s="102"/>
      <c r="J17" s="837"/>
      <c r="K17" s="837"/>
      <c r="L17" s="102"/>
      <c r="M17" s="102"/>
      <c r="N17" s="48">
        <f t="shared" si="0"/>
        <v>0</v>
      </c>
      <c r="O17" s="241" t="str">
        <f t="shared" si="1"/>
        <v/>
      </c>
      <c r="P17" s="100"/>
      <c r="Q17" s="248"/>
      <c r="R17" s="249"/>
    </row>
    <row r="18" spans="1:18" ht="15.75" customHeight="1">
      <c r="A18" s="99"/>
      <c r="B18" s="100"/>
      <c r="C18" s="100"/>
      <c r="D18" s="100"/>
      <c r="E18" s="99"/>
      <c r="F18" s="101"/>
      <c r="G18" s="243"/>
      <c r="H18" s="244"/>
      <c r="I18" s="102"/>
      <c r="J18" s="837"/>
      <c r="K18" s="837"/>
      <c r="L18" s="102"/>
      <c r="M18" s="102"/>
      <c r="N18" s="48">
        <f t="shared" si="0"/>
        <v>0</v>
      </c>
      <c r="O18" s="241" t="str">
        <f t="shared" si="1"/>
        <v/>
      </c>
      <c r="P18" s="100"/>
      <c r="Q18" s="248"/>
      <c r="R18" s="249"/>
    </row>
    <row r="19" spans="1:18" ht="15.75" customHeight="1">
      <c r="A19" s="99"/>
      <c r="B19" s="100"/>
      <c r="C19" s="100"/>
      <c r="D19" s="100"/>
      <c r="E19" s="99"/>
      <c r="F19" s="101"/>
      <c r="G19" s="243"/>
      <c r="H19" s="244"/>
      <c r="I19" s="102" t="s">
        <v>573</v>
      </c>
      <c r="J19" s="837"/>
      <c r="K19" s="837"/>
      <c r="L19" s="102"/>
      <c r="M19" s="102"/>
      <c r="N19" s="48">
        <f t="shared" si="0"/>
        <v>0</v>
      </c>
      <c r="O19" s="241" t="str">
        <f t="shared" si="1"/>
        <v/>
      </c>
      <c r="P19" s="100"/>
      <c r="Q19" s="248"/>
      <c r="R19" s="249"/>
    </row>
    <row r="20" spans="1:18" ht="15.75" customHeight="1">
      <c r="A20" s="99"/>
      <c r="B20" s="100"/>
      <c r="C20" s="100"/>
      <c r="D20" s="100"/>
      <c r="E20" s="99"/>
      <c r="F20" s="101"/>
      <c r="G20" s="243"/>
      <c r="H20" s="244"/>
      <c r="I20" s="102" t="s">
        <v>573</v>
      </c>
      <c r="J20" s="837"/>
      <c r="K20" s="837"/>
      <c r="L20" s="102"/>
      <c r="M20" s="102"/>
      <c r="N20" s="48">
        <f t="shared" si="0"/>
        <v>0</v>
      </c>
      <c r="O20" s="241" t="str">
        <f t="shared" si="1"/>
        <v/>
      </c>
      <c r="P20" s="100"/>
      <c r="Q20" s="248"/>
      <c r="R20" s="249"/>
    </row>
    <row r="21" spans="1:18" ht="15.75" customHeight="1">
      <c r="A21" s="99"/>
      <c r="B21" s="100"/>
      <c r="C21" s="100"/>
      <c r="D21" s="100"/>
      <c r="E21" s="99"/>
      <c r="F21" s="101"/>
      <c r="G21" s="243"/>
      <c r="H21" s="244"/>
      <c r="I21" s="102" t="s">
        <v>573</v>
      </c>
      <c r="J21" s="837"/>
      <c r="K21" s="837"/>
      <c r="L21" s="102"/>
      <c r="M21" s="102"/>
      <c r="N21" s="48">
        <f t="shared" si="0"/>
        <v>0</v>
      </c>
      <c r="O21" s="241" t="str">
        <f t="shared" si="1"/>
        <v/>
      </c>
      <c r="P21" s="100"/>
      <c r="Q21" s="248"/>
      <c r="R21" s="249"/>
    </row>
    <row r="22" spans="1:18" ht="15.75" customHeight="1">
      <c r="A22" s="99"/>
      <c r="B22" s="100"/>
      <c r="C22" s="100"/>
      <c r="D22" s="100"/>
      <c r="E22" s="99"/>
      <c r="F22" s="101"/>
      <c r="G22" s="243"/>
      <c r="H22" s="244"/>
      <c r="I22" s="102" t="s">
        <v>573</v>
      </c>
      <c r="J22" s="837"/>
      <c r="K22" s="837"/>
      <c r="L22" s="102"/>
      <c r="M22" s="102"/>
      <c r="N22" s="48">
        <f t="shared" si="0"/>
        <v>0</v>
      </c>
      <c r="O22" s="241" t="str">
        <f t="shared" si="1"/>
        <v/>
      </c>
      <c r="P22" s="100"/>
      <c r="Q22" s="248"/>
      <c r="R22" s="249"/>
    </row>
    <row r="23" spans="1:18" ht="15.75" customHeight="1">
      <c r="A23" s="99"/>
      <c r="B23" s="100"/>
      <c r="C23" s="100"/>
      <c r="D23" s="100"/>
      <c r="E23" s="99"/>
      <c r="F23" s="101"/>
      <c r="G23" s="243"/>
      <c r="H23" s="244"/>
      <c r="I23" s="102"/>
      <c r="J23" s="837"/>
      <c r="K23" s="837"/>
      <c r="L23" s="102"/>
      <c r="M23" s="102"/>
      <c r="N23" s="102"/>
      <c r="O23" s="102" t="s">
        <v>573</v>
      </c>
      <c r="P23" s="100"/>
      <c r="Q23" s="248"/>
      <c r="R23" s="249"/>
    </row>
    <row r="24" spans="1:18" ht="15.75" customHeight="1">
      <c r="A24" s="779" t="s">
        <v>754</v>
      </c>
      <c r="B24" s="840"/>
      <c r="C24" s="840"/>
      <c r="D24" s="242"/>
      <c r="E24" s="99"/>
      <c r="F24" s="101"/>
      <c r="G24" s="243"/>
      <c r="H24" s="244"/>
      <c r="I24" s="102" t="s">
        <v>573</v>
      </c>
      <c r="J24" s="841">
        <f>SUM(J8:K23)</f>
        <v>0</v>
      </c>
      <c r="K24" s="841"/>
      <c r="L24" s="48">
        <f>SUM(L8:L23)</f>
        <v>0</v>
      </c>
      <c r="M24" s="48">
        <f>SUM(M8:M23)</f>
        <v>0</v>
      </c>
      <c r="N24" s="48">
        <f>M24-L24</f>
        <v>0</v>
      </c>
      <c r="O24" s="241" t="str">
        <f>IF(OR(L24=0,L24=""),"",ROUND(N24/L24*100,2))</f>
        <v/>
      </c>
      <c r="P24" s="100"/>
      <c r="Q24" s="248"/>
      <c r="R24" s="249"/>
    </row>
    <row r="25" spans="1:18" ht="15.75" customHeight="1">
      <c r="A25" s="90" t="str">
        <f>封面!B$10&amp;封面!D$10</f>
        <v>产权持有单位填表人：杨庆华</v>
      </c>
      <c r="C25" s="105"/>
      <c r="D25" s="105"/>
      <c r="E25" s="105"/>
    </row>
    <row r="26" spans="1:18" ht="15.75" customHeight="1">
      <c r="A26" s="90" t="str">
        <f>封面!B$12&amp;封面!D$12&amp;封面!E$12&amp;封面!F$12&amp;封面!G$12&amp;封面!H$12&amp;封面!I$12</f>
        <v>填表日期：2019年1月24日</v>
      </c>
      <c r="M26" s="89" t="str">
        <f>"评估人员："&amp;封面!$P$22</f>
        <v>评估人员：</v>
      </c>
    </row>
  </sheetData>
  <mergeCells count="39">
    <mergeCell ref="Q6:Q7"/>
    <mergeCell ref="R6:R7"/>
    <mergeCell ref="D6:D7"/>
    <mergeCell ref="E6:E7"/>
    <mergeCell ref="F6:F7"/>
    <mergeCell ref="M6:M7"/>
    <mergeCell ref="N6:N7"/>
    <mergeCell ref="O6:O7"/>
    <mergeCell ref="L6:L7"/>
    <mergeCell ref="J22:K22"/>
    <mergeCell ref="J23:K23"/>
    <mergeCell ref="A24:C24"/>
    <mergeCell ref="J24:K24"/>
    <mergeCell ref="A6:A7"/>
    <mergeCell ref="B6:B7"/>
    <mergeCell ref="C6:C7"/>
    <mergeCell ref="J21:K21"/>
    <mergeCell ref="J10:K10"/>
    <mergeCell ref="J11:K11"/>
    <mergeCell ref="J12:K12"/>
    <mergeCell ref="J13:K13"/>
    <mergeCell ref="J14:K14"/>
    <mergeCell ref="J15:K15"/>
    <mergeCell ref="J16:K16"/>
    <mergeCell ref="J17:K17"/>
    <mergeCell ref="J18:K18"/>
    <mergeCell ref="J19:K19"/>
    <mergeCell ref="J20:K20"/>
    <mergeCell ref="J9:K9"/>
    <mergeCell ref="G6:G7"/>
    <mergeCell ref="H6:H7"/>
    <mergeCell ref="I6:I7"/>
    <mergeCell ref="J6:K7"/>
    <mergeCell ref="A1:P1"/>
    <mergeCell ref="A2:P2"/>
    <mergeCell ref="A3:P3"/>
    <mergeCell ref="A5:G5"/>
    <mergeCell ref="J8:K8"/>
    <mergeCell ref="P6:P7"/>
  </mergeCells>
  <phoneticPr fontId="206" type="noConversion"/>
  <hyperlinks>
    <hyperlink ref="A24:C24" location="'4-5投资性房地产'!A1" display="合            计"/>
  </hyperlinks>
  <printOptions horizontalCentered="1"/>
  <pageMargins left="0.51" right="0.46" top="1.17" bottom="0.87" header="1.96" footer="0.78"/>
  <pageSetup paperSize="9" orientation="landscape" r:id="rId1"/>
  <headerFooter alignWithMargins="0">
    <oddHeader>&amp;R&amp;"宋体,常规"&amp;10表4-5-2
共&amp;N页第&amp;P页
金额单位:人民币元</oddHeader>
  </headerFooter>
  <legacyDrawing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4"/>
  </sheetPr>
  <dimension ref="A1:Q28"/>
  <sheetViews>
    <sheetView workbookViewId="0">
      <selection activeCell="G3" sqref="A3:Q3"/>
    </sheetView>
  </sheetViews>
  <sheetFormatPr defaultRowHeight="12.75"/>
  <cols>
    <col min="1" max="1" width="4.375" style="90" customWidth="1"/>
    <col min="2" max="2" width="11" style="90" customWidth="1"/>
    <col min="3" max="3" width="9" style="90"/>
    <col min="4" max="4" width="12.75" style="90" customWidth="1"/>
    <col min="5" max="5" width="8.625" style="90" customWidth="1"/>
    <col min="6" max="6" width="4.875" style="91" customWidth="1"/>
    <col min="7" max="7" width="4.875" style="90" customWidth="1"/>
    <col min="8" max="8" width="4.625" style="90" customWidth="1"/>
    <col min="9" max="9" width="4.5" style="90" customWidth="1"/>
    <col min="10" max="10" width="4.875" style="90" customWidth="1"/>
    <col min="11" max="11" width="7.5" style="90" customWidth="1"/>
    <col min="12" max="12" width="8.25" style="90" customWidth="1"/>
    <col min="13" max="13" width="7.875" style="90" customWidth="1"/>
    <col min="14" max="14" width="7.375" style="90" customWidth="1"/>
    <col min="15" max="15" width="6.25" style="90" customWidth="1"/>
    <col min="16" max="16" width="7.375" style="90" customWidth="1"/>
    <col min="17" max="17" width="8.375" style="90" customWidth="1"/>
    <col min="18" max="16384" width="9" style="90"/>
  </cols>
  <sheetData>
    <row r="1" spans="1:17" s="88" customFormat="1" ht="30" customHeight="1">
      <c r="A1" s="771" t="s">
        <v>817</v>
      </c>
      <c r="B1" s="771"/>
      <c r="C1" s="771"/>
      <c r="D1" s="771"/>
      <c r="E1" s="771"/>
      <c r="F1" s="771"/>
      <c r="G1" s="771"/>
      <c r="H1" s="771"/>
      <c r="I1" s="771"/>
      <c r="J1" s="771"/>
      <c r="K1" s="771"/>
      <c r="L1" s="771"/>
      <c r="M1" s="771"/>
      <c r="N1" s="771"/>
      <c r="O1" s="771"/>
      <c r="P1" s="771"/>
      <c r="Q1" s="771"/>
    </row>
    <row r="2" spans="1:17" s="88" customFormat="1" ht="23.25" customHeight="1">
      <c r="A2" s="836" t="s">
        <v>797</v>
      </c>
      <c r="B2" s="836"/>
      <c r="C2" s="836"/>
      <c r="D2" s="836"/>
      <c r="E2" s="836"/>
      <c r="F2" s="836"/>
      <c r="G2" s="836"/>
      <c r="H2" s="836"/>
      <c r="I2" s="836"/>
      <c r="J2" s="836"/>
      <c r="K2" s="836"/>
      <c r="L2" s="836"/>
      <c r="M2" s="836"/>
      <c r="N2" s="836"/>
      <c r="O2" s="836"/>
      <c r="P2" s="836"/>
      <c r="Q2" s="836"/>
    </row>
    <row r="3" spans="1:17" ht="13.5" customHeight="1">
      <c r="A3" s="773" t="str">
        <f>'1-汇总表'!A2:F2</f>
        <v>评估基准日：2018年12月31日</v>
      </c>
      <c r="B3" s="774"/>
      <c r="C3" s="774"/>
      <c r="D3" s="774"/>
      <c r="E3" s="774"/>
      <c r="F3" s="774"/>
      <c r="G3" s="774"/>
      <c r="H3" s="774"/>
      <c r="I3" s="774"/>
      <c r="J3" s="774"/>
      <c r="K3" s="780"/>
      <c r="L3" s="780"/>
      <c r="M3" s="780"/>
      <c r="N3" s="780"/>
      <c r="O3" s="780"/>
      <c r="P3" s="780"/>
      <c r="Q3" s="780"/>
    </row>
    <row r="4" spans="1:17" ht="12" customHeight="1">
      <c r="B4" s="92"/>
      <c r="C4" s="92"/>
      <c r="D4" s="92"/>
      <c r="E4" s="92"/>
      <c r="F4" s="94"/>
      <c r="G4" s="92"/>
      <c r="H4" s="92"/>
      <c r="I4" s="92"/>
      <c r="J4" s="92"/>
      <c r="K4" s="93"/>
      <c r="L4" s="93"/>
      <c r="M4" s="93"/>
      <c r="N4" s="93"/>
      <c r="O4" s="93"/>
      <c r="P4" s="777"/>
      <c r="Q4" s="777"/>
    </row>
    <row r="5" spans="1:17" ht="12.75" customHeight="1">
      <c r="A5" s="775" t="str">
        <f>'1-汇总表'!A4</f>
        <v>产权持有人名称：阳煤集团青岛恒源化工有限公司</v>
      </c>
      <c r="B5" s="775"/>
      <c r="C5" s="775"/>
      <c r="D5" s="775"/>
      <c r="E5" s="775"/>
      <c r="Q5" s="96"/>
    </row>
    <row r="6" spans="1:17" s="110" customFormat="1" ht="52.5" customHeight="1">
      <c r="A6" s="98" t="s">
        <v>5</v>
      </c>
      <c r="B6" s="98" t="s">
        <v>818</v>
      </c>
      <c r="C6" s="159" t="s">
        <v>819</v>
      </c>
      <c r="D6" s="159" t="s">
        <v>800</v>
      </c>
      <c r="E6" s="98" t="s">
        <v>820</v>
      </c>
      <c r="F6" s="160" t="s">
        <v>821</v>
      </c>
      <c r="G6" s="98" t="s">
        <v>822</v>
      </c>
      <c r="H6" s="98" t="s">
        <v>823</v>
      </c>
      <c r="I6" s="98" t="s">
        <v>824</v>
      </c>
      <c r="J6" s="98" t="s">
        <v>825</v>
      </c>
      <c r="K6" s="98" t="s">
        <v>826</v>
      </c>
      <c r="L6" s="98" t="s">
        <v>827</v>
      </c>
      <c r="M6" s="98" t="s">
        <v>605</v>
      </c>
      <c r="N6" s="98" t="s">
        <v>606</v>
      </c>
      <c r="O6" s="98" t="s">
        <v>607</v>
      </c>
      <c r="P6" s="98" t="s">
        <v>623</v>
      </c>
      <c r="Q6" s="98" t="s">
        <v>8</v>
      </c>
    </row>
    <row r="7" spans="1:17" ht="15.75" customHeight="1">
      <c r="A7" s="99"/>
      <c r="B7" s="99"/>
      <c r="C7" s="161"/>
      <c r="D7" s="161"/>
      <c r="E7" s="100"/>
      <c r="F7" s="101"/>
      <c r="G7" s="99"/>
      <c r="H7" s="99"/>
      <c r="I7" s="99"/>
      <c r="J7" s="99"/>
      <c r="K7" s="102"/>
      <c r="L7" s="102"/>
      <c r="M7" s="102"/>
      <c r="N7" s="102"/>
      <c r="O7" s="48">
        <f>N7-M7</f>
        <v>0</v>
      </c>
      <c r="P7" s="241" t="str">
        <f>IF(OR(M7=0,M7=""),"",ROUND(O7/M7*100,2))</f>
        <v/>
      </c>
      <c r="Q7" s="103"/>
    </row>
    <row r="8" spans="1:17" ht="15.75" customHeight="1">
      <c r="A8" s="99"/>
      <c r="B8" s="99"/>
      <c r="C8" s="161"/>
      <c r="D8" s="161"/>
      <c r="E8" s="100"/>
      <c r="F8" s="101"/>
      <c r="G8" s="99"/>
      <c r="H8" s="99"/>
      <c r="I8" s="99"/>
      <c r="J8" s="99"/>
      <c r="K8" s="102"/>
      <c r="L8" s="102"/>
      <c r="M8" s="102"/>
      <c r="N8" s="102"/>
      <c r="O8" s="48">
        <f t="shared" ref="O8:O21" si="0">N8-M8</f>
        <v>0</v>
      </c>
      <c r="P8" s="241" t="str">
        <f t="shared" ref="P8:P21" si="1">IF(OR(M8=0,M8=""),"",ROUND(O8/M8*100,2))</f>
        <v/>
      </c>
      <c r="Q8" s="103"/>
    </row>
    <row r="9" spans="1:17" ht="15.75" customHeight="1">
      <c r="A9" s="99"/>
      <c r="B9" s="99"/>
      <c r="C9" s="161"/>
      <c r="D9" s="161"/>
      <c r="E9" s="100"/>
      <c r="F9" s="101"/>
      <c r="G9" s="99"/>
      <c r="H9" s="99"/>
      <c r="I9" s="99"/>
      <c r="J9" s="99"/>
      <c r="K9" s="102"/>
      <c r="L9" s="102"/>
      <c r="M9" s="102"/>
      <c r="N9" s="102"/>
      <c r="O9" s="48">
        <f t="shared" si="0"/>
        <v>0</v>
      </c>
      <c r="P9" s="241" t="str">
        <f t="shared" si="1"/>
        <v/>
      </c>
      <c r="Q9" s="103"/>
    </row>
    <row r="10" spans="1:17" ht="15.75" customHeight="1">
      <c r="A10" s="99"/>
      <c r="B10" s="99"/>
      <c r="C10" s="161"/>
      <c r="D10" s="161"/>
      <c r="E10" s="100"/>
      <c r="F10" s="101"/>
      <c r="G10" s="99"/>
      <c r="H10" s="99"/>
      <c r="I10" s="99"/>
      <c r="J10" s="99"/>
      <c r="K10" s="102"/>
      <c r="L10" s="102"/>
      <c r="M10" s="102"/>
      <c r="N10" s="102"/>
      <c r="O10" s="48">
        <f t="shared" si="0"/>
        <v>0</v>
      </c>
      <c r="P10" s="241" t="str">
        <f t="shared" si="1"/>
        <v/>
      </c>
      <c r="Q10" s="103"/>
    </row>
    <row r="11" spans="1:17" ht="15.75" customHeight="1">
      <c r="A11" s="99"/>
      <c r="B11" s="99"/>
      <c r="C11" s="161"/>
      <c r="D11" s="161"/>
      <c r="E11" s="100"/>
      <c r="F11" s="101"/>
      <c r="G11" s="99"/>
      <c r="H11" s="99"/>
      <c r="I11" s="99"/>
      <c r="J11" s="99"/>
      <c r="K11" s="102"/>
      <c r="L11" s="102"/>
      <c r="M11" s="102"/>
      <c r="N11" s="102"/>
      <c r="O11" s="48">
        <f t="shared" si="0"/>
        <v>0</v>
      </c>
      <c r="P11" s="241" t="str">
        <f t="shared" si="1"/>
        <v/>
      </c>
      <c r="Q11" s="103"/>
    </row>
    <row r="12" spans="1:17" ht="15.75" customHeight="1">
      <c r="A12" s="99"/>
      <c r="B12" s="99"/>
      <c r="C12" s="161"/>
      <c r="D12" s="161"/>
      <c r="E12" s="100"/>
      <c r="F12" s="101"/>
      <c r="G12" s="99"/>
      <c r="H12" s="99"/>
      <c r="I12" s="99"/>
      <c r="J12" s="99"/>
      <c r="K12" s="102"/>
      <c r="L12" s="102"/>
      <c r="M12" s="102"/>
      <c r="N12" s="102"/>
      <c r="O12" s="48">
        <f t="shared" si="0"/>
        <v>0</v>
      </c>
      <c r="P12" s="241" t="str">
        <f t="shared" si="1"/>
        <v/>
      </c>
      <c r="Q12" s="103"/>
    </row>
    <row r="13" spans="1:17" ht="15.75" customHeight="1">
      <c r="A13" s="99"/>
      <c r="B13" s="99"/>
      <c r="C13" s="161"/>
      <c r="D13" s="161"/>
      <c r="E13" s="100"/>
      <c r="F13" s="101"/>
      <c r="G13" s="99"/>
      <c r="H13" s="99"/>
      <c r="I13" s="99"/>
      <c r="J13" s="99"/>
      <c r="K13" s="102"/>
      <c r="L13" s="102"/>
      <c r="M13" s="102"/>
      <c r="N13" s="102"/>
      <c r="O13" s="48">
        <f t="shared" si="0"/>
        <v>0</v>
      </c>
      <c r="P13" s="241" t="str">
        <f t="shared" si="1"/>
        <v/>
      </c>
      <c r="Q13" s="103"/>
    </row>
    <row r="14" spans="1:17" ht="15.75" customHeight="1">
      <c r="A14" s="99"/>
      <c r="B14" s="99"/>
      <c r="C14" s="161"/>
      <c r="D14" s="161"/>
      <c r="E14" s="100"/>
      <c r="F14" s="101"/>
      <c r="G14" s="99"/>
      <c r="H14" s="99"/>
      <c r="I14" s="99"/>
      <c r="J14" s="99"/>
      <c r="K14" s="102"/>
      <c r="L14" s="102"/>
      <c r="M14" s="102"/>
      <c r="N14" s="102"/>
      <c r="O14" s="48">
        <f t="shared" si="0"/>
        <v>0</v>
      </c>
      <c r="P14" s="241" t="str">
        <f t="shared" si="1"/>
        <v/>
      </c>
      <c r="Q14" s="103"/>
    </row>
    <row r="15" spans="1:17" ht="15.75" customHeight="1">
      <c r="A15" s="99"/>
      <c r="B15" s="99"/>
      <c r="C15" s="161"/>
      <c r="D15" s="161"/>
      <c r="E15" s="100"/>
      <c r="F15" s="101"/>
      <c r="G15" s="99"/>
      <c r="H15" s="99"/>
      <c r="I15" s="99"/>
      <c r="J15" s="99"/>
      <c r="K15" s="102"/>
      <c r="L15" s="102"/>
      <c r="M15" s="102"/>
      <c r="N15" s="102"/>
      <c r="O15" s="48">
        <f t="shared" si="0"/>
        <v>0</v>
      </c>
      <c r="P15" s="241" t="str">
        <f t="shared" si="1"/>
        <v/>
      </c>
      <c r="Q15" s="103"/>
    </row>
    <row r="16" spans="1:17" ht="15.75" customHeight="1">
      <c r="A16" s="99"/>
      <c r="B16" s="99"/>
      <c r="C16" s="161"/>
      <c r="D16" s="161"/>
      <c r="E16" s="100"/>
      <c r="F16" s="101"/>
      <c r="G16" s="99"/>
      <c r="H16" s="99"/>
      <c r="I16" s="99"/>
      <c r="J16" s="99"/>
      <c r="K16" s="102"/>
      <c r="L16" s="102"/>
      <c r="M16" s="102"/>
      <c r="N16" s="102"/>
      <c r="O16" s="48">
        <f t="shared" si="0"/>
        <v>0</v>
      </c>
      <c r="P16" s="241" t="str">
        <f t="shared" si="1"/>
        <v/>
      </c>
      <c r="Q16" s="103"/>
    </row>
    <row r="17" spans="1:17" ht="15.75" customHeight="1">
      <c r="A17" s="99"/>
      <c r="B17" s="99"/>
      <c r="C17" s="161"/>
      <c r="D17" s="161"/>
      <c r="E17" s="100"/>
      <c r="F17" s="101"/>
      <c r="G17" s="99"/>
      <c r="H17" s="99"/>
      <c r="I17" s="99"/>
      <c r="J17" s="99"/>
      <c r="K17" s="102"/>
      <c r="L17" s="102"/>
      <c r="M17" s="102"/>
      <c r="N17" s="102"/>
      <c r="O17" s="48">
        <f t="shared" si="0"/>
        <v>0</v>
      </c>
      <c r="P17" s="241" t="str">
        <f t="shared" si="1"/>
        <v/>
      </c>
      <c r="Q17" s="103"/>
    </row>
    <row r="18" spans="1:17" ht="15.75" customHeight="1">
      <c r="A18" s="99"/>
      <c r="B18" s="99"/>
      <c r="C18" s="161"/>
      <c r="D18" s="161"/>
      <c r="E18" s="100"/>
      <c r="F18" s="101"/>
      <c r="G18" s="99"/>
      <c r="H18" s="99"/>
      <c r="I18" s="99"/>
      <c r="J18" s="99"/>
      <c r="K18" s="102"/>
      <c r="L18" s="102"/>
      <c r="M18" s="102"/>
      <c r="N18" s="102"/>
      <c r="O18" s="48">
        <f t="shared" si="0"/>
        <v>0</v>
      </c>
      <c r="P18" s="241" t="str">
        <f t="shared" si="1"/>
        <v/>
      </c>
      <c r="Q18" s="103"/>
    </row>
    <row r="19" spans="1:17" ht="15.75" customHeight="1">
      <c r="A19" s="99"/>
      <c r="B19" s="99"/>
      <c r="C19" s="161"/>
      <c r="D19" s="161"/>
      <c r="E19" s="100"/>
      <c r="F19" s="101"/>
      <c r="G19" s="99"/>
      <c r="H19" s="99"/>
      <c r="I19" s="99"/>
      <c r="J19" s="99"/>
      <c r="K19" s="102"/>
      <c r="L19" s="102"/>
      <c r="M19" s="102"/>
      <c r="N19" s="102"/>
      <c r="O19" s="48">
        <f t="shared" si="0"/>
        <v>0</v>
      </c>
      <c r="P19" s="241" t="str">
        <f t="shared" si="1"/>
        <v/>
      </c>
      <c r="Q19" s="103"/>
    </row>
    <row r="20" spans="1:17" ht="15.75" customHeight="1">
      <c r="A20" s="99"/>
      <c r="B20" s="99"/>
      <c r="C20" s="161"/>
      <c r="D20" s="161"/>
      <c r="E20" s="100"/>
      <c r="F20" s="101"/>
      <c r="G20" s="99"/>
      <c r="H20" s="99"/>
      <c r="I20" s="99"/>
      <c r="J20" s="99"/>
      <c r="K20" s="102"/>
      <c r="L20" s="102"/>
      <c r="M20" s="102"/>
      <c r="N20" s="102"/>
      <c r="O20" s="48">
        <f t="shared" si="0"/>
        <v>0</v>
      </c>
      <c r="P20" s="241" t="str">
        <f t="shared" si="1"/>
        <v/>
      </c>
      <c r="Q20" s="103"/>
    </row>
    <row r="21" spans="1:17" ht="15.75" customHeight="1">
      <c r="A21" s="99"/>
      <c r="B21" s="99"/>
      <c r="C21" s="161"/>
      <c r="D21" s="161"/>
      <c r="E21" s="100"/>
      <c r="F21" s="101"/>
      <c r="G21" s="99"/>
      <c r="H21" s="99"/>
      <c r="I21" s="99"/>
      <c r="J21" s="99"/>
      <c r="K21" s="102"/>
      <c r="L21" s="102"/>
      <c r="M21" s="102"/>
      <c r="N21" s="102"/>
      <c r="O21" s="48">
        <f t="shared" si="0"/>
        <v>0</v>
      </c>
      <c r="P21" s="241" t="str">
        <f t="shared" si="1"/>
        <v/>
      </c>
      <c r="Q21" s="103"/>
    </row>
    <row r="22" spans="1:17" ht="15.75" customHeight="1">
      <c r="A22" s="99"/>
      <c r="B22" s="99"/>
      <c r="C22" s="161"/>
      <c r="D22" s="161"/>
      <c r="E22" s="100"/>
      <c r="F22" s="101"/>
      <c r="G22" s="99"/>
      <c r="H22" s="99"/>
      <c r="I22" s="99"/>
      <c r="J22" s="99"/>
      <c r="K22" s="102"/>
      <c r="L22" s="102"/>
      <c r="M22" s="102"/>
      <c r="N22" s="102"/>
      <c r="O22" s="102"/>
      <c r="P22" s="102"/>
      <c r="Q22" s="103"/>
    </row>
    <row r="23" spans="1:17" ht="14.25" customHeight="1">
      <c r="A23" s="99"/>
      <c r="B23" s="99"/>
      <c r="C23" s="161"/>
      <c r="D23" s="161"/>
      <c r="E23" s="100"/>
      <c r="F23" s="101"/>
      <c r="G23" s="99"/>
      <c r="H23" s="99"/>
      <c r="I23" s="99"/>
      <c r="J23" s="99"/>
      <c r="K23" s="102"/>
      <c r="L23" s="102"/>
      <c r="M23" s="102"/>
      <c r="N23" s="102"/>
      <c r="O23" s="102"/>
      <c r="P23" s="102"/>
      <c r="Q23" s="103"/>
    </row>
    <row r="24" spans="1:17" ht="12.75" customHeight="1">
      <c r="A24" s="842" t="s">
        <v>810</v>
      </c>
      <c r="B24" s="850"/>
      <c r="C24" s="850"/>
      <c r="D24" s="242"/>
      <c r="E24" s="99"/>
      <c r="F24" s="101"/>
      <c r="G24" s="243"/>
      <c r="H24" s="243"/>
      <c r="I24" s="244"/>
      <c r="J24" s="102" t="s">
        <v>573</v>
      </c>
      <c r="K24" s="102"/>
      <c r="L24" s="48">
        <f>SUM(L7:L23)</f>
        <v>0</v>
      </c>
      <c r="M24" s="48">
        <f>SUM(M7:M23)</f>
        <v>0</v>
      </c>
      <c r="N24" s="48">
        <f>SUM(N7:N23)</f>
        <v>0</v>
      </c>
      <c r="O24" s="48">
        <f>N24-M24</f>
        <v>0</v>
      </c>
      <c r="P24" s="241" t="str">
        <f>IF(OR(M24=0,M24=""),"",ROUND(O24/M24*100,2))</f>
        <v/>
      </c>
      <c r="Q24" s="102" t="s">
        <v>573</v>
      </c>
    </row>
    <row r="25" spans="1:17" ht="14.25" customHeight="1">
      <c r="A25" s="842" t="s">
        <v>811</v>
      </c>
      <c r="B25" s="842"/>
      <c r="C25" s="842"/>
      <c r="D25" s="46"/>
      <c r="E25" s="99"/>
      <c r="F25" s="101"/>
      <c r="G25" s="243"/>
      <c r="H25" s="243"/>
      <c r="I25" s="244"/>
      <c r="J25" s="102"/>
      <c r="K25" s="102"/>
      <c r="L25" s="48"/>
      <c r="M25" s="48"/>
      <c r="N25" s="140"/>
      <c r="O25" s="48">
        <f>N25-M25</f>
        <v>0</v>
      </c>
      <c r="P25" s="241" t="str">
        <f>IF(OR(M25=0,M25=""),"",ROUND(O25/M25*100,2))</f>
        <v/>
      </c>
      <c r="Q25" s="102" t="s">
        <v>573</v>
      </c>
    </row>
    <row r="26" spans="1:17" ht="13.5" customHeight="1">
      <c r="A26" s="779" t="s">
        <v>754</v>
      </c>
      <c r="B26" s="779"/>
      <c r="C26" s="779"/>
      <c r="D26" s="46"/>
      <c r="E26" s="99"/>
      <c r="F26" s="101"/>
      <c r="G26" s="243"/>
      <c r="H26" s="243"/>
      <c r="I26" s="103"/>
      <c r="J26" s="102"/>
      <c r="K26" s="102"/>
      <c r="L26" s="48">
        <f>L24-ABS(L25)</f>
        <v>0</v>
      </c>
      <c r="M26" s="48">
        <f>M24-ABS(M25)</f>
        <v>0</v>
      </c>
      <c r="N26" s="48">
        <f>N24-ABS(N25)</f>
        <v>0</v>
      </c>
      <c r="O26" s="48">
        <f>N26-M26</f>
        <v>0</v>
      </c>
      <c r="P26" s="241" t="str">
        <f>IF(OR(M26=0,M26=""),"",ROUND(O26/M26*100,2))</f>
        <v/>
      </c>
      <c r="Q26" s="102" t="s">
        <v>573</v>
      </c>
    </row>
    <row r="27" spans="1:17" ht="15.75" customHeight="1">
      <c r="A27" s="90" t="str">
        <f>封面!B$10&amp;封面!D$10</f>
        <v>产权持有单位填表人：杨庆华</v>
      </c>
      <c r="C27" s="105"/>
      <c r="D27" s="105"/>
      <c r="E27" s="105"/>
    </row>
    <row r="28" spans="1:17" ht="15.75" customHeight="1">
      <c r="A28" s="90" t="str">
        <f>封面!B$12&amp;封面!D$12&amp;封面!E$12&amp;封面!F$12&amp;封面!G$12&amp;封面!H$12&amp;封面!I$12</f>
        <v>填表日期：2019年1月24日</v>
      </c>
      <c r="N28" s="89" t="str">
        <f>"评估人员："&amp;封面!$P$22</f>
        <v>评估人员：</v>
      </c>
    </row>
  </sheetData>
  <mergeCells count="8">
    <mergeCell ref="A25:C25"/>
    <mergeCell ref="A26:C26"/>
    <mergeCell ref="A1:Q1"/>
    <mergeCell ref="A2:Q2"/>
    <mergeCell ref="A3:Q3"/>
    <mergeCell ref="P4:Q4"/>
    <mergeCell ref="A5:E5"/>
    <mergeCell ref="A24:C24"/>
  </mergeCells>
  <phoneticPr fontId="206" type="noConversion"/>
  <hyperlinks>
    <hyperlink ref="A26:C26" location="'4-5投资性房地产'!A1" display="合            计"/>
  </hyperlinks>
  <printOptions horizontalCentered="1"/>
  <pageMargins left="0.36" right="0.31" top="0.87" bottom="0.87" header="1.49" footer="0.96"/>
  <pageSetup paperSize="9" orientation="landscape" r:id="rId1"/>
  <headerFooter alignWithMargins="0">
    <oddHeader>&amp;R&amp;"宋体,常规"&amp;10表4-5-3
共&amp;N页第&amp;P页
金额单位:人民币元</oddHeader>
  </headerFooter>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4"/>
  </sheetPr>
  <dimension ref="A1:R29"/>
  <sheetViews>
    <sheetView workbookViewId="0">
      <selection activeCell="G3" sqref="A3:Q3"/>
    </sheetView>
  </sheetViews>
  <sheetFormatPr defaultRowHeight="12.75"/>
  <cols>
    <col min="1" max="1" width="6.375" style="90" customWidth="1"/>
    <col min="2" max="2" width="10.625" style="90" customWidth="1"/>
    <col min="3" max="3" width="7.875" style="90" customWidth="1"/>
    <col min="4" max="4" width="12.5" style="90" customWidth="1"/>
    <col min="5" max="5" width="7" style="90" customWidth="1"/>
    <col min="6" max="6" width="4.75" style="91" customWidth="1"/>
    <col min="7" max="7" width="4.875" style="90" customWidth="1"/>
    <col min="8" max="8" width="4.625" style="90" customWidth="1"/>
    <col min="9" max="9" width="4.25" style="90" customWidth="1"/>
    <col min="10" max="10" width="4.75" style="90" customWidth="1"/>
    <col min="11" max="11" width="6.75" style="90" customWidth="1"/>
    <col min="12" max="12" width="10.25" style="90" customWidth="1"/>
    <col min="13" max="13" width="7.125" style="90" customWidth="1"/>
    <col min="14" max="14" width="8.125" style="90" customWidth="1"/>
    <col min="15" max="15" width="7.25" style="90" customWidth="1"/>
    <col min="16" max="16" width="7.5" style="90" customWidth="1"/>
    <col min="17" max="17" width="7.875" style="90" customWidth="1"/>
    <col min="18" max="16384" width="9" style="90"/>
  </cols>
  <sheetData>
    <row r="1" spans="1:18" s="88" customFormat="1" ht="25.5" customHeight="1">
      <c r="A1" s="771" t="s">
        <v>817</v>
      </c>
      <c r="B1" s="771"/>
      <c r="C1" s="771"/>
      <c r="D1" s="771"/>
      <c r="E1" s="771"/>
      <c r="F1" s="771"/>
      <c r="G1" s="771"/>
      <c r="H1" s="771"/>
      <c r="I1" s="771"/>
      <c r="J1" s="771"/>
      <c r="K1" s="771"/>
      <c r="L1" s="771"/>
      <c r="M1" s="771"/>
      <c r="N1" s="771"/>
      <c r="O1" s="771"/>
      <c r="P1" s="771"/>
      <c r="Q1" s="771"/>
      <c r="R1" s="110"/>
    </row>
    <row r="2" spans="1:18" s="88" customFormat="1" ht="18.75" customHeight="1">
      <c r="A2" s="836" t="s">
        <v>812</v>
      </c>
      <c r="B2" s="836"/>
      <c r="C2" s="836"/>
      <c r="D2" s="836"/>
      <c r="E2" s="836"/>
      <c r="F2" s="836"/>
      <c r="G2" s="836"/>
      <c r="H2" s="836"/>
      <c r="I2" s="836"/>
      <c r="J2" s="836"/>
      <c r="K2" s="836"/>
      <c r="L2" s="836"/>
      <c r="M2" s="836"/>
      <c r="N2" s="836"/>
      <c r="O2" s="836"/>
      <c r="P2" s="836"/>
      <c r="Q2" s="836"/>
      <c r="R2" s="110"/>
    </row>
    <row r="3" spans="1:18" ht="14.1" customHeight="1">
      <c r="A3" s="773" t="str">
        <f>'1-汇总表'!A2:F2</f>
        <v>评估基准日：2018年12月31日</v>
      </c>
      <c r="B3" s="774"/>
      <c r="C3" s="774"/>
      <c r="D3" s="774"/>
      <c r="E3" s="774"/>
      <c r="F3" s="774"/>
      <c r="G3" s="774"/>
      <c r="H3" s="774"/>
      <c r="I3" s="774"/>
      <c r="J3" s="774"/>
      <c r="K3" s="780"/>
      <c r="L3" s="780"/>
      <c r="M3" s="780"/>
      <c r="N3" s="780"/>
      <c r="O3" s="780"/>
      <c r="P3" s="780"/>
      <c r="Q3" s="780"/>
    </row>
    <row r="4" spans="1:18" ht="12" customHeight="1">
      <c r="B4" s="92"/>
      <c r="C4" s="92"/>
      <c r="D4" s="92"/>
      <c r="E4" s="92"/>
      <c r="F4" s="94"/>
      <c r="G4" s="92"/>
      <c r="H4" s="92"/>
      <c r="I4" s="92"/>
      <c r="J4" s="92"/>
      <c r="K4" s="93"/>
      <c r="L4" s="93"/>
      <c r="M4" s="93"/>
      <c r="N4" s="93"/>
      <c r="O4" s="93"/>
      <c r="P4" s="93"/>
      <c r="Q4" s="95"/>
    </row>
    <row r="5" spans="1:18" ht="13.5" customHeight="1">
      <c r="A5" s="775" t="str">
        <f>'1-汇总表'!A4</f>
        <v>产权持有人名称：阳煤集团青岛恒源化工有限公司</v>
      </c>
      <c r="B5" s="775"/>
      <c r="C5" s="775"/>
      <c r="D5" s="775"/>
      <c r="E5" s="775"/>
      <c r="Q5" s="96"/>
    </row>
    <row r="6" spans="1:18" s="110" customFormat="1" ht="48.75" customHeight="1">
      <c r="A6" s="98" t="s">
        <v>5</v>
      </c>
      <c r="B6" s="98" t="s">
        <v>818</v>
      </c>
      <c r="C6" s="159" t="s">
        <v>819</v>
      </c>
      <c r="D6" s="159" t="s">
        <v>800</v>
      </c>
      <c r="E6" s="98" t="s">
        <v>820</v>
      </c>
      <c r="F6" s="160" t="s">
        <v>821</v>
      </c>
      <c r="G6" s="98" t="s">
        <v>822</v>
      </c>
      <c r="H6" s="98" t="s">
        <v>823</v>
      </c>
      <c r="I6" s="98" t="s">
        <v>824</v>
      </c>
      <c r="J6" s="98" t="s">
        <v>825</v>
      </c>
      <c r="K6" s="98" t="s">
        <v>826</v>
      </c>
      <c r="L6" s="98" t="s">
        <v>828</v>
      </c>
      <c r="M6" s="98" t="s">
        <v>605</v>
      </c>
      <c r="N6" s="98" t="s">
        <v>606</v>
      </c>
      <c r="O6" s="98" t="s">
        <v>607</v>
      </c>
      <c r="P6" s="98" t="s">
        <v>623</v>
      </c>
      <c r="Q6" s="98" t="s">
        <v>8</v>
      </c>
    </row>
    <row r="7" spans="1:18" ht="15.75" customHeight="1">
      <c r="A7" s="99"/>
      <c r="B7" s="99"/>
      <c r="C7" s="161"/>
      <c r="D7" s="161"/>
      <c r="E7" s="100"/>
      <c r="F7" s="101"/>
      <c r="G7" s="99"/>
      <c r="H7" s="99"/>
      <c r="I7" s="99"/>
      <c r="J7" s="99"/>
      <c r="K7" s="102"/>
      <c r="L7" s="102"/>
      <c r="M7" s="102"/>
      <c r="N7" s="102"/>
      <c r="O7" s="48">
        <f>N7-M7</f>
        <v>0</v>
      </c>
      <c r="P7" s="241" t="str">
        <f>IF(OR(M7=0,M7=""),"",ROUND(O7/M7*100,2))</f>
        <v/>
      </c>
      <c r="Q7" s="103"/>
    </row>
    <row r="8" spans="1:18" ht="15.75" customHeight="1">
      <c r="A8" s="99"/>
      <c r="B8" s="99"/>
      <c r="C8" s="161"/>
      <c r="D8" s="161"/>
      <c r="E8" s="100"/>
      <c r="F8" s="101"/>
      <c r="G8" s="99"/>
      <c r="H8" s="99"/>
      <c r="I8" s="99"/>
      <c r="J8" s="99"/>
      <c r="K8" s="102"/>
      <c r="L8" s="102"/>
      <c r="M8" s="102"/>
      <c r="N8" s="102"/>
      <c r="O8" s="48">
        <f t="shared" ref="O8:O21" si="0">N8-M8</f>
        <v>0</v>
      </c>
      <c r="P8" s="241" t="str">
        <f t="shared" ref="P8:P21" si="1">IF(OR(M8=0,M8=""),"",ROUND(O8/M8*100,2))</f>
        <v/>
      </c>
      <c r="Q8" s="103"/>
    </row>
    <row r="9" spans="1:18" ht="15.75" customHeight="1">
      <c r="A9" s="99"/>
      <c r="B9" s="99"/>
      <c r="C9" s="161"/>
      <c r="D9" s="161"/>
      <c r="E9" s="100"/>
      <c r="F9" s="101"/>
      <c r="G9" s="99"/>
      <c r="H9" s="99"/>
      <c r="I9" s="99"/>
      <c r="J9" s="99"/>
      <c r="K9" s="102"/>
      <c r="L9" s="102"/>
      <c r="M9" s="102"/>
      <c r="N9" s="102"/>
      <c r="O9" s="48">
        <f t="shared" si="0"/>
        <v>0</v>
      </c>
      <c r="P9" s="241" t="str">
        <f t="shared" si="1"/>
        <v/>
      </c>
      <c r="Q9" s="103"/>
    </row>
    <row r="10" spans="1:18" ht="15.75" customHeight="1">
      <c r="A10" s="99"/>
      <c r="B10" s="99"/>
      <c r="C10" s="161"/>
      <c r="D10" s="161"/>
      <c r="E10" s="100"/>
      <c r="F10" s="101"/>
      <c r="G10" s="99"/>
      <c r="H10" s="99"/>
      <c r="I10" s="99"/>
      <c r="J10" s="99"/>
      <c r="K10" s="102"/>
      <c r="L10" s="102"/>
      <c r="M10" s="102"/>
      <c r="N10" s="102"/>
      <c r="O10" s="48">
        <f t="shared" si="0"/>
        <v>0</v>
      </c>
      <c r="P10" s="241" t="str">
        <f t="shared" si="1"/>
        <v/>
      </c>
      <c r="Q10" s="103"/>
    </row>
    <row r="11" spans="1:18" ht="15.75" customHeight="1">
      <c r="A11" s="99"/>
      <c r="B11" s="99"/>
      <c r="C11" s="161"/>
      <c r="D11" s="161"/>
      <c r="E11" s="100"/>
      <c r="F11" s="101"/>
      <c r="G11" s="99"/>
      <c r="H11" s="99"/>
      <c r="I11" s="99"/>
      <c r="J11" s="99"/>
      <c r="K11" s="102"/>
      <c r="L11" s="102"/>
      <c r="M11" s="102"/>
      <c r="N11" s="102"/>
      <c r="O11" s="48">
        <f t="shared" si="0"/>
        <v>0</v>
      </c>
      <c r="P11" s="241" t="str">
        <f t="shared" si="1"/>
        <v/>
      </c>
      <c r="Q11" s="103"/>
    </row>
    <row r="12" spans="1:18" ht="15.75" customHeight="1">
      <c r="A12" s="99"/>
      <c r="B12" s="99"/>
      <c r="C12" s="161"/>
      <c r="D12" s="161"/>
      <c r="E12" s="100"/>
      <c r="F12" s="101"/>
      <c r="G12" s="99"/>
      <c r="H12" s="99"/>
      <c r="I12" s="99"/>
      <c r="J12" s="99"/>
      <c r="K12" s="102"/>
      <c r="L12" s="102"/>
      <c r="M12" s="102"/>
      <c r="N12" s="102"/>
      <c r="O12" s="48">
        <f t="shared" si="0"/>
        <v>0</v>
      </c>
      <c r="P12" s="241" t="str">
        <f t="shared" si="1"/>
        <v/>
      </c>
      <c r="Q12" s="103"/>
    </row>
    <row r="13" spans="1:18" ht="15.75" customHeight="1">
      <c r="A13" s="99"/>
      <c r="B13" s="99"/>
      <c r="C13" s="161"/>
      <c r="D13" s="161"/>
      <c r="E13" s="100"/>
      <c r="F13" s="101"/>
      <c r="G13" s="99"/>
      <c r="H13" s="99"/>
      <c r="I13" s="99"/>
      <c r="J13" s="99"/>
      <c r="K13" s="102"/>
      <c r="L13" s="102"/>
      <c r="M13" s="102"/>
      <c r="N13" s="102"/>
      <c r="O13" s="48">
        <f t="shared" si="0"/>
        <v>0</v>
      </c>
      <c r="P13" s="241" t="str">
        <f t="shared" si="1"/>
        <v/>
      </c>
      <c r="Q13" s="103"/>
    </row>
    <row r="14" spans="1:18" ht="15.75" customHeight="1">
      <c r="A14" s="99"/>
      <c r="B14" s="99"/>
      <c r="C14" s="161"/>
      <c r="D14" s="161"/>
      <c r="E14" s="100"/>
      <c r="F14" s="101"/>
      <c r="G14" s="99"/>
      <c r="H14" s="99"/>
      <c r="I14" s="99"/>
      <c r="J14" s="99"/>
      <c r="K14" s="102"/>
      <c r="L14" s="102"/>
      <c r="M14" s="102"/>
      <c r="N14" s="102"/>
      <c r="O14" s="48">
        <f t="shared" si="0"/>
        <v>0</v>
      </c>
      <c r="P14" s="241" t="str">
        <f t="shared" si="1"/>
        <v/>
      </c>
      <c r="Q14" s="103"/>
    </row>
    <row r="15" spans="1:18" ht="15.75" customHeight="1">
      <c r="A15" s="99"/>
      <c r="B15" s="99"/>
      <c r="C15" s="161"/>
      <c r="D15" s="161"/>
      <c r="E15" s="100"/>
      <c r="F15" s="101"/>
      <c r="G15" s="99"/>
      <c r="H15" s="99"/>
      <c r="I15" s="99"/>
      <c r="J15" s="99"/>
      <c r="K15" s="102"/>
      <c r="L15" s="102"/>
      <c r="M15" s="102"/>
      <c r="N15" s="102"/>
      <c r="O15" s="48">
        <f t="shared" si="0"/>
        <v>0</v>
      </c>
      <c r="P15" s="241" t="str">
        <f t="shared" si="1"/>
        <v/>
      </c>
      <c r="Q15" s="103"/>
    </row>
    <row r="16" spans="1:18" ht="15.75" customHeight="1">
      <c r="A16" s="99"/>
      <c r="B16" s="99"/>
      <c r="C16" s="161"/>
      <c r="D16" s="161"/>
      <c r="E16" s="100"/>
      <c r="F16" s="101"/>
      <c r="G16" s="99"/>
      <c r="H16" s="99"/>
      <c r="I16" s="99"/>
      <c r="J16" s="99"/>
      <c r="K16" s="102"/>
      <c r="L16" s="102"/>
      <c r="M16" s="102"/>
      <c r="N16" s="102"/>
      <c r="O16" s="48">
        <f t="shared" si="0"/>
        <v>0</v>
      </c>
      <c r="P16" s="241" t="str">
        <f t="shared" si="1"/>
        <v/>
      </c>
      <c r="Q16" s="103"/>
    </row>
    <row r="17" spans="1:17" ht="15.75" customHeight="1">
      <c r="A17" s="99"/>
      <c r="B17" s="99"/>
      <c r="C17" s="161"/>
      <c r="D17" s="161"/>
      <c r="E17" s="100"/>
      <c r="F17" s="101"/>
      <c r="G17" s="99"/>
      <c r="H17" s="99"/>
      <c r="I17" s="99"/>
      <c r="J17" s="99"/>
      <c r="K17" s="102"/>
      <c r="L17" s="102"/>
      <c r="M17" s="102"/>
      <c r="N17" s="102"/>
      <c r="O17" s="48">
        <f t="shared" si="0"/>
        <v>0</v>
      </c>
      <c r="P17" s="241" t="str">
        <f t="shared" si="1"/>
        <v/>
      </c>
      <c r="Q17" s="103"/>
    </row>
    <row r="18" spans="1:17" ht="15.75" customHeight="1">
      <c r="A18" s="99"/>
      <c r="B18" s="99"/>
      <c r="C18" s="161"/>
      <c r="D18" s="161"/>
      <c r="E18" s="100"/>
      <c r="F18" s="101"/>
      <c r="G18" s="99"/>
      <c r="H18" s="99"/>
      <c r="I18" s="99"/>
      <c r="J18" s="99"/>
      <c r="K18" s="102"/>
      <c r="L18" s="102"/>
      <c r="M18" s="102"/>
      <c r="N18" s="102"/>
      <c r="O18" s="48">
        <f t="shared" si="0"/>
        <v>0</v>
      </c>
      <c r="P18" s="241" t="str">
        <f t="shared" si="1"/>
        <v/>
      </c>
      <c r="Q18" s="103"/>
    </row>
    <row r="19" spans="1:17" ht="15.75" customHeight="1">
      <c r="A19" s="99"/>
      <c r="B19" s="99"/>
      <c r="C19" s="161"/>
      <c r="D19" s="161"/>
      <c r="E19" s="100"/>
      <c r="F19" s="101"/>
      <c r="G19" s="99"/>
      <c r="H19" s="99"/>
      <c r="I19" s="99"/>
      <c r="J19" s="99"/>
      <c r="K19" s="102"/>
      <c r="L19" s="102"/>
      <c r="M19" s="102"/>
      <c r="N19" s="102"/>
      <c r="O19" s="48">
        <f t="shared" si="0"/>
        <v>0</v>
      </c>
      <c r="P19" s="241" t="str">
        <f t="shared" si="1"/>
        <v/>
      </c>
      <c r="Q19" s="103"/>
    </row>
    <row r="20" spans="1:17" ht="15.75" customHeight="1">
      <c r="A20" s="99"/>
      <c r="B20" s="99"/>
      <c r="C20" s="161"/>
      <c r="D20" s="161"/>
      <c r="E20" s="100"/>
      <c r="F20" s="101"/>
      <c r="G20" s="99"/>
      <c r="H20" s="99"/>
      <c r="I20" s="99"/>
      <c r="J20" s="99"/>
      <c r="K20" s="102"/>
      <c r="L20" s="102"/>
      <c r="M20" s="102"/>
      <c r="N20" s="102"/>
      <c r="O20" s="48">
        <f t="shared" si="0"/>
        <v>0</v>
      </c>
      <c r="P20" s="241" t="str">
        <f t="shared" si="1"/>
        <v/>
      </c>
      <c r="Q20" s="103"/>
    </row>
    <row r="21" spans="1:17" ht="15.75" customHeight="1">
      <c r="A21" s="99"/>
      <c r="B21" s="99"/>
      <c r="C21" s="161"/>
      <c r="D21" s="161"/>
      <c r="E21" s="100"/>
      <c r="F21" s="101"/>
      <c r="G21" s="99"/>
      <c r="H21" s="99"/>
      <c r="I21" s="99"/>
      <c r="J21" s="99"/>
      <c r="K21" s="102"/>
      <c r="L21" s="102"/>
      <c r="M21" s="102"/>
      <c r="N21" s="102"/>
      <c r="O21" s="48">
        <f t="shared" si="0"/>
        <v>0</v>
      </c>
      <c r="P21" s="241" t="str">
        <f t="shared" si="1"/>
        <v/>
      </c>
      <c r="Q21" s="103"/>
    </row>
    <row r="22" spans="1:17" ht="15.75" customHeight="1">
      <c r="A22" s="99"/>
      <c r="B22" s="99"/>
      <c r="C22" s="161"/>
      <c r="D22" s="161"/>
      <c r="E22" s="100"/>
      <c r="F22" s="101"/>
      <c r="G22" s="99"/>
      <c r="H22" s="99"/>
      <c r="I22" s="99"/>
      <c r="J22" s="99"/>
      <c r="K22" s="102"/>
      <c r="L22" s="102"/>
      <c r="M22" s="102"/>
      <c r="N22" s="102"/>
      <c r="O22" s="102"/>
      <c r="P22" s="102" t="s">
        <v>573</v>
      </c>
      <c r="Q22" s="103"/>
    </row>
    <row r="23" spans="1:17" ht="15.75" customHeight="1">
      <c r="A23" s="99"/>
      <c r="B23" s="99"/>
      <c r="C23" s="161"/>
      <c r="D23" s="161"/>
      <c r="E23" s="100"/>
      <c r="F23" s="101"/>
      <c r="G23" s="99"/>
      <c r="H23" s="99"/>
      <c r="I23" s="99"/>
      <c r="J23" s="99"/>
      <c r="K23" s="102"/>
      <c r="L23" s="102"/>
      <c r="M23" s="102"/>
      <c r="N23" s="102"/>
      <c r="O23" s="102"/>
      <c r="P23" s="102" t="s">
        <v>573</v>
      </c>
      <c r="Q23" s="103"/>
    </row>
    <row r="24" spans="1:17" ht="15.75" customHeight="1">
      <c r="A24" s="99"/>
      <c r="B24" s="99"/>
      <c r="C24" s="161"/>
      <c r="D24" s="161"/>
      <c r="E24" s="100"/>
      <c r="F24" s="101"/>
      <c r="G24" s="99"/>
      <c r="H24" s="99"/>
      <c r="I24" s="99"/>
      <c r="J24" s="99"/>
      <c r="K24" s="102"/>
      <c r="L24" s="102"/>
      <c r="M24" s="102"/>
      <c r="N24" s="102"/>
      <c r="O24" s="102"/>
      <c r="P24" s="102" t="s">
        <v>573</v>
      </c>
      <c r="Q24" s="103"/>
    </row>
    <row r="25" spans="1:17" ht="15.75" customHeight="1">
      <c r="A25" s="99"/>
      <c r="B25" s="99"/>
      <c r="C25" s="161"/>
      <c r="D25" s="161"/>
      <c r="E25" s="100"/>
      <c r="F25" s="101"/>
      <c r="G25" s="99"/>
      <c r="H25" s="99"/>
      <c r="I25" s="99"/>
      <c r="J25" s="99"/>
      <c r="K25" s="102"/>
      <c r="L25" s="102"/>
      <c r="M25" s="102"/>
      <c r="N25" s="102"/>
      <c r="O25" s="102"/>
      <c r="P25" s="102" t="s">
        <v>573</v>
      </c>
      <c r="Q25" s="103"/>
    </row>
    <row r="26" spans="1:17" ht="15.75" customHeight="1">
      <c r="A26" s="99"/>
      <c r="B26" s="99"/>
      <c r="C26" s="161"/>
      <c r="D26" s="161"/>
      <c r="E26" s="100"/>
      <c r="F26" s="101"/>
      <c r="G26" s="99"/>
      <c r="H26" s="99"/>
      <c r="I26" s="99"/>
      <c r="J26" s="99"/>
      <c r="K26" s="102"/>
      <c r="L26" s="102"/>
      <c r="M26" s="102"/>
      <c r="N26" s="102"/>
      <c r="O26" s="102"/>
      <c r="P26" s="102"/>
      <c r="Q26" s="103"/>
    </row>
    <row r="27" spans="1:17" ht="12.75" customHeight="1">
      <c r="A27" s="779" t="s">
        <v>829</v>
      </c>
      <c r="B27" s="779"/>
      <c r="C27" s="779"/>
      <c r="D27" s="779"/>
      <c r="E27" s="779"/>
      <c r="F27" s="101"/>
      <c r="G27" s="99"/>
      <c r="H27" s="99"/>
      <c r="I27" s="99"/>
      <c r="J27" s="99"/>
      <c r="K27" s="102"/>
      <c r="L27" s="48">
        <f>SUM(L7:L26)</f>
        <v>0</v>
      </c>
      <c r="M27" s="48">
        <f>SUM(M7:M26)</f>
        <v>0</v>
      </c>
      <c r="N27" s="48">
        <f>SUM(N7:N26)</f>
        <v>0</v>
      </c>
      <c r="O27" s="48">
        <f>N27-M27</f>
        <v>0</v>
      </c>
      <c r="P27" s="241" t="str">
        <f>IF(OR(M27=0,M27=""),"",ROUND(O27/M27*100,2))</f>
        <v/>
      </c>
      <c r="Q27" s="103"/>
    </row>
    <row r="28" spans="1:17" ht="15.75" customHeight="1">
      <c r="A28" s="90" t="str">
        <f>封面!B$10&amp;封面!D$10</f>
        <v>产权持有单位填表人：杨庆华</v>
      </c>
      <c r="C28" s="105"/>
      <c r="D28" s="105"/>
      <c r="E28" s="105"/>
    </row>
    <row r="29" spans="1:17" ht="15.75" customHeight="1">
      <c r="A29" s="90" t="str">
        <f>封面!B$12&amp;封面!D$12&amp;封面!E$12&amp;封面!F$12&amp;封面!G$12&amp;封面!H$12&amp;封面!I$12</f>
        <v>填表日期：2019年1月24日</v>
      </c>
      <c r="N29" s="89" t="str">
        <f>"评估人员："&amp;封面!$P$22</f>
        <v>评估人员：</v>
      </c>
    </row>
  </sheetData>
  <mergeCells count="5">
    <mergeCell ref="A1:Q1"/>
    <mergeCell ref="A2:Q2"/>
    <mergeCell ref="A3:Q3"/>
    <mergeCell ref="A5:E5"/>
    <mergeCell ref="A27:E27"/>
  </mergeCells>
  <phoneticPr fontId="206" type="noConversion"/>
  <hyperlinks>
    <hyperlink ref="A27:E27" location="'4-5投资性房地产'!A1" display="合         计"/>
  </hyperlinks>
  <printOptions horizontalCentered="1"/>
  <pageMargins left="0.36" right="0.35" top="0.87" bottom="0.83" header="1.4" footer="0.81"/>
  <pageSetup paperSize="9" orientation="landscape" r:id="rId1"/>
  <headerFooter alignWithMargins="0">
    <oddHeader>&amp;R&amp;"宋体,常规"&amp;10表4-5-4
共&amp;N页第&amp;P页
金额单位:人民币元</oddHeader>
  </headerFooter>
  <legacy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showGridLines="0" zoomScaleNormal="100" workbookViewId="0">
      <selection activeCell="C31" sqref="C31:I43"/>
    </sheetView>
  </sheetViews>
  <sheetFormatPr defaultRowHeight="15.75" customHeight="1"/>
  <cols>
    <col min="1" max="1" width="7" style="4" customWidth="1"/>
    <col min="2" max="2" width="25.625" style="4" customWidth="1"/>
    <col min="3" max="8" width="12" style="4" customWidth="1"/>
    <col min="9" max="10" width="8.25" style="4" customWidth="1"/>
    <col min="11" max="16384" width="9" style="4"/>
  </cols>
  <sheetData>
    <row r="1" spans="1:10" ht="9.75" customHeight="1"/>
    <row r="2" spans="1:10" s="65" customFormat="1" ht="30" customHeight="1">
      <c r="A2" s="851" t="s">
        <v>830</v>
      </c>
      <c r="B2" s="851"/>
      <c r="C2" s="851"/>
      <c r="D2" s="851"/>
      <c r="E2" s="851"/>
      <c r="F2" s="851"/>
      <c r="G2" s="851"/>
      <c r="H2" s="851"/>
      <c r="I2" s="851"/>
      <c r="J2" s="851"/>
    </row>
    <row r="3" spans="1:10" s="2" customFormat="1" ht="14.1" customHeight="1">
      <c r="A3" s="760" t="str">
        <f>'1-汇总表'!A2:F2</f>
        <v>评估基准日：2018年12月31日</v>
      </c>
      <c r="B3" s="760"/>
      <c r="C3" s="760"/>
      <c r="D3" s="760"/>
      <c r="E3" s="768"/>
      <c r="F3" s="768"/>
      <c r="G3" s="768"/>
      <c r="H3" s="768"/>
      <c r="I3" s="768"/>
      <c r="J3" s="768"/>
    </row>
    <row r="4" spans="1:10" s="2" customFormat="1" ht="14.1" customHeight="1">
      <c r="A4" s="7"/>
      <c r="B4" s="7"/>
      <c r="C4" s="7"/>
      <c r="D4" s="7"/>
      <c r="E4" s="8"/>
      <c r="F4" s="8"/>
      <c r="G4" s="8"/>
      <c r="H4" s="8"/>
      <c r="I4" s="8"/>
      <c r="J4" s="8"/>
    </row>
    <row r="5" spans="1:10" ht="14.1" customHeight="1">
      <c r="A5" s="144"/>
      <c r="B5" s="144"/>
      <c r="C5" s="144"/>
      <c r="D5" s="144"/>
      <c r="E5" s="230"/>
      <c r="F5" s="230"/>
      <c r="G5" s="230"/>
      <c r="H5" s="852" t="s">
        <v>831</v>
      </c>
      <c r="I5" s="852"/>
      <c r="J5" s="852"/>
    </row>
    <row r="6" spans="1:10" ht="15.75" customHeight="1">
      <c r="A6" s="54" t="str">
        <f>'1-汇总表'!A4</f>
        <v>产权持有人名称：阳煤集团青岛恒源化工有限公司</v>
      </c>
      <c r="G6" s="853" t="s">
        <v>832</v>
      </c>
      <c r="H6" s="853"/>
      <c r="I6" s="853"/>
      <c r="J6" s="853"/>
    </row>
    <row r="7" spans="1:10" s="3" customFormat="1" ht="15.75" customHeight="1">
      <c r="A7" s="781" t="s">
        <v>833</v>
      </c>
      <c r="B7" s="781" t="s">
        <v>834</v>
      </c>
      <c r="C7" s="781" t="s">
        <v>491</v>
      </c>
      <c r="D7" s="781"/>
      <c r="E7" s="781" t="s">
        <v>492</v>
      </c>
      <c r="F7" s="781"/>
      <c r="G7" s="781" t="s">
        <v>835</v>
      </c>
      <c r="H7" s="781"/>
      <c r="I7" s="781" t="s">
        <v>494</v>
      </c>
      <c r="J7" s="781"/>
    </row>
    <row r="8" spans="1:10" s="3" customFormat="1" ht="15.75" customHeight="1">
      <c r="A8" s="781"/>
      <c r="B8" s="781"/>
      <c r="C8" s="13" t="s">
        <v>836</v>
      </c>
      <c r="D8" s="13" t="s">
        <v>837</v>
      </c>
      <c r="E8" s="13" t="s">
        <v>836</v>
      </c>
      <c r="F8" s="13" t="s">
        <v>837</v>
      </c>
      <c r="G8" s="13" t="s">
        <v>836</v>
      </c>
      <c r="H8" s="13" t="s">
        <v>837</v>
      </c>
      <c r="I8" s="13" t="s">
        <v>836</v>
      </c>
      <c r="J8" s="13" t="s">
        <v>837</v>
      </c>
    </row>
    <row r="9" spans="1:10" s="176" customFormat="1" ht="15.75" customHeight="1">
      <c r="A9" s="231"/>
      <c r="B9" s="232" t="s">
        <v>838</v>
      </c>
      <c r="C9" s="233"/>
      <c r="D9" s="233"/>
      <c r="E9" s="233"/>
      <c r="F9" s="233"/>
      <c r="G9" s="233"/>
      <c r="H9" s="233"/>
      <c r="I9" s="239"/>
      <c r="J9" s="239"/>
    </row>
    <row r="10" spans="1:10" s="176" customFormat="1" ht="15.75" customHeight="1">
      <c r="A10" s="234" t="s">
        <v>839</v>
      </c>
      <c r="B10" s="235" t="s">
        <v>840</v>
      </c>
      <c r="C10" s="233"/>
      <c r="D10" s="233"/>
      <c r="E10" s="233"/>
      <c r="F10" s="233"/>
      <c r="G10" s="233"/>
      <c r="H10" s="233"/>
      <c r="I10" s="239"/>
      <c r="J10" s="239"/>
    </row>
    <row r="11" spans="1:10" s="176" customFormat="1" ht="15.75" customHeight="1">
      <c r="A11" s="234" t="s">
        <v>841</v>
      </c>
      <c r="B11" s="235" t="s">
        <v>842</v>
      </c>
      <c r="C11" s="233"/>
      <c r="D11" s="233"/>
      <c r="E11" s="233"/>
      <c r="F11" s="233"/>
      <c r="G11" s="233"/>
      <c r="H11" s="233"/>
      <c r="I11" s="239"/>
      <c r="J11" s="239"/>
    </row>
    <row r="12" spans="1:10" s="176" customFormat="1" ht="15.75" customHeight="1">
      <c r="A12" s="234" t="s">
        <v>843</v>
      </c>
      <c r="B12" s="235" t="s">
        <v>844</v>
      </c>
      <c r="C12" s="233"/>
      <c r="D12" s="233"/>
      <c r="E12" s="233"/>
      <c r="F12" s="233"/>
      <c r="G12" s="233"/>
      <c r="H12" s="233"/>
      <c r="I12" s="239"/>
      <c r="J12" s="239"/>
    </row>
    <row r="13" spans="1:10" s="176" customFormat="1" ht="15.75" customHeight="1">
      <c r="A13" s="234" t="s">
        <v>845</v>
      </c>
      <c r="B13" s="235" t="s">
        <v>846</v>
      </c>
      <c r="C13" s="233"/>
      <c r="D13" s="233"/>
      <c r="E13" s="233"/>
      <c r="F13" s="233"/>
      <c r="G13" s="233"/>
      <c r="H13" s="233"/>
      <c r="I13" s="239"/>
      <c r="J13" s="239"/>
    </row>
    <row r="14" spans="1:10" s="176" customFormat="1" ht="15.75" customHeight="1">
      <c r="A14" s="234"/>
      <c r="B14" s="235"/>
      <c r="C14" s="233"/>
      <c r="D14" s="233"/>
      <c r="E14" s="233"/>
      <c r="F14" s="233"/>
      <c r="G14" s="233"/>
      <c r="H14" s="233"/>
      <c r="I14" s="239"/>
      <c r="J14" s="239"/>
    </row>
    <row r="15" spans="1:10" s="176" customFormat="1" ht="15.75" customHeight="1">
      <c r="A15" s="234"/>
      <c r="B15" s="236" t="s">
        <v>847</v>
      </c>
      <c r="C15" s="233">
        <f>SUM(C16:C19)</f>
        <v>12566067.380000001</v>
      </c>
      <c r="D15" s="233">
        <f>SUM(D16:D19)</f>
        <v>2153399.21</v>
      </c>
      <c r="E15" s="233">
        <f t="shared" ref="E15:F15" si="0">SUM(E16:E19)</f>
        <v>1293275.8</v>
      </c>
      <c r="F15" s="233">
        <f t="shared" si="0"/>
        <v>1293275.8</v>
      </c>
      <c r="G15" s="233">
        <f>E15-C15</f>
        <v>-11272791.58</v>
      </c>
      <c r="H15" s="233">
        <f>F15-D15</f>
        <v>-860123.41</v>
      </c>
      <c r="I15" s="239">
        <f>G15/C15*100</f>
        <v>-89.71</v>
      </c>
      <c r="J15" s="239">
        <f>H15/D15*100</f>
        <v>-39.94</v>
      </c>
    </row>
    <row r="16" spans="1:10" s="176" customFormat="1" ht="15.75" customHeight="1">
      <c r="A16" s="234" t="s">
        <v>848</v>
      </c>
      <c r="B16" s="235" t="s">
        <v>849</v>
      </c>
      <c r="C16" s="233">
        <f>'4-6-4机器设备'!Q127</f>
        <v>11714581.109999999</v>
      </c>
      <c r="D16" s="233">
        <f>'4-6-4机器设备'!R127</f>
        <v>2114537.33</v>
      </c>
      <c r="E16" s="233">
        <f>'4-6-4机器设备'!S127</f>
        <v>1286285.8</v>
      </c>
      <c r="F16" s="233">
        <f>'4-6-4机器设备'!U127</f>
        <v>1286285.8</v>
      </c>
      <c r="G16" s="233">
        <f>E16-C16</f>
        <v>-10428295.310000001</v>
      </c>
      <c r="H16" s="233">
        <f>F16-D16</f>
        <v>-828251.53</v>
      </c>
      <c r="I16" s="239">
        <f>G16/C16*100</f>
        <v>-89.02</v>
      </c>
      <c r="J16" s="239">
        <f>H16/D16*100</f>
        <v>-39.17</v>
      </c>
    </row>
    <row r="17" spans="1:10" s="176" customFormat="1" ht="15.75" customHeight="1">
      <c r="A17" s="234" t="s">
        <v>850</v>
      </c>
      <c r="B17" s="235" t="s">
        <v>851</v>
      </c>
      <c r="C17" s="233">
        <f>'4-6-5车辆'!L33</f>
        <v>0</v>
      </c>
      <c r="D17" s="233">
        <f>'4-6-5车辆'!M33</f>
        <v>0</v>
      </c>
      <c r="E17" s="233"/>
      <c r="F17" s="233"/>
      <c r="G17" s="233"/>
      <c r="H17" s="233"/>
      <c r="I17" s="239"/>
      <c r="J17" s="239"/>
    </row>
    <row r="18" spans="1:10" s="176" customFormat="1" ht="15.75" customHeight="1">
      <c r="A18" s="234" t="s">
        <v>852</v>
      </c>
      <c r="B18" s="235" t="s">
        <v>853</v>
      </c>
      <c r="C18" s="233">
        <f>'4-6-6电子设备'!N102</f>
        <v>851486.27</v>
      </c>
      <c r="D18" s="233">
        <f>'4-6-6电子设备'!O102</f>
        <v>38861.879999999997</v>
      </c>
      <c r="E18" s="233">
        <f>'4-6-6电子设备'!P102</f>
        <v>6990</v>
      </c>
      <c r="F18" s="233">
        <f>'4-6-6电子设备'!R102</f>
        <v>6990</v>
      </c>
      <c r="G18" s="233">
        <f>E18-C18</f>
        <v>-844496.27</v>
      </c>
      <c r="H18" s="233">
        <f>F18-D18</f>
        <v>-31871.88</v>
      </c>
      <c r="I18" s="239">
        <f>G18/C18*100</f>
        <v>-99.18</v>
      </c>
      <c r="J18" s="239">
        <f>H18/D18*100</f>
        <v>-82.01</v>
      </c>
    </row>
    <row r="19" spans="1:10" s="176" customFormat="1" ht="15.75" customHeight="1">
      <c r="A19" s="234" t="s">
        <v>854</v>
      </c>
      <c r="B19" s="237" t="s">
        <v>855</v>
      </c>
      <c r="C19" s="233">
        <f>'4-6-7其他设备'!J31</f>
        <v>0</v>
      </c>
      <c r="D19" s="233">
        <f>'4-6-7其他设备'!K31</f>
        <v>0</v>
      </c>
      <c r="E19" s="233"/>
      <c r="F19" s="233"/>
      <c r="G19" s="233"/>
      <c r="H19" s="233"/>
      <c r="I19" s="239"/>
      <c r="J19" s="239"/>
    </row>
    <row r="20" spans="1:10" s="176" customFormat="1" ht="15.75" customHeight="1">
      <c r="A20" s="234"/>
      <c r="B20" s="235"/>
      <c r="C20" s="233"/>
      <c r="D20" s="233"/>
      <c r="E20" s="233"/>
      <c r="F20" s="233"/>
      <c r="G20" s="233"/>
      <c r="H20" s="233"/>
      <c r="I20" s="240"/>
      <c r="J20" s="240"/>
    </row>
    <row r="21" spans="1:10" s="176" customFormat="1" ht="15.75" customHeight="1">
      <c r="A21" s="234"/>
      <c r="B21" s="235"/>
      <c r="C21" s="233"/>
      <c r="D21" s="233"/>
      <c r="E21" s="233"/>
      <c r="F21" s="233"/>
      <c r="G21" s="233"/>
      <c r="H21" s="233"/>
      <c r="I21" s="240"/>
      <c r="J21" s="240"/>
    </row>
    <row r="22" spans="1:10" s="176" customFormat="1" ht="15.75" customHeight="1">
      <c r="A22" s="234"/>
      <c r="B22" s="235"/>
      <c r="C22" s="233"/>
      <c r="D22" s="233"/>
      <c r="E22" s="233"/>
      <c r="F22" s="233"/>
      <c r="G22" s="233"/>
      <c r="H22" s="233"/>
      <c r="I22" s="240"/>
      <c r="J22" s="240"/>
    </row>
    <row r="23" spans="1:10" s="176" customFormat="1" ht="15.75" customHeight="1">
      <c r="A23" s="234" t="s">
        <v>845</v>
      </c>
      <c r="B23" s="235" t="s">
        <v>856</v>
      </c>
      <c r="C23" s="233"/>
      <c r="D23" s="233">
        <f>INDEX('4-6-8土地'!$A$4:$V$10010,MATCH("*合*计*",'4-6-8土地'!$A$4:$A$10010,0),12)</f>
        <v>0</v>
      </c>
      <c r="E23" s="233"/>
      <c r="F23" s="233"/>
      <c r="G23" s="233"/>
      <c r="H23" s="233"/>
      <c r="I23" s="239"/>
      <c r="J23" s="239"/>
    </row>
    <row r="24" spans="1:10" s="176" customFormat="1" ht="15.75" customHeight="1">
      <c r="A24" s="231"/>
      <c r="B24" s="238"/>
      <c r="C24" s="233"/>
      <c r="D24" s="233"/>
      <c r="E24" s="233"/>
      <c r="F24" s="233"/>
      <c r="G24" s="233"/>
      <c r="H24" s="233"/>
      <c r="I24" s="239"/>
      <c r="J24" s="239"/>
    </row>
    <row r="25" spans="1:10" s="176" customFormat="1" ht="15.75" customHeight="1">
      <c r="A25" s="231"/>
      <c r="B25" s="238"/>
      <c r="C25" s="233"/>
      <c r="D25" s="233"/>
      <c r="E25" s="233"/>
      <c r="F25" s="233"/>
      <c r="G25" s="233"/>
      <c r="H25" s="233"/>
      <c r="I25" s="239"/>
      <c r="J25" s="239"/>
    </row>
    <row r="26" spans="1:10" ht="15.75" customHeight="1">
      <c r="A26" s="854" t="s">
        <v>857</v>
      </c>
      <c r="B26" s="854"/>
      <c r="C26" s="233">
        <f>C9+C15+C23</f>
        <v>12566067.380000001</v>
      </c>
      <c r="D26" s="233">
        <f>D9+D15+D23</f>
        <v>2153399.21</v>
      </c>
      <c r="E26" s="233">
        <f t="shared" ref="E26:F26" si="1">E9+E15+E23</f>
        <v>1293275.8</v>
      </c>
      <c r="F26" s="233">
        <f t="shared" si="1"/>
        <v>1293275.8</v>
      </c>
      <c r="G26" s="233">
        <f>E26-C26</f>
        <v>-11272791.58</v>
      </c>
      <c r="H26" s="233">
        <f>F26-D26</f>
        <v>-860123.41</v>
      </c>
      <c r="I26" s="239">
        <f>G26/C26*100</f>
        <v>-89.71</v>
      </c>
      <c r="J26" s="239">
        <f>H26/D26*100</f>
        <v>-39.94</v>
      </c>
    </row>
    <row r="27" spans="1:10" ht="15.75" customHeight="1">
      <c r="A27" s="825" t="s">
        <v>858</v>
      </c>
      <c r="B27" s="825"/>
      <c r="C27" s="233"/>
      <c r="D27" s="233"/>
      <c r="E27" s="233"/>
      <c r="F27" s="233"/>
      <c r="G27" s="233"/>
      <c r="H27" s="233"/>
      <c r="I27" s="239"/>
      <c r="J27" s="239"/>
    </row>
    <row r="28" spans="1:10" ht="15.75" customHeight="1">
      <c r="A28" s="761" t="s">
        <v>859</v>
      </c>
      <c r="B28" s="761"/>
      <c r="C28" s="233">
        <f>C26-ABS(C27)</f>
        <v>12566067.380000001</v>
      </c>
      <c r="D28" s="233">
        <f>D26-ABS(D27)</f>
        <v>2153399.21</v>
      </c>
      <c r="E28" s="233">
        <f t="shared" ref="E28:F28" si="2">E26-ABS(E27)</f>
        <v>1293275.8</v>
      </c>
      <c r="F28" s="233">
        <f t="shared" si="2"/>
        <v>1293275.8</v>
      </c>
      <c r="G28" s="233">
        <f>E28-C28</f>
        <v>-11272791.58</v>
      </c>
      <c r="H28" s="233">
        <f>F28-D28</f>
        <v>-860123.41</v>
      </c>
      <c r="I28" s="239">
        <f>G28/C28*100</f>
        <v>-89.71</v>
      </c>
      <c r="J28" s="239">
        <f>H28/D28*100</f>
        <v>-39.94</v>
      </c>
    </row>
    <row r="29" spans="1:10" ht="15.75" customHeight="1">
      <c r="C29" s="82"/>
      <c r="D29" s="82"/>
      <c r="E29" s="82"/>
      <c r="I29" s="73"/>
      <c r="J29" s="73"/>
    </row>
    <row r="30" spans="1:10" ht="15.75" customHeight="1">
      <c r="F30" s="855" t="str">
        <f>"评估人员："&amp;封面!$P$26&amp;封面!$P$24</f>
        <v>评估人员：杜沛淼、路艳</v>
      </c>
      <c r="G30" s="855"/>
    </row>
    <row r="31" spans="1:10" ht="15.75" customHeight="1">
      <c r="D31" s="361"/>
    </row>
    <row r="32" spans="1:10" ht="15.75" customHeight="1">
      <c r="C32" s="361"/>
      <c r="D32" s="361"/>
    </row>
    <row r="33" spans="3:9" ht="15.75" customHeight="1">
      <c r="C33" s="361"/>
      <c r="D33" s="361"/>
    </row>
    <row r="34" spans="3:9" ht="15.75" customHeight="1">
      <c r="C34" s="73"/>
      <c r="D34" s="73"/>
    </row>
    <row r="35" spans="3:9" ht="15.75" customHeight="1">
      <c r="C35" s="73"/>
      <c r="D35" s="73"/>
    </row>
    <row r="36" spans="3:9" ht="15.75" customHeight="1">
      <c r="C36" s="73"/>
      <c r="D36" s="73"/>
    </row>
    <row r="38" spans="3:9" ht="15.75" customHeight="1">
      <c r="D38" s="73"/>
      <c r="E38" s="73"/>
      <c r="F38" s="73"/>
      <c r="G38" s="73"/>
      <c r="H38" s="73"/>
      <c r="I38" s="73"/>
    </row>
    <row r="39" spans="3:9" ht="15.75" customHeight="1">
      <c r="D39" s="73"/>
      <c r="E39" s="73"/>
      <c r="F39" s="73"/>
      <c r="G39" s="73"/>
      <c r="H39" s="73"/>
      <c r="I39" s="73"/>
    </row>
    <row r="40" spans="3:9" ht="15.75" customHeight="1">
      <c r="D40" s="73"/>
      <c r="E40" s="73"/>
      <c r="F40" s="73"/>
      <c r="G40" s="73"/>
      <c r="H40" s="73"/>
      <c r="I40" s="73"/>
    </row>
    <row r="41" spans="3:9" ht="15.75" customHeight="1">
      <c r="C41" s="73"/>
      <c r="D41" s="73"/>
    </row>
    <row r="42" spans="3:9" ht="15.75" customHeight="1">
      <c r="C42" s="73"/>
      <c r="D42" s="73"/>
    </row>
    <row r="43" spans="3:9" ht="15.75" customHeight="1">
      <c r="C43" s="73"/>
      <c r="D43" s="73"/>
      <c r="E43" s="73"/>
      <c r="F43" s="73"/>
      <c r="G43" s="73"/>
    </row>
  </sheetData>
  <mergeCells count="14">
    <mergeCell ref="A26:B26"/>
    <mergeCell ref="A27:B27"/>
    <mergeCell ref="A28:B28"/>
    <mergeCell ref="F30:G30"/>
    <mergeCell ref="A7:A8"/>
    <mergeCell ref="B7:B8"/>
    <mergeCell ref="A2:J2"/>
    <mergeCell ref="A3:J3"/>
    <mergeCell ref="H5:J5"/>
    <mergeCell ref="G6:J6"/>
    <mergeCell ref="C7:D7"/>
    <mergeCell ref="E7:F7"/>
    <mergeCell ref="G7:H7"/>
    <mergeCell ref="I7:J7"/>
  </mergeCells>
  <phoneticPr fontId="206" type="noConversion"/>
  <hyperlinks>
    <hyperlink ref="A28:B28" location="'4-非流动资产汇总'!A1" display="固定资产合计"/>
    <hyperlink ref="B10" location="'4-6-1房屋建筑物'!A1" display="固定资产-房屋建筑物"/>
    <hyperlink ref="B11" location="'4-6-2构筑物'!A1" display="固定资产-构筑物及其他辅助设施"/>
    <hyperlink ref="B12" location="'4-6-3管道沟槽'!A1" display="固定资产-管道及沟槽"/>
    <hyperlink ref="B16" location="'4-6-4机器设备'!A1" display="固定资产-机器设备"/>
    <hyperlink ref="B17" location="'4-6-5车辆'!A1" display="固定资产-车辆"/>
    <hyperlink ref="B18" location="'4-6-6电子设备'!A1" display="固定资产-电子设备"/>
    <hyperlink ref="B23" location="'4-6-7土地'!A1" display="固定资产—土地"/>
    <hyperlink ref="B13" location="'4-6-3管道沟槽'!A1" display="固定资产-井巷工程"/>
    <hyperlink ref="B19" location="'4-6-7其他设备'!Print_Titles" display="固定资产-其他设备"/>
  </hyperlinks>
  <printOptions horizontalCentered="1"/>
  <pageMargins left="0.35" right="0.35" top="1.08" bottom="0.79" header="1.36" footer="0.51"/>
  <pageSetup paperSize="9" fitToHeight="0" orientation="landscape" horizontalDpi="4294967292" r:id="rId1"/>
  <headerFooter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C33"/>
  <sheetViews>
    <sheetView showGridLines="0" workbookViewId="0">
      <selection activeCell="AG7" sqref="AG7"/>
    </sheetView>
  </sheetViews>
  <sheetFormatPr defaultRowHeight="15.75" customHeight="1"/>
  <cols>
    <col min="1" max="1" width="4.875" style="4" customWidth="1"/>
    <col min="2" max="2" width="4.875" style="4" hidden="1" customWidth="1"/>
    <col min="3" max="3" width="16.75" style="4" customWidth="1"/>
    <col min="4" max="4" width="13" style="4" customWidth="1"/>
    <col min="5" max="5" width="8.125" style="49" customWidth="1"/>
    <col min="6" max="6" width="4.375" style="4" customWidth="1"/>
    <col min="7" max="8" width="5.125" style="4" customWidth="1"/>
    <col min="9" max="9" width="5.25" style="4" customWidth="1"/>
    <col min="10" max="10" width="7.75" style="4" customWidth="1"/>
    <col min="11" max="13" width="11" style="4" customWidth="1"/>
    <col min="14" max="14" width="7.25" style="4" customWidth="1"/>
    <col min="15" max="15" width="11" style="4" customWidth="1"/>
    <col min="16" max="16" width="7.5" style="4" customWidth="1"/>
    <col min="17" max="17" width="7.625" style="4" customWidth="1"/>
    <col min="18" max="18" width="7.25" style="4" customWidth="1"/>
    <col min="19" max="53" width="9" style="4"/>
    <col min="54" max="55" width="11.375" style="4" bestFit="1" customWidth="1"/>
    <col min="56" max="16384" width="9" style="4"/>
  </cols>
  <sheetData>
    <row r="1" spans="1:55" s="1" customFormat="1" ht="30" customHeight="1">
      <c r="A1" s="759" t="s">
        <v>893</v>
      </c>
      <c r="B1" s="759"/>
      <c r="C1" s="759"/>
      <c r="D1" s="759"/>
      <c r="E1" s="759"/>
      <c r="F1" s="759"/>
      <c r="G1" s="759"/>
      <c r="H1" s="759"/>
      <c r="I1" s="759"/>
      <c r="J1" s="759"/>
      <c r="K1" s="759"/>
      <c r="L1" s="759"/>
      <c r="M1" s="759"/>
      <c r="N1" s="759"/>
      <c r="O1" s="759"/>
      <c r="P1" s="759"/>
      <c r="Q1" s="759"/>
      <c r="R1" s="759"/>
      <c r="S1" s="6"/>
      <c r="AO1" s="6"/>
      <c r="AP1" s="6"/>
    </row>
    <row r="2" spans="1:55" s="2" customFormat="1" ht="14.1" customHeight="1">
      <c r="A2" s="760" t="str">
        <f>'1-汇总表'!A2:F2</f>
        <v>评估基准日：2018年12月31日</v>
      </c>
      <c r="B2" s="760"/>
      <c r="C2" s="760"/>
      <c r="D2" s="760"/>
      <c r="E2" s="760"/>
      <c r="F2" s="760"/>
      <c r="G2" s="760"/>
      <c r="H2" s="760"/>
      <c r="I2" s="760"/>
      <c r="J2" s="768"/>
      <c r="K2" s="768"/>
      <c r="L2" s="768"/>
      <c r="M2" s="768"/>
      <c r="N2" s="768"/>
      <c r="O2" s="768"/>
      <c r="P2" s="768"/>
      <c r="Q2" s="768"/>
      <c r="R2" s="768"/>
      <c r="S2" s="207"/>
      <c r="AO2" s="207"/>
      <c r="AP2" s="207"/>
    </row>
    <row r="3" spans="1:55" s="2" customFormat="1" ht="14.1" customHeight="1">
      <c r="A3" s="7"/>
      <c r="B3" s="7"/>
      <c r="C3" s="7"/>
      <c r="D3" s="7"/>
      <c r="E3" s="62"/>
      <c r="F3" s="7"/>
      <c r="G3" s="7"/>
      <c r="H3" s="7"/>
      <c r="I3" s="7"/>
      <c r="J3" s="8"/>
      <c r="K3" s="8"/>
      <c r="L3" s="8"/>
      <c r="M3" s="8"/>
      <c r="N3" s="8"/>
      <c r="O3" s="8"/>
      <c r="P3" s="762"/>
      <c r="Q3" s="762"/>
      <c r="R3" s="762"/>
      <c r="S3" s="207"/>
      <c r="AO3" s="207"/>
      <c r="AP3" s="207"/>
    </row>
    <row r="4" spans="1:55" s="2" customFormat="1" ht="15.75" customHeight="1">
      <c r="A4" s="54" t="str">
        <f>'1-汇总表'!A4</f>
        <v>产权持有人名称：阳煤集团青岛恒源化工有限公司</v>
      </c>
      <c r="B4" s="54"/>
      <c r="E4" s="55"/>
      <c r="O4" s="822"/>
      <c r="P4" s="822"/>
      <c r="Q4" s="822"/>
      <c r="R4" s="822"/>
    </row>
    <row r="5" spans="1:55" s="3" customFormat="1" ht="15.75" customHeight="1">
      <c r="A5" s="794" t="s">
        <v>489</v>
      </c>
      <c r="B5" s="859" t="s">
        <v>860</v>
      </c>
      <c r="C5" s="794" t="s">
        <v>894</v>
      </c>
      <c r="D5" s="794" t="s">
        <v>861</v>
      </c>
      <c r="E5" s="868" t="s">
        <v>862</v>
      </c>
      <c r="F5" s="794" t="s">
        <v>895</v>
      </c>
      <c r="G5" s="794" t="s">
        <v>896</v>
      </c>
      <c r="H5" s="794" t="s">
        <v>897</v>
      </c>
      <c r="I5" s="794" t="s">
        <v>692</v>
      </c>
      <c r="J5" s="794" t="s">
        <v>898</v>
      </c>
      <c r="K5" s="781" t="s">
        <v>491</v>
      </c>
      <c r="L5" s="781"/>
      <c r="M5" s="781" t="s">
        <v>492</v>
      </c>
      <c r="N5" s="781"/>
      <c r="O5" s="781"/>
      <c r="P5" s="794" t="s">
        <v>494</v>
      </c>
      <c r="Q5" s="794" t="s">
        <v>863</v>
      </c>
      <c r="R5" s="794" t="s">
        <v>581</v>
      </c>
      <c r="U5" s="210"/>
      <c r="V5" s="869" t="s">
        <v>864</v>
      </c>
      <c r="W5" s="869"/>
      <c r="X5" s="869"/>
      <c r="Y5" s="869"/>
      <c r="Z5" s="870" t="s">
        <v>865</v>
      </c>
      <c r="AA5" s="870"/>
      <c r="AB5" s="870"/>
      <c r="AC5" s="856" t="s">
        <v>866</v>
      </c>
      <c r="AD5" s="857"/>
      <c r="AE5" s="858"/>
      <c r="AF5" s="856" t="s">
        <v>867</v>
      </c>
      <c r="AG5" s="857"/>
      <c r="AH5" s="857"/>
      <c r="AI5" s="857"/>
      <c r="AJ5" s="857"/>
      <c r="AK5" s="857"/>
      <c r="AL5" s="857"/>
      <c r="AM5" s="858"/>
      <c r="AO5" s="864" t="s">
        <v>899</v>
      </c>
      <c r="AP5" s="865"/>
      <c r="AQ5" s="866"/>
      <c r="AR5" s="860" t="s">
        <v>900</v>
      </c>
      <c r="AS5" s="867" t="s">
        <v>901</v>
      </c>
      <c r="AT5" s="867"/>
      <c r="AU5" s="867"/>
      <c r="AV5" s="867"/>
      <c r="AW5" s="867"/>
      <c r="AX5" s="867"/>
      <c r="AY5" s="860" t="s">
        <v>902</v>
      </c>
      <c r="AZ5" s="862" t="s">
        <v>868</v>
      </c>
      <c r="BA5" s="862"/>
      <c r="BB5" s="862"/>
      <c r="BC5" s="863"/>
    </row>
    <row r="6" spans="1:55" s="3" customFormat="1" ht="15.75" customHeight="1">
      <c r="A6" s="794"/>
      <c r="B6" s="859"/>
      <c r="C6" s="794"/>
      <c r="D6" s="794"/>
      <c r="E6" s="868"/>
      <c r="F6" s="794"/>
      <c r="G6" s="794"/>
      <c r="H6" s="794"/>
      <c r="I6" s="794"/>
      <c r="J6" s="794"/>
      <c r="K6" s="13" t="s">
        <v>836</v>
      </c>
      <c r="L6" s="13" t="s">
        <v>837</v>
      </c>
      <c r="M6" s="13" t="s">
        <v>836</v>
      </c>
      <c r="N6" s="16" t="s">
        <v>723</v>
      </c>
      <c r="O6" s="13" t="s">
        <v>837</v>
      </c>
      <c r="P6" s="781"/>
      <c r="Q6" s="781"/>
      <c r="R6" s="781"/>
      <c r="U6" s="210" t="s">
        <v>871</v>
      </c>
      <c r="V6" s="210" t="s">
        <v>872</v>
      </c>
      <c r="W6" s="210" t="s">
        <v>873</v>
      </c>
      <c r="X6" s="210" t="s">
        <v>874</v>
      </c>
      <c r="Y6" s="215" t="s">
        <v>875</v>
      </c>
      <c r="Z6" s="215" t="s">
        <v>876</v>
      </c>
      <c r="AA6" s="216" t="s">
        <v>877</v>
      </c>
      <c r="AB6" s="215" t="s">
        <v>865</v>
      </c>
      <c r="AC6" s="215" t="s">
        <v>878</v>
      </c>
      <c r="AD6" s="215" t="s">
        <v>879</v>
      </c>
      <c r="AE6" s="215" t="s">
        <v>880</v>
      </c>
      <c r="AF6" s="215" t="s">
        <v>881</v>
      </c>
      <c r="AG6" s="215" t="s">
        <v>882</v>
      </c>
      <c r="AH6" s="215" t="s">
        <v>883</v>
      </c>
      <c r="AI6" s="215" t="s">
        <v>884</v>
      </c>
      <c r="AJ6" s="215" t="s">
        <v>885</v>
      </c>
      <c r="AK6" s="215" t="s">
        <v>886</v>
      </c>
      <c r="AL6" s="215" t="s">
        <v>887</v>
      </c>
      <c r="AM6" s="215" t="s">
        <v>888</v>
      </c>
      <c r="AO6" s="225" t="s">
        <v>903</v>
      </c>
      <c r="AP6" s="225" t="s">
        <v>904</v>
      </c>
      <c r="AQ6" s="225" t="s">
        <v>905</v>
      </c>
      <c r="AR6" s="861"/>
      <c r="AS6" s="226" t="s">
        <v>906</v>
      </c>
      <c r="AT6" s="226" t="s">
        <v>907</v>
      </c>
      <c r="AU6" s="226" t="s">
        <v>908</v>
      </c>
      <c r="AV6" s="226" t="s">
        <v>909</v>
      </c>
      <c r="AW6" s="226" t="s">
        <v>910</v>
      </c>
      <c r="AX6" s="226" t="s">
        <v>225</v>
      </c>
      <c r="AY6" s="861"/>
      <c r="AZ6" s="193" t="s">
        <v>881</v>
      </c>
      <c r="BA6" s="193" t="s">
        <v>889</v>
      </c>
      <c r="BB6" s="193" t="s">
        <v>890</v>
      </c>
      <c r="BC6" s="193" t="s">
        <v>891</v>
      </c>
    </row>
    <row r="7" spans="1:55" ht="15.75" customHeight="1">
      <c r="A7" s="16"/>
      <c r="B7" s="16"/>
      <c r="C7" s="149"/>
      <c r="D7" s="201"/>
      <c r="E7" s="209"/>
      <c r="F7" s="203"/>
      <c r="G7" s="203"/>
      <c r="H7" s="203"/>
      <c r="I7" s="150"/>
      <c r="J7" s="203"/>
      <c r="K7" s="203"/>
      <c r="L7" s="19"/>
      <c r="M7" s="206">
        <f>AD7</f>
        <v>0</v>
      </c>
      <c r="N7" s="208" t="e">
        <f>AM7</f>
        <v>#REF!</v>
      </c>
      <c r="O7" s="19" t="e">
        <f>ROUND(M7*N7/100,0)</f>
        <v>#REF!</v>
      </c>
      <c r="P7" s="108" t="str">
        <f>IF(OR(L7=0,L7=""),"",ROUND((O7-L7)/L7*100,2))</f>
        <v/>
      </c>
      <c r="Q7" s="19" t="str">
        <f>IF(ISERROR(M7/J7),"",M7/J7)</f>
        <v/>
      </c>
      <c r="R7" s="149"/>
      <c r="U7" s="211"/>
      <c r="V7" s="212">
        <v>6.7699999999999996E-2</v>
      </c>
      <c r="W7" s="213">
        <v>2.5000000000000001E-2</v>
      </c>
      <c r="X7" s="214">
        <f>U7*W7</f>
        <v>0</v>
      </c>
      <c r="Y7" s="217">
        <f>ROUND(U7*V7,2)</f>
        <v>0</v>
      </c>
      <c r="Z7" s="218">
        <v>2</v>
      </c>
      <c r="AA7" s="212">
        <v>0.05</v>
      </c>
      <c r="AB7" s="217">
        <f>ROUND((U7+Y7)*AA7*Z7/2,0)</f>
        <v>0</v>
      </c>
      <c r="AC7" s="217">
        <f>U7/1.11*11%+(Y7-X7)/1.06*6%</f>
        <v>0</v>
      </c>
      <c r="AD7" s="217">
        <f>ROUND(U7+Y7+AB7,-2)</f>
        <v>0</v>
      </c>
      <c r="AE7" s="219" t="e">
        <f>AD7/J7</f>
        <v>#DIV/0!</v>
      </c>
      <c r="AF7" s="218">
        <v>50</v>
      </c>
      <c r="AG7" s="220" t="e">
        <f>#REF!</f>
        <v>#REF!</v>
      </c>
      <c r="AH7" s="221">
        <f>E7</f>
        <v>0</v>
      </c>
      <c r="AI7" s="214" t="e">
        <f>DAYS360(AH7,AG7)/360</f>
        <v>#REF!</v>
      </c>
      <c r="AJ7" s="222" t="e">
        <f>AF7-AI7</f>
        <v>#REF!</v>
      </c>
      <c r="AK7" s="223" t="e">
        <f>ROUND(AJ7/AF7*100,0)</f>
        <v>#REF!</v>
      </c>
      <c r="AL7" s="224">
        <v>30</v>
      </c>
      <c r="AM7" s="218" t="e">
        <f>IF(ROUND(AK7*40%+AL7*60%,0)&lt;30,30,ROUND(AK7*40%+AL7*60%,0))</f>
        <v>#REF!</v>
      </c>
    </row>
    <row r="8" spans="1:55" ht="15.75" customHeight="1">
      <c r="A8" s="16"/>
      <c r="B8" s="16"/>
      <c r="C8" s="149"/>
      <c r="D8" s="204"/>
      <c r="E8" s="209"/>
      <c r="F8" s="203"/>
      <c r="G8" s="203"/>
      <c r="H8" s="203"/>
      <c r="I8" s="150"/>
      <c r="J8" s="79"/>
      <c r="K8" s="79"/>
      <c r="L8" s="19"/>
      <c r="M8" s="206">
        <f t="shared" ref="M8:M27" si="0">AD8</f>
        <v>0</v>
      </c>
      <c r="N8" s="208">
        <f t="shared" ref="N8:N27" si="1">AM8</f>
        <v>0</v>
      </c>
      <c r="O8" s="19">
        <f t="shared" ref="O8:O27" si="2">ROUND(M8*N8/100,0)</f>
        <v>0</v>
      </c>
      <c r="P8" s="108" t="str">
        <f t="shared" ref="P8:P31" si="3">IF(OR(L8=0,L8=""),"",ROUND((O8-L8)/L8*100,2))</f>
        <v/>
      </c>
      <c r="Q8" s="19" t="str">
        <f t="shared" ref="Q8:Q29" si="4">IF(ISERROR(M8/J8),"",M8/J8)</f>
        <v/>
      </c>
      <c r="R8" s="149"/>
    </row>
    <row r="9" spans="1:55" ht="15.75" customHeight="1">
      <c r="A9" s="16"/>
      <c r="B9" s="16"/>
      <c r="C9" s="149"/>
      <c r="D9" s="204"/>
      <c r="E9" s="209"/>
      <c r="F9" s="203"/>
      <c r="G9" s="203"/>
      <c r="H9" s="203"/>
      <c r="I9" s="150"/>
      <c r="J9" s="79"/>
      <c r="K9" s="79"/>
      <c r="L9" s="19"/>
      <c r="M9" s="206">
        <f t="shared" si="0"/>
        <v>0</v>
      </c>
      <c r="N9" s="208">
        <f t="shared" si="1"/>
        <v>0</v>
      </c>
      <c r="O9" s="19">
        <f t="shared" si="2"/>
        <v>0</v>
      </c>
      <c r="P9" s="108" t="str">
        <f t="shared" si="3"/>
        <v/>
      </c>
      <c r="Q9" s="19" t="str">
        <f t="shared" si="4"/>
        <v/>
      </c>
      <c r="R9" s="149"/>
    </row>
    <row r="10" spans="1:55" ht="15.75" customHeight="1">
      <c r="A10" s="16"/>
      <c r="B10" s="16"/>
      <c r="C10" s="149"/>
      <c r="D10" s="204"/>
      <c r="E10" s="209"/>
      <c r="F10" s="203"/>
      <c r="G10" s="203"/>
      <c r="H10" s="203"/>
      <c r="I10" s="150"/>
      <c r="J10" s="203"/>
      <c r="K10" s="203"/>
      <c r="L10" s="19"/>
      <c r="M10" s="206">
        <f t="shared" si="0"/>
        <v>0</v>
      </c>
      <c r="N10" s="208">
        <f t="shared" si="1"/>
        <v>0</v>
      </c>
      <c r="O10" s="19">
        <f t="shared" si="2"/>
        <v>0</v>
      </c>
      <c r="P10" s="108" t="str">
        <f t="shared" si="3"/>
        <v/>
      </c>
      <c r="Q10" s="19" t="str">
        <f t="shared" si="4"/>
        <v/>
      </c>
      <c r="R10" s="149"/>
    </row>
    <row r="11" spans="1:55" ht="15.75" customHeight="1">
      <c r="A11" s="16"/>
      <c r="B11" s="16"/>
      <c r="C11" s="149"/>
      <c r="D11" s="204"/>
      <c r="E11" s="209"/>
      <c r="F11" s="203"/>
      <c r="G11" s="203"/>
      <c r="H11" s="203"/>
      <c r="I11" s="150"/>
      <c r="J11" s="79"/>
      <c r="K11" s="79"/>
      <c r="L11" s="19"/>
      <c r="M11" s="206">
        <f t="shared" si="0"/>
        <v>0</v>
      </c>
      <c r="N11" s="208">
        <f t="shared" si="1"/>
        <v>0</v>
      </c>
      <c r="O11" s="19">
        <f t="shared" si="2"/>
        <v>0</v>
      </c>
      <c r="P11" s="108" t="str">
        <f t="shared" si="3"/>
        <v/>
      </c>
      <c r="Q11" s="19" t="str">
        <f t="shared" si="4"/>
        <v/>
      </c>
      <c r="R11" s="149"/>
    </row>
    <row r="12" spans="1:55" ht="15.75" customHeight="1">
      <c r="A12" s="16"/>
      <c r="B12" s="16"/>
      <c r="C12" s="149"/>
      <c r="D12" s="204"/>
      <c r="E12" s="209"/>
      <c r="F12" s="203"/>
      <c r="G12" s="203"/>
      <c r="H12" s="203"/>
      <c r="I12" s="150"/>
      <c r="J12" s="79"/>
      <c r="K12" s="79"/>
      <c r="L12" s="19"/>
      <c r="M12" s="206">
        <f t="shared" si="0"/>
        <v>0</v>
      </c>
      <c r="N12" s="208">
        <f t="shared" si="1"/>
        <v>0</v>
      </c>
      <c r="O12" s="19">
        <f t="shared" si="2"/>
        <v>0</v>
      </c>
      <c r="P12" s="108" t="str">
        <f t="shared" si="3"/>
        <v/>
      </c>
      <c r="Q12" s="19" t="str">
        <f t="shared" si="4"/>
        <v/>
      </c>
      <c r="R12" s="149"/>
    </row>
    <row r="13" spans="1:55" ht="15.75" customHeight="1">
      <c r="A13" s="13"/>
      <c r="B13" s="13"/>
      <c r="C13" s="149"/>
      <c r="D13" s="150"/>
      <c r="E13" s="56"/>
      <c r="F13" s="71"/>
      <c r="G13" s="13"/>
      <c r="H13" s="13"/>
      <c r="I13" s="150"/>
      <c r="J13" s="164"/>
      <c r="K13" s="19"/>
      <c r="L13" s="19"/>
      <c r="M13" s="206">
        <f t="shared" si="0"/>
        <v>0</v>
      </c>
      <c r="N13" s="208">
        <f t="shared" si="1"/>
        <v>0</v>
      </c>
      <c r="O13" s="19">
        <f t="shared" si="2"/>
        <v>0</v>
      </c>
      <c r="P13" s="108" t="str">
        <f t="shared" si="3"/>
        <v/>
      </c>
      <c r="Q13" s="19" t="str">
        <f t="shared" si="4"/>
        <v/>
      </c>
      <c r="R13" s="149"/>
    </row>
    <row r="14" spans="1:55" ht="15.75" customHeight="1">
      <c r="A14" s="13"/>
      <c r="B14" s="13"/>
      <c r="C14" s="149"/>
      <c r="D14" s="150"/>
      <c r="E14" s="56"/>
      <c r="F14" s="71"/>
      <c r="G14" s="13"/>
      <c r="H14" s="13"/>
      <c r="I14" s="150"/>
      <c r="J14" s="164"/>
      <c r="K14" s="19"/>
      <c r="L14" s="19"/>
      <c r="M14" s="206">
        <f t="shared" si="0"/>
        <v>0</v>
      </c>
      <c r="N14" s="208">
        <f t="shared" si="1"/>
        <v>0</v>
      </c>
      <c r="O14" s="19">
        <f t="shared" si="2"/>
        <v>0</v>
      </c>
      <c r="P14" s="108" t="str">
        <f t="shared" si="3"/>
        <v/>
      </c>
      <c r="Q14" s="19" t="str">
        <f t="shared" si="4"/>
        <v/>
      </c>
      <c r="R14" s="149"/>
    </row>
    <row r="15" spans="1:55" ht="15.75" customHeight="1">
      <c r="A15" s="13"/>
      <c r="B15" s="13"/>
      <c r="C15" s="149"/>
      <c r="D15" s="150"/>
      <c r="E15" s="56"/>
      <c r="F15" s="71"/>
      <c r="G15" s="13"/>
      <c r="H15" s="13"/>
      <c r="I15" s="150"/>
      <c r="J15" s="164"/>
      <c r="K15" s="19"/>
      <c r="L15" s="19"/>
      <c r="M15" s="206">
        <f t="shared" si="0"/>
        <v>0</v>
      </c>
      <c r="N15" s="208">
        <f t="shared" si="1"/>
        <v>0</v>
      </c>
      <c r="O15" s="19">
        <f t="shared" si="2"/>
        <v>0</v>
      </c>
      <c r="P15" s="108" t="str">
        <f t="shared" si="3"/>
        <v/>
      </c>
      <c r="Q15" s="19" t="str">
        <f t="shared" si="4"/>
        <v/>
      </c>
      <c r="R15" s="149"/>
    </row>
    <row r="16" spans="1:55" ht="15.75" customHeight="1">
      <c r="A16" s="13"/>
      <c r="B16" s="13"/>
      <c r="C16" s="149"/>
      <c r="D16" s="150"/>
      <c r="E16" s="56"/>
      <c r="F16" s="71"/>
      <c r="G16" s="13"/>
      <c r="H16" s="13"/>
      <c r="I16" s="150"/>
      <c r="J16" s="164"/>
      <c r="K16" s="19"/>
      <c r="L16" s="19"/>
      <c r="M16" s="206">
        <f t="shared" si="0"/>
        <v>0</v>
      </c>
      <c r="N16" s="208">
        <f t="shared" si="1"/>
        <v>0</v>
      </c>
      <c r="O16" s="19">
        <f t="shared" si="2"/>
        <v>0</v>
      </c>
      <c r="P16" s="108"/>
      <c r="Q16" s="19" t="str">
        <f t="shared" si="4"/>
        <v/>
      </c>
      <c r="R16" s="149"/>
    </row>
    <row r="17" spans="1:18" ht="15.75" customHeight="1">
      <c r="A17" s="13"/>
      <c r="B17" s="13"/>
      <c r="C17" s="149"/>
      <c r="D17" s="150"/>
      <c r="E17" s="56"/>
      <c r="F17" s="71"/>
      <c r="G17" s="13"/>
      <c r="H17" s="13"/>
      <c r="I17" s="150"/>
      <c r="J17" s="164"/>
      <c r="K17" s="19"/>
      <c r="L17" s="19"/>
      <c r="M17" s="206">
        <f t="shared" si="0"/>
        <v>0</v>
      </c>
      <c r="N17" s="208">
        <f t="shared" si="1"/>
        <v>0</v>
      </c>
      <c r="O17" s="19">
        <f t="shared" si="2"/>
        <v>0</v>
      </c>
      <c r="P17" s="108"/>
      <c r="Q17" s="19" t="str">
        <f t="shared" si="4"/>
        <v/>
      </c>
      <c r="R17" s="149"/>
    </row>
    <row r="18" spans="1:18" ht="15.75" customHeight="1">
      <c r="A18" s="13"/>
      <c r="B18" s="13"/>
      <c r="C18" s="149"/>
      <c r="D18" s="150"/>
      <c r="E18" s="56"/>
      <c r="F18" s="71"/>
      <c r="G18" s="13"/>
      <c r="H18" s="13"/>
      <c r="I18" s="150"/>
      <c r="J18" s="164"/>
      <c r="K18" s="19"/>
      <c r="L18" s="19"/>
      <c r="M18" s="206">
        <f t="shared" si="0"/>
        <v>0</v>
      </c>
      <c r="N18" s="208">
        <f t="shared" si="1"/>
        <v>0</v>
      </c>
      <c r="O18" s="19">
        <f t="shared" si="2"/>
        <v>0</v>
      </c>
      <c r="P18" s="108"/>
      <c r="Q18" s="19" t="str">
        <f t="shared" si="4"/>
        <v/>
      </c>
      <c r="R18" s="149"/>
    </row>
    <row r="19" spans="1:18" ht="15.75" customHeight="1">
      <c r="A19" s="13"/>
      <c r="B19" s="13"/>
      <c r="C19" s="149"/>
      <c r="D19" s="150"/>
      <c r="E19" s="56"/>
      <c r="F19" s="71"/>
      <c r="G19" s="13"/>
      <c r="H19" s="13"/>
      <c r="I19" s="150"/>
      <c r="J19" s="164"/>
      <c r="K19" s="19"/>
      <c r="L19" s="19"/>
      <c r="M19" s="206">
        <f t="shared" si="0"/>
        <v>0</v>
      </c>
      <c r="N19" s="208">
        <f t="shared" si="1"/>
        <v>0</v>
      </c>
      <c r="O19" s="19">
        <f t="shared" si="2"/>
        <v>0</v>
      </c>
      <c r="P19" s="108"/>
      <c r="Q19" s="19" t="str">
        <f t="shared" si="4"/>
        <v/>
      </c>
      <c r="R19" s="149"/>
    </row>
    <row r="20" spans="1:18" ht="15.75" customHeight="1">
      <c r="A20" s="13"/>
      <c r="B20" s="13"/>
      <c r="C20" s="149"/>
      <c r="D20" s="150"/>
      <c r="E20" s="56"/>
      <c r="F20" s="71"/>
      <c r="G20" s="13"/>
      <c r="H20" s="13"/>
      <c r="I20" s="150"/>
      <c r="J20" s="164"/>
      <c r="K20" s="19"/>
      <c r="L20" s="19"/>
      <c r="M20" s="206">
        <f t="shared" si="0"/>
        <v>0</v>
      </c>
      <c r="N20" s="208">
        <f t="shared" si="1"/>
        <v>0</v>
      </c>
      <c r="O20" s="19">
        <f t="shared" si="2"/>
        <v>0</v>
      </c>
      <c r="P20" s="108"/>
      <c r="Q20" s="19" t="str">
        <f t="shared" si="4"/>
        <v/>
      </c>
      <c r="R20" s="149"/>
    </row>
    <row r="21" spans="1:18" ht="15.75" customHeight="1">
      <c r="A21" s="13"/>
      <c r="B21" s="13"/>
      <c r="C21" s="149"/>
      <c r="D21" s="150"/>
      <c r="E21" s="56"/>
      <c r="F21" s="71"/>
      <c r="G21" s="13"/>
      <c r="H21" s="13"/>
      <c r="I21" s="150"/>
      <c r="J21" s="164"/>
      <c r="K21" s="19"/>
      <c r="L21" s="19"/>
      <c r="M21" s="206">
        <f t="shared" si="0"/>
        <v>0</v>
      </c>
      <c r="N21" s="208">
        <f t="shared" si="1"/>
        <v>0</v>
      </c>
      <c r="O21" s="19">
        <f t="shared" si="2"/>
        <v>0</v>
      </c>
      <c r="P21" s="108" t="str">
        <f t="shared" si="3"/>
        <v/>
      </c>
      <c r="Q21" s="19" t="str">
        <f t="shared" si="4"/>
        <v/>
      </c>
      <c r="R21" s="149"/>
    </row>
    <row r="22" spans="1:18" ht="15.75" customHeight="1">
      <c r="A22" s="13"/>
      <c r="B22" s="13"/>
      <c r="C22" s="149"/>
      <c r="D22" s="150"/>
      <c r="E22" s="56"/>
      <c r="F22" s="71"/>
      <c r="G22" s="13"/>
      <c r="H22" s="13"/>
      <c r="I22" s="150"/>
      <c r="J22" s="164"/>
      <c r="K22" s="19"/>
      <c r="L22" s="19"/>
      <c r="M22" s="206">
        <f t="shared" si="0"/>
        <v>0</v>
      </c>
      <c r="N22" s="208">
        <f t="shared" si="1"/>
        <v>0</v>
      </c>
      <c r="O22" s="19">
        <f t="shared" si="2"/>
        <v>0</v>
      </c>
      <c r="P22" s="108" t="str">
        <f t="shared" si="3"/>
        <v/>
      </c>
      <c r="Q22" s="19" t="str">
        <f t="shared" si="4"/>
        <v/>
      </c>
      <c r="R22" s="149"/>
    </row>
    <row r="23" spans="1:18" ht="15.75" customHeight="1">
      <c r="A23" s="13"/>
      <c r="B23" s="13"/>
      <c r="C23" s="149"/>
      <c r="D23" s="150"/>
      <c r="E23" s="56"/>
      <c r="F23" s="71"/>
      <c r="G23" s="13"/>
      <c r="H23" s="13"/>
      <c r="I23" s="150"/>
      <c r="J23" s="164"/>
      <c r="K23" s="19"/>
      <c r="L23" s="19"/>
      <c r="M23" s="206">
        <f t="shared" si="0"/>
        <v>0</v>
      </c>
      <c r="N23" s="208">
        <f t="shared" si="1"/>
        <v>0</v>
      </c>
      <c r="O23" s="19">
        <f t="shared" si="2"/>
        <v>0</v>
      </c>
      <c r="P23" s="108" t="str">
        <f t="shared" si="3"/>
        <v/>
      </c>
      <c r="Q23" s="19" t="str">
        <f t="shared" si="4"/>
        <v/>
      </c>
      <c r="R23" s="149"/>
    </row>
    <row r="24" spans="1:18" ht="15.75" customHeight="1">
      <c r="A24" s="13"/>
      <c r="B24" s="13"/>
      <c r="C24" s="149"/>
      <c r="D24" s="150"/>
      <c r="E24" s="56"/>
      <c r="F24" s="71"/>
      <c r="G24" s="13"/>
      <c r="H24" s="13"/>
      <c r="I24" s="150"/>
      <c r="J24" s="164"/>
      <c r="K24" s="19"/>
      <c r="L24" s="19"/>
      <c r="M24" s="206">
        <f t="shared" si="0"/>
        <v>0</v>
      </c>
      <c r="N24" s="208">
        <f t="shared" si="1"/>
        <v>0</v>
      </c>
      <c r="O24" s="19">
        <f t="shared" si="2"/>
        <v>0</v>
      </c>
      <c r="P24" s="108" t="str">
        <f t="shared" si="3"/>
        <v/>
      </c>
      <c r="Q24" s="19" t="str">
        <f t="shared" si="4"/>
        <v/>
      </c>
      <c r="R24" s="149"/>
    </row>
    <row r="25" spans="1:18" ht="15.75" customHeight="1">
      <c r="A25" s="13"/>
      <c r="B25" s="13"/>
      <c r="C25" s="149"/>
      <c r="D25" s="150"/>
      <c r="E25" s="56"/>
      <c r="F25" s="71"/>
      <c r="G25" s="13"/>
      <c r="H25" s="13"/>
      <c r="I25" s="150"/>
      <c r="J25" s="164"/>
      <c r="K25" s="19"/>
      <c r="L25" s="19"/>
      <c r="M25" s="206">
        <f t="shared" si="0"/>
        <v>0</v>
      </c>
      <c r="N25" s="208">
        <f t="shared" si="1"/>
        <v>0</v>
      </c>
      <c r="O25" s="19">
        <f t="shared" si="2"/>
        <v>0</v>
      </c>
      <c r="P25" s="108" t="str">
        <f t="shared" si="3"/>
        <v/>
      </c>
      <c r="Q25" s="19" t="str">
        <f t="shared" si="4"/>
        <v/>
      </c>
      <c r="R25" s="149"/>
    </row>
    <row r="26" spans="1:18" ht="15.75" customHeight="1">
      <c r="A26" s="13"/>
      <c r="B26" s="13"/>
      <c r="C26" s="149"/>
      <c r="D26" s="150"/>
      <c r="E26" s="56"/>
      <c r="F26" s="71"/>
      <c r="G26" s="13"/>
      <c r="H26" s="13"/>
      <c r="I26" s="150"/>
      <c r="J26" s="164"/>
      <c r="K26" s="19"/>
      <c r="L26" s="19"/>
      <c r="M26" s="206">
        <f t="shared" si="0"/>
        <v>0</v>
      </c>
      <c r="N26" s="208">
        <f t="shared" si="1"/>
        <v>0</v>
      </c>
      <c r="O26" s="19">
        <f t="shared" si="2"/>
        <v>0</v>
      </c>
      <c r="P26" s="108" t="str">
        <f t="shared" si="3"/>
        <v/>
      </c>
      <c r="Q26" s="19" t="str">
        <f t="shared" si="4"/>
        <v/>
      </c>
      <c r="R26" s="149"/>
    </row>
    <row r="27" spans="1:18" ht="15.75" customHeight="1">
      <c r="A27" s="13"/>
      <c r="B27" s="13"/>
      <c r="C27" s="149"/>
      <c r="D27" s="150"/>
      <c r="E27" s="56"/>
      <c r="F27" s="71"/>
      <c r="G27" s="13"/>
      <c r="H27" s="13"/>
      <c r="I27" s="150"/>
      <c r="J27" s="164"/>
      <c r="K27" s="19"/>
      <c r="L27" s="19"/>
      <c r="M27" s="206">
        <f t="shared" si="0"/>
        <v>0</v>
      </c>
      <c r="N27" s="208">
        <f t="shared" si="1"/>
        <v>0</v>
      </c>
      <c r="O27" s="19">
        <f t="shared" si="2"/>
        <v>0</v>
      </c>
      <c r="P27" s="108" t="str">
        <f t="shared" si="3"/>
        <v/>
      </c>
      <c r="Q27" s="19" t="str">
        <f t="shared" si="4"/>
        <v/>
      </c>
      <c r="R27" s="149"/>
    </row>
    <row r="28" spans="1:18" ht="15.75" customHeight="1">
      <c r="A28" s="13"/>
      <c r="B28" s="13"/>
      <c r="C28" s="149"/>
      <c r="D28" s="150"/>
      <c r="E28" s="56"/>
      <c r="F28" s="71"/>
      <c r="G28" s="13"/>
      <c r="H28" s="13"/>
      <c r="I28" s="150"/>
      <c r="J28" s="164"/>
      <c r="K28" s="19"/>
      <c r="L28" s="19"/>
      <c r="M28" s="19"/>
      <c r="N28" s="173"/>
      <c r="O28" s="19"/>
      <c r="P28" s="108" t="str">
        <f t="shared" si="3"/>
        <v/>
      </c>
      <c r="Q28" s="19" t="str">
        <f t="shared" si="4"/>
        <v/>
      </c>
      <c r="R28" s="149"/>
    </row>
    <row r="29" spans="1:18" ht="15.75" customHeight="1">
      <c r="A29" s="781" t="s">
        <v>892</v>
      </c>
      <c r="B29" s="781"/>
      <c r="C29" s="781"/>
      <c r="D29" s="781"/>
      <c r="E29" s="56"/>
      <c r="F29" s="71"/>
      <c r="G29" s="71"/>
      <c r="H29" s="71"/>
      <c r="I29" s="189"/>
      <c r="J29" s="19"/>
      <c r="K29" s="19">
        <f>SUM(K7:K28)</f>
        <v>0</v>
      </c>
      <c r="L29" s="19">
        <f>SUM(L7:L28)</f>
        <v>0</v>
      </c>
      <c r="M29" s="19">
        <f>SUM(M7:M28)</f>
        <v>0</v>
      </c>
      <c r="N29" s="19"/>
      <c r="O29" s="19" t="e">
        <f>SUM(O7:O28)</f>
        <v>#REF!</v>
      </c>
      <c r="P29" s="108" t="str">
        <f t="shared" si="3"/>
        <v/>
      </c>
      <c r="Q29" s="19" t="str">
        <f t="shared" si="4"/>
        <v/>
      </c>
      <c r="R29" s="149"/>
    </row>
    <row r="30" spans="1:18" ht="15.75" customHeight="1">
      <c r="A30" s="825" t="s">
        <v>911</v>
      </c>
      <c r="B30" s="825"/>
      <c r="C30" s="825"/>
      <c r="D30" s="825"/>
      <c r="E30" s="63"/>
      <c r="F30" s="19"/>
      <c r="G30" s="19"/>
      <c r="H30" s="19"/>
      <c r="I30" s="190"/>
      <c r="J30" s="19"/>
      <c r="K30" s="19"/>
      <c r="L30" s="19"/>
      <c r="M30" s="19"/>
      <c r="N30" s="19"/>
      <c r="O30" s="19"/>
      <c r="P30" s="108" t="str">
        <f t="shared" si="3"/>
        <v/>
      </c>
      <c r="Q30" s="20"/>
      <c r="R30" s="152"/>
    </row>
    <row r="31" spans="1:18" ht="15.75" customHeight="1">
      <c r="A31" s="761" t="s">
        <v>666</v>
      </c>
      <c r="B31" s="761"/>
      <c r="C31" s="761"/>
      <c r="D31" s="761"/>
      <c r="E31" s="56"/>
      <c r="F31" s="71"/>
      <c r="G31" s="71"/>
      <c r="H31" s="71"/>
      <c r="I31" s="152"/>
      <c r="J31" s="19"/>
      <c r="K31" s="19">
        <f>K29-ABS(K30)</f>
        <v>0</v>
      </c>
      <c r="L31" s="19">
        <f>L29-ABS(L30)</f>
        <v>0</v>
      </c>
      <c r="M31" s="19">
        <f>M29-ABS(M30)</f>
        <v>0</v>
      </c>
      <c r="N31" s="19"/>
      <c r="O31" s="19" t="e">
        <f>O29-ABS(O30)</f>
        <v>#REF!</v>
      </c>
      <c r="P31" s="108" t="str">
        <f t="shared" si="3"/>
        <v/>
      </c>
      <c r="Q31" s="19"/>
      <c r="R31" s="149"/>
    </row>
    <row r="32" spans="1:18" s="2" customFormat="1" ht="15.75" customHeight="1">
      <c r="A32" s="2" t="str">
        <f>封面!B$10&amp;封面!D$10</f>
        <v>产权持有单位填表人：杨庆华</v>
      </c>
      <c r="D32" s="22"/>
      <c r="E32" s="58"/>
      <c r="F32" s="22"/>
    </row>
    <row r="33" spans="1:15" s="2" customFormat="1" ht="15.75" customHeight="1">
      <c r="A33" s="2" t="str">
        <f>封面!B$12&amp;封面!D$12&amp;封面!E$12&amp;封面!F$12&amp;封面!G$12&amp;封面!H$12&amp;封面!I$12</f>
        <v>填表日期：2019年1月24日</v>
      </c>
      <c r="E33" s="55"/>
      <c r="O33" s="24" t="str">
        <f>"评估人员："&amp;封面!$P$26</f>
        <v>评估人员：</v>
      </c>
    </row>
  </sheetData>
  <mergeCells count="31">
    <mergeCell ref="AY5:AY6"/>
    <mergeCell ref="AZ5:BC5"/>
    <mergeCell ref="AO5:AQ5"/>
    <mergeCell ref="AS5:AX5"/>
    <mergeCell ref="A29:D29"/>
    <mergeCell ref="E5:E6"/>
    <mergeCell ref="F5:F6"/>
    <mergeCell ref="V5:Y5"/>
    <mergeCell ref="Z5:AB5"/>
    <mergeCell ref="J5:J6"/>
    <mergeCell ref="AR5:AR6"/>
    <mergeCell ref="M5:O5"/>
    <mergeCell ref="G5:G6"/>
    <mergeCell ref="H5:H6"/>
    <mergeCell ref="I5:I6"/>
    <mergeCell ref="AC5:AE5"/>
    <mergeCell ref="A31:D31"/>
    <mergeCell ref="A5:A6"/>
    <mergeCell ref="B5:B6"/>
    <mergeCell ref="C5:C6"/>
    <mergeCell ref="D5:D6"/>
    <mergeCell ref="A30:D30"/>
    <mergeCell ref="AF5:AM5"/>
    <mergeCell ref="P5:P6"/>
    <mergeCell ref="Q5:Q6"/>
    <mergeCell ref="R5:R6"/>
    <mergeCell ref="A1:R1"/>
    <mergeCell ref="A2:R2"/>
    <mergeCell ref="P3:R3"/>
    <mergeCell ref="O4:R4"/>
    <mergeCell ref="K5:L5"/>
  </mergeCells>
  <phoneticPr fontId="206" type="noConversion"/>
  <hyperlinks>
    <hyperlink ref="A31:D31" location="'4-6固定资产汇总'!A1" display="合            计"/>
  </hyperlinks>
  <printOptions horizontalCentered="1"/>
  <pageMargins left="0.75" right="0.67" top="1.06" bottom="0.87" header="1.22" footer="0.71"/>
  <pageSetup paperSize="9" scale="85" fitToHeight="0" orientation="landscape" horizontalDpi="4294967292" r:id="rId1"/>
  <headerFooter scaleWithDoc="0">
    <oddHeader>&amp;R&amp;"宋体,常规"&amp;10表4-6-2
共&amp;N页第&amp;P页
金额单位:人民币元</oddHeader>
  </headerFooter>
  <legacyDrawing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33"/>
  <sheetViews>
    <sheetView showGridLines="0" workbookViewId="0">
      <selection activeCell="AG7" sqref="AG7"/>
    </sheetView>
  </sheetViews>
  <sheetFormatPr defaultRowHeight="15.75" customHeight="1"/>
  <cols>
    <col min="1" max="1" width="4.875" style="4" customWidth="1"/>
    <col min="2" max="2" width="4.875" style="4" hidden="1" customWidth="1"/>
    <col min="3" max="3" width="11" style="4" customWidth="1"/>
    <col min="4" max="4" width="9.875" style="4" customWidth="1"/>
    <col min="5" max="5" width="8.125" style="49" customWidth="1"/>
    <col min="6" max="6" width="6.875" style="4" customWidth="1"/>
    <col min="7" max="8" width="7.875" style="4" customWidth="1"/>
    <col min="9" max="9" width="7.75" style="4" customWidth="1"/>
    <col min="10" max="10" width="7.875" style="4" customWidth="1"/>
    <col min="11" max="11" width="7.5" style="4" customWidth="1"/>
    <col min="12" max="12" width="6.625" style="4" customWidth="1"/>
    <col min="13" max="13" width="7.5" style="4" customWidth="1"/>
    <col min="14" max="14" width="7.25" style="4" customWidth="1"/>
    <col min="15" max="15" width="6.75" style="4" customWidth="1"/>
    <col min="16" max="16" width="11" style="4" customWidth="1"/>
    <col min="17" max="17" width="7.25" style="4" customWidth="1"/>
    <col min="18" max="18" width="11" style="4" customWidth="1"/>
    <col min="19" max="19" width="7.5" style="4" customWidth="1"/>
    <col min="20" max="20" width="7.625" style="4" customWidth="1"/>
    <col min="21" max="21" width="7.25" style="4" customWidth="1"/>
    <col min="22" max="16384" width="9" style="4"/>
  </cols>
  <sheetData>
    <row r="1" spans="1:24" s="1" customFormat="1" ht="30" customHeight="1">
      <c r="A1" s="759" t="s">
        <v>912</v>
      </c>
      <c r="B1" s="759"/>
      <c r="C1" s="759"/>
      <c r="D1" s="759"/>
      <c r="E1" s="759"/>
      <c r="F1" s="759"/>
      <c r="G1" s="759"/>
      <c r="H1" s="759"/>
      <c r="I1" s="759"/>
      <c r="J1" s="759"/>
      <c r="K1" s="759"/>
      <c r="L1" s="759"/>
      <c r="M1" s="759"/>
      <c r="N1" s="759"/>
      <c r="O1" s="759"/>
      <c r="P1" s="759"/>
      <c r="Q1" s="759"/>
      <c r="R1" s="759"/>
      <c r="S1" s="759"/>
      <c r="T1" s="759"/>
      <c r="U1" s="759"/>
      <c r="V1" s="6"/>
      <c r="W1" s="6"/>
      <c r="X1" s="6"/>
    </row>
    <row r="2" spans="1:24" s="2" customFormat="1" ht="14.1" customHeight="1">
      <c r="A2" s="760" t="str">
        <f>'1-汇总表'!A2:F2</f>
        <v>评估基准日：2018年12月31日</v>
      </c>
      <c r="B2" s="760"/>
      <c r="C2" s="760"/>
      <c r="D2" s="760"/>
      <c r="E2" s="760"/>
      <c r="F2" s="760"/>
      <c r="G2" s="760"/>
      <c r="H2" s="760"/>
      <c r="I2" s="760"/>
      <c r="J2" s="760"/>
      <c r="K2" s="760"/>
      <c r="L2" s="760"/>
      <c r="M2" s="760"/>
      <c r="N2" s="768"/>
      <c r="O2" s="768"/>
      <c r="P2" s="768"/>
      <c r="Q2" s="768"/>
      <c r="R2" s="768"/>
      <c r="S2" s="768"/>
      <c r="T2" s="768"/>
      <c r="U2" s="768"/>
      <c r="V2" s="207"/>
      <c r="W2" s="207"/>
      <c r="X2" s="207"/>
    </row>
    <row r="3" spans="1:24" s="2" customFormat="1" ht="14.1" customHeight="1">
      <c r="A3" s="7"/>
      <c r="B3" s="7"/>
      <c r="C3" s="7"/>
      <c r="D3" s="7"/>
      <c r="E3" s="62"/>
      <c r="F3" s="7"/>
      <c r="G3" s="7"/>
      <c r="H3" s="7"/>
      <c r="I3" s="7"/>
      <c r="J3" s="7"/>
      <c r="K3" s="7"/>
      <c r="L3" s="7"/>
      <c r="M3" s="7"/>
      <c r="N3" s="8"/>
      <c r="O3" s="8"/>
      <c r="P3" s="8"/>
      <c r="Q3" s="8"/>
      <c r="R3" s="8"/>
      <c r="S3" s="762"/>
      <c r="T3" s="762"/>
      <c r="U3" s="762"/>
      <c r="V3" s="207"/>
      <c r="W3" s="207"/>
      <c r="X3" s="207"/>
    </row>
    <row r="4" spans="1:24" s="2" customFormat="1" ht="15.75" customHeight="1">
      <c r="A4" s="54" t="str">
        <f>'1-汇总表'!A4</f>
        <v>产权持有人名称：阳煤集团青岛恒源化工有限公司</v>
      </c>
      <c r="B4" s="54"/>
      <c r="E4" s="55"/>
      <c r="R4" s="822"/>
      <c r="S4" s="822"/>
      <c r="T4" s="822"/>
      <c r="U4" s="822"/>
    </row>
    <row r="5" spans="1:24" s="3" customFormat="1" ht="15.75" customHeight="1">
      <c r="A5" s="794" t="s">
        <v>489</v>
      </c>
      <c r="B5" s="859" t="s">
        <v>860</v>
      </c>
      <c r="C5" s="794" t="s">
        <v>913</v>
      </c>
      <c r="D5" s="794" t="s">
        <v>914</v>
      </c>
      <c r="E5" s="868" t="s">
        <v>915</v>
      </c>
      <c r="F5" s="794" t="s">
        <v>916</v>
      </c>
      <c r="G5" s="794" t="s">
        <v>917</v>
      </c>
      <c r="H5" s="794" t="s">
        <v>918</v>
      </c>
      <c r="I5" s="794" t="s">
        <v>919</v>
      </c>
      <c r="J5" s="794" t="s">
        <v>920</v>
      </c>
      <c r="K5" s="794" t="s">
        <v>921</v>
      </c>
      <c r="L5" s="794" t="s">
        <v>922</v>
      </c>
      <c r="M5" s="794" t="s">
        <v>923</v>
      </c>
      <c r="N5" s="781" t="s">
        <v>491</v>
      </c>
      <c r="O5" s="781"/>
      <c r="P5" s="781" t="s">
        <v>492</v>
      </c>
      <c r="Q5" s="781"/>
      <c r="R5" s="781"/>
      <c r="S5" s="794" t="s">
        <v>494</v>
      </c>
      <c r="T5" s="794" t="s">
        <v>863</v>
      </c>
      <c r="U5" s="794" t="s">
        <v>581</v>
      </c>
    </row>
    <row r="6" spans="1:24" s="3" customFormat="1" ht="15.75" customHeight="1">
      <c r="A6" s="794"/>
      <c r="B6" s="859"/>
      <c r="C6" s="794"/>
      <c r="D6" s="794"/>
      <c r="E6" s="868"/>
      <c r="F6" s="794"/>
      <c r="G6" s="794"/>
      <c r="H6" s="794"/>
      <c r="I6" s="794"/>
      <c r="J6" s="794"/>
      <c r="K6" s="794"/>
      <c r="L6" s="794"/>
      <c r="M6" s="794"/>
      <c r="N6" s="13" t="s">
        <v>836</v>
      </c>
      <c r="O6" s="13" t="s">
        <v>837</v>
      </c>
      <c r="P6" s="13" t="s">
        <v>836</v>
      </c>
      <c r="Q6" s="16" t="s">
        <v>723</v>
      </c>
      <c r="R6" s="13" t="s">
        <v>837</v>
      </c>
      <c r="S6" s="781"/>
      <c r="T6" s="781"/>
      <c r="U6" s="781"/>
    </row>
    <row r="7" spans="1:24" ht="15.75" customHeight="1">
      <c r="A7" s="16"/>
      <c r="B7" s="16"/>
      <c r="C7" s="149"/>
      <c r="D7" s="201"/>
      <c r="E7" s="202"/>
      <c r="F7" s="203"/>
      <c r="G7" s="203"/>
      <c r="H7" s="13"/>
      <c r="I7" s="13"/>
      <c r="J7" s="13"/>
      <c r="K7" s="13"/>
      <c r="L7" s="13"/>
      <c r="M7" s="13"/>
      <c r="N7" s="203"/>
      <c r="O7" s="19"/>
      <c r="P7" s="206"/>
      <c r="Q7" s="208"/>
      <c r="R7" s="19">
        <f>ROUND(P7*Q7/100,0)</f>
        <v>0</v>
      </c>
      <c r="S7" s="108" t="str">
        <f>IF(OR(O7=0,O7=""),"",ROUND((R7-O7)/O7*100,2))</f>
        <v/>
      </c>
      <c r="T7" s="19" t="str">
        <f>IF(ISERROR(P7/J7),"",P7/J7)</f>
        <v/>
      </c>
      <c r="U7" s="149"/>
    </row>
    <row r="8" spans="1:24" ht="15.75" customHeight="1">
      <c r="A8" s="16"/>
      <c r="B8" s="16"/>
      <c r="C8" s="149"/>
      <c r="D8" s="204"/>
      <c r="E8" s="202"/>
      <c r="F8" s="203"/>
      <c r="G8" s="203"/>
      <c r="H8" s="13"/>
      <c r="I8" s="13"/>
      <c r="J8" s="13"/>
      <c r="K8" s="13"/>
      <c r="L8" s="13"/>
      <c r="M8" s="13"/>
      <c r="N8" s="79"/>
      <c r="O8" s="19"/>
      <c r="P8" s="206"/>
      <c r="Q8" s="208"/>
      <c r="R8" s="19">
        <f>ROUND(P8*Q8/100,0)</f>
        <v>0</v>
      </c>
      <c r="S8" s="108" t="str">
        <f t="shared" ref="S8:S31" si="0">IF(OR(O8=0,O8=""),"",ROUND((R8-O8)/O8*100,2))</f>
        <v/>
      </c>
      <c r="T8" s="19" t="str">
        <f t="shared" ref="T8:T28" si="1">IF(ISERROR(P8/J8),"",P8/J8)</f>
        <v/>
      </c>
      <c r="U8" s="149"/>
    </row>
    <row r="9" spans="1:24" ht="15.75" customHeight="1">
      <c r="A9" s="16"/>
      <c r="B9" s="16"/>
      <c r="C9" s="149"/>
      <c r="D9" s="204"/>
      <c r="E9" s="202"/>
      <c r="F9" s="203"/>
      <c r="G9" s="203"/>
      <c r="H9" s="13"/>
      <c r="I9" s="13"/>
      <c r="J9" s="13"/>
      <c r="K9" s="13"/>
      <c r="L9" s="13"/>
      <c r="M9" s="13"/>
      <c r="N9" s="79"/>
      <c r="O9" s="19"/>
      <c r="P9" s="206"/>
      <c r="Q9" s="208"/>
      <c r="R9" s="19">
        <f>ROUND(P9*Q9/100,0)</f>
        <v>0</v>
      </c>
      <c r="S9" s="108" t="str">
        <f t="shared" si="0"/>
        <v/>
      </c>
      <c r="T9" s="19" t="str">
        <f t="shared" si="1"/>
        <v/>
      </c>
      <c r="U9" s="149"/>
    </row>
    <row r="10" spans="1:24" ht="15.75" customHeight="1">
      <c r="A10" s="16"/>
      <c r="B10" s="16"/>
      <c r="C10" s="149"/>
      <c r="D10" s="204"/>
      <c r="E10" s="202"/>
      <c r="F10" s="203"/>
      <c r="G10" s="203"/>
      <c r="H10" s="13"/>
      <c r="I10" s="13"/>
      <c r="J10" s="13"/>
      <c r="K10" s="13"/>
      <c r="L10" s="13"/>
      <c r="M10" s="13"/>
      <c r="N10" s="203"/>
      <c r="O10" s="19"/>
      <c r="P10" s="206"/>
      <c r="Q10" s="208"/>
      <c r="R10" s="19">
        <f>ROUND(P10*Q10/100,0)</f>
        <v>0</v>
      </c>
      <c r="S10" s="108" t="str">
        <f t="shared" si="0"/>
        <v/>
      </c>
      <c r="T10" s="19" t="str">
        <f t="shared" si="1"/>
        <v/>
      </c>
      <c r="U10" s="149"/>
    </row>
    <row r="11" spans="1:24" ht="15.75" customHeight="1">
      <c r="A11" s="16"/>
      <c r="B11" s="16"/>
      <c r="C11" s="149"/>
      <c r="D11" s="204"/>
      <c r="E11" s="202"/>
      <c r="F11" s="203"/>
      <c r="G11" s="203"/>
      <c r="H11" s="13"/>
      <c r="I11" s="13"/>
      <c r="J11" s="13"/>
      <c r="K11" s="13"/>
      <c r="L11" s="13"/>
      <c r="M11" s="13"/>
      <c r="N11" s="79"/>
      <c r="O11" s="19"/>
      <c r="P11" s="206"/>
      <c r="Q11" s="208"/>
      <c r="R11" s="19">
        <f>ROUND(P11*Q11/100,0)</f>
        <v>0</v>
      </c>
      <c r="S11" s="108" t="str">
        <f t="shared" si="0"/>
        <v/>
      </c>
      <c r="T11" s="19" t="str">
        <f t="shared" si="1"/>
        <v/>
      </c>
      <c r="U11" s="149"/>
    </row>
    <row r="12" spans="1:24" ht="15.75" customHeight="1">
      <c r="A12" s="16"/>
      <c r="B12" s="16"/>
      <c r="C12" s="149"/>
      <c r="D12" s="204"/>
      <c r="E12" s="202"/>
      <c r="F12" s="203"/>
      <c r="G12" s="203"/>
      <c r="H12" s="13"/>
      <c r="I12" s="13"/>
      <c r="J12" s="13"/>
      <c r="K12" s="13"/>
      <c r="L12" s="13"/>
      <c r="M12" s="13"/>
      <c r="N12" s="79"/>
      <c r="O12" s="19"/>
      <c r="P12" s="206"/>
      <c r="Q12" s="208"/>
      <c r="R12" s="19">
        <f>P12</f>
        <v>0</v>
      </c>
      <c r="S12" s="108" t="str">
        <f t="shared" si="0"/>
        <v/>
      </c>
      <c r="T12" s="19" t="str">
        <f t="shared" si="1"/>
        <v/>
      </c>
      <c r="U12" s="149"/>
    </row>
    <row r="13" spans="1:24" ht="15.75" customHeight="1">
      <c r="A13" s="13"/>
      <c r="B13" s="13"/>
      <c r="C13" s="149"/>
      <c r="D13" s="150"/>
      <c r="E13" s="205"/>
      <c r="F13" s="71"/>
      <c r="G13" s="13"/>
      <c r="H13" s="13"/>
      <c r="I13" s="13"/>
      <c r="J13" s="13"/>
      <c r="K13" s="13"/>
      <c r="L13" s="13"/>
      <c r="M13" s="13"/>
      <c r="N13" s="19"/>
      <c r="O13" s="19"/>
      <c r="P13" s="19"/>
      <c r="Q13" s="173"/>
      <c r="R13" s="19">
        <f t="shared" ref="R13:R28" si="2">P13</f>
        <v>0</v>
      </c>
      <c r="S13" s="108" t="str">
        <f t="shared" si="0"/>
        <v/>
      </c>
      <c r="T13" s="19" t="str">
        <f t="shared" si="1"/>
        <v/>
      </c>
      <c r="U13" s="149"/>
    </row>
    <row r="14" spans="1:24" ht="15.75" customHeight="1">
      <c r="A14" s="13"/>
      <c r="B14" s="13"/>
      <c r="C14" s="149"/>
      <c r="D14" s="150"/>
      <c r="E14" s="205"/>
      <c r="F14" s="71"/>
      <c r="G14" s="13"/>
      <c r="H14" s="13"/>
      <c r="I14" s="13"/>
      <c r="J14" s="13"/>
      <c r="K14" s="13"/>
      <c r="L14" s="13"/>
      <c r="M14" s="13"/>
      <c r="N14" s="19"/>
      <c r="O14" s="19"/>
      <c r="P14" s="19"/>
      <c r="Q14" s="173"/>
      <c r="R14" s="19">
        <f t="shared" si="2"/>
        <v>0</v>
      </c>
      <c r="S14" s="108" t="str">
        <f t="shared" si="0"/>
        <v/>
      </c>
      <c r="T14" s="19" t="str">
        <f t="shared" si="1"/>
        <v/>
      </c>
      <c r="U14" s="149"/>
    </row>
    <row r="15" spans="1:24" ht="15.75" customHeight="1">
      <c r="A15" s="13"/>
      <c r="B15" s="13"/>
      <c r="C15" s="149"/>
      <c r="D15" s="150"/>
      <c r="E15" s="205"/>
      <c r="F15" s="71"/>
      <c r="G15" s="13"/>
      <c r="H15" s="13"/>
      <c r="I15" s="13"/>
      <c r="J15" s="13"/>
      <c r="K15" s="13"/>
      <c r="L15" s="13"/>
      <c r="M15" s="13"/>
      <c r="N15" s="19"/>
      <c r="O15" s="19"/>
      <c r="P15" s="19"/>
      <c r="Q15" s="173"/>
      <c r="R15" s="19">
        <f t="shared" si="2"/>
        <v>0</v>
      </c>
      <c r="S15" s="108" t="str">
        <f t="shared" si="0"/>
        <v/>
      </c>
      <c r="T15" s="19" t="str">
        <f t="shared" si="1"/>
        <v/>
      </c>
      <c r="U15" s="149"/>
    </row>
    <row r="16" spans="1:24" ht="15.75" customHeight="1">
      <c r="A16" s="13"/>
      <c r="B16" s="13"/>
      <c r="C16" s="149"/>
      <c r="D16" s="150"/>
      <c r="E16" s="205"/>
      <c r="F16" s="71"/>
      <c r="G16" s="13"/>
      <c r="H16" s="13"/>
      <c r="I16" s="13"/>
      <c r="J16" s="13"/>
      <c r="K16" s="13"/>
      <c r="L16" s="13"/>
      <c r="M16" s="13"/>
      <c r="N16" s="19"/>
      <c r="O16" s="19"/>
      <c r="P16" s="19"/>
      <c r="Q16" s="173"/>
      <c r="R16" s="19">
        <f t="shared" si="2"/>
        <v>0</v>
      </c>
      <c r="S16" s="108"/>
      <c r="T16" s="19" t="str">
        <f t="shared" si="1"/>
        <v/>
      </c>
      <c r="U16" s="149"/>
    </row>
    <row r="17" spans="1:21" ht="15.75" customHeight="1">
      <c r="A17" s="13"/>
      <c r="B17" s="13"/>
      <c r="C17" s="149"/>
      <c r="D17" s="150"/>
      <c r="E17" s="205"/>
      <c r="F17" s="71"/>
      <c r="G17" s="13"/>
      <c r="H17" s="13"/>
      <c r="I17" s="13"/>
      <c r="J17" s="13"/>
      <c r="K17" s="13"/>
      <c r="L17" s="13"/>
      <c r="M17" s="13"/>
      <c r="N17" s="19"/>
      <c r="O17" s="19"/>
      <c r="P17" s="19"/>
      <c r="Q17" s="173"/>
      <c r="R17" s="19">
        <f t="shared" si="2"/>
        <v>0</v>
      </c>
      <c r="S17" s="108"/>
      <c r="T17" s="19" t="str">
        <f t="shared" si="1"/>
        <v/>
      </c>
      <c r="U17" s="149"/>
    </row>
    <row r="18" spans="1:21" ht="15.75" customHeight="1">
      <c r="A18" s="13"/>
      <c r="B18" s="13"/>
      <c r="C18" s="149"/>
      <c r="D18" s="150"/>
      <c r="E18" s="205"/>
      <c r="F18" s="71"/>
      <c r="G18" s="13"/>
      <c r="H18" s="13"/>
      <c r="I18" s="13"/>
      <c r="J18" s="13"/>
      <c r="K18" s="13"/>
      <c r="L18" s="13"/>
      <c r="M18" s="13"/>
      <c r="N18" s="19"/>
      <c r="O18" s="19"/>
      <c r="P18" s="19"/>
      <c r="Q18" s="173"/>
      <c r="R18" s="19">
        <f t="shared" si="2"/>
        <v>0</v>
      </c>
      <c r="S18" s="108"/>
      <c r="T18" s="19" t="str">
        <f t="shared" si="1"/>
        <v/>
      </c>
      <c r="U18" s="149"/>
    </row>
    <row r="19" spans="1:21" ht="15.75" customHeight="1">
      <c r="A19" s="13"/>
      <c r="B19" s="13"/>
      <c r="C19" s="149"/>
      <c r="D19" s="150"/>
      <c r="E19" s="205"/>
      <c r="F19" s="71"/>
      <c r="G19" s="13"/>
      <c r="H19" s="13"/>
      <c r="I19" s="13"/>
      <c r="J19" s="13"/>
      <c r="K19" s="13"/>
      <c r="L19" s="13"/>
      <c r="M19" s="13"/>
      <c r="N19" s="19"/>
      <c r="O19" s="19"/>
      <c r="P19" s="19"/>
      <c r="Q19" s="173"/>
      <c r="R19" s="19">
        <f t="shared" si="2"/>
        <v>0</v>
      </c>
      <c r="S19" s="108"/>
      <c r="T19" s="19" t="str">
        <f t="shared" si="1"/>
        <v/>
      </c>
      <c r="U19" s="149"/>
    </row>
    <row r="20" spans="1:21" ht="15.75" customHeight="1">
      <c r="A20" s="13"/>
      <c r="B20" s="13"/>
      <c r="C20" s="149"/>
      <c r="D20" s="150"/>
      <c r="E20" s="205"/>
      <c r="F20" s="71"/>
      <c r="G20" s="13"/>
      <c r="H20" s="13"/>
      <c r="I20" s="13"/>
      <c r="J20" s="13"/>
      <c r="K20" s="13"/>
      <c r="L20" s="13"/>
      <c r="M20" s="13"/>
      <c r="N20" s="19"/>
      <c r="O20" s="19"/>
      <c r="P20" s="19"/>
      <c r="Q20" s="173"/>
      <c r="R20" s="19">
        <f t="shared" si="2"/>
        <v>0</v>
      </c>
      <c r="S20" s="108"/>
      <c r="T20" s="19" t="str">
        <f t="shared" si="1"/>
        <v/>
      </c>
      <c r="U20" s="149"/>
    </row>
    <row r="21" spans="1:21" ht="15.75" customHeight="1">
      <c r="A21" s="13"/>
      <c r="B21" s="13"/>
      <c r="C21" s="149"/>
      <c r="D21" s="150"/>
      <c r="E21" s="205"/>
      <c r="F21" s="71"/>
      <c r="G21" s="13"/>
      <c r="H21" s="13"/>
      <c r="I21" s="13"/>
      <c r="J21" s="13"/>
      <c r="K21" s="13"/>
      <c r="L21" s="13"/>
      <c r="M21" s="13"/>
      <c r="N21" s="19"/>
      <c r="O21" s="19"/>
      <c r="P21" s="19"/>
      <c r="Q21" s="173"/>
      <c r="R21" s="19">
        <f t="shared" si="2"/>
        <v>0</v>
      </c>
      <c r="S21" s="108" t="str">
        <f t="shared" si="0"/>
        <v/>
      </c>
      <c r="T21" s="19" t="str">
        <f t="shared" si="1"/>
        <v/>
      </c>
      <c r="U21" s="149"/>
    </row>
    <row r="22" spans="1:21" ht="15.75" customHeight="1">
      <c r="A22" s="13"/>
      <c r="B22" s="13"/>
      <c r="C22" s="149"/>
      <c r="D22" s="150"/>
      <c r="E22" s="205"/>
      <c r="F22" s="71"/>
      <c r="G22" s="13"/>
      <c r="H22" s="13"/>
      <c r="I22" s="13"/>
      <c r="J22" s="13"/>
      <c r="K22" s="13"/>
      <c r="L22" s="13"/>
      <c r="M22" s="13"/>
      <c r="N22" s="19"/>
      <c r="O22" s="19"/>
      <c r="P22" s="19"/>
      <c r="Q22" s="173"/>
      <c r="R22" s="19">
        <f t="shared" si="2"/>
        <v>0</v>
      </c>
      <c r="S22" s="108" t="str">
        <f t="shared" si="0"/>
        <v/>
      </c>
      <c r="T22" s="19" t="str">
        <f t="shared" si="1"/>
        <v/>
      </c>
      <c r="U22" s="149"/>
    </row>
    <row r="23" spans="1:21" ht="15.75" customHeight="1">
      <c r="A23" s="13"/>
      <c r="B23" s="13"/>
      <c r="C23" s="149"/>
      <c r="D23" s="150"/>
      <c r="E23" s="205"/>
      <c r="F23" s="71"/>
      <c r="G23" s="13"/>
      <c r="H23" s="13"/>
      <c r="I23" s="13"/>
      <c r="J23" s="13"/>
      <c r="K23" s="13"/>
      <c r="L23" s="13"/>
      <c r="M23" s="13"/>
      <c r="N23" s="19"/>
      <c r="O23" s="19"/>
      <c r="P23" s="19"/>
      <c r="Q23" s="173"/>
      <c r="R23" s="19">
        <f t="shared" si="2"/>
        <v>0</v>
      </c>
      <c r="S23" s="108" t="str">
        <f t="shared" si="0"/>
        <v/>
      </c>
      <c r="T23" s="19" t="str">
        <f t="shared" si="1"/>
        <v/>
      </c>
      <c r="U23" s="149"/>
    </row>
    <row r="24" spans="1:21" ht="15.75" customHeight="1">
      <c r="A24" s="13"/>
      <c r="B24" s="13"/>
      <c r="C24" s="149"/>
      <c r="D24" s="150"/>
      <c r="E24" s="205"/>
      <c r="F24" s="71"/>
      <c r="G24" s="13"/>
      <c r="H24" s="13"/>
      <c r="I24" s="13"/>
      <c r="J24" s="13"/>
      <c r="K24" s="13"/>
      <c r="L24" s="13"/>
      <c r="M24" s="13"/>
      <c r="N24" s="19"/>
      <c r="O24" s="19"/>
      <c r="P24" s="19"/>
      <c r="Q24" s="173"/>
      <c r="R24" s="19">
        <f t="shared" si="2"/>
        <v>0</v>
      </c>
      <c r="S24" s="108" t="str">
        <f t="shared" si="0"/>
        <v/>
      </c>
      <c r="T24" s="19" t="str">
        <f t="shared" si="1"/>
        <v/>
      </c>
      <c r="U24" s="149"/>
    </row>
    <row r="25" spans="1:21" ht="15.75" customHeight="1">
      <c r="A25" s="13"/>
      <c r="B25" s="13"/>
      <c r="C25" s="149"/>
      <c r="D25" s="150"/>
      <c r="E25" s="205"/>
      <c r="F25" s="71"/>
      <c r="G25" s="13"/>
      <c r="H25" s="13"/>
      <c r="I25" s="13"/>
      <c r="J25" s="13"/>
      <c r="K25" s="13"/>
      <c r="L25" s="13"/>
      <c r="M25" s="13"/>
      <c r="N25" s="19"/>
      <c r="O25" s="19"/>
      <c r="P25" s="19"/>
      <c r="Q25" s="173"/>
      <c r="R25" s="19">
        <f t="shared" si="2"/>
        <v>0</v>
      </c>
      <c r="S25" s="108" t="str">
        <f t="shared" si="0"/>
        <v/>
      </c>
      <c r="T25" s="19" t="str">
        <f t="shared" si="1"/>
        <v/>
      </c>
      <c r="U25" s="149"/>
    </row>
    <row r="26" spans="1:21" ht="15.75" customHeight="1">
      <c r="A26" s="13"/>
      <c r="B26" s="13"/>
      <c r="C26" s="149"/>
      <c r="D26" s="150"/>
      <c r="E26" s="205"/>
      <c r="F26" s="71"/>
      <c r="G26" s="13"/>
      <c r="H26" s="13"/>
      <c r="I26" s="13"/>
      <c r="J26" s="13"/>
      <c r="K26" s="13"/>
      <c r="L26" s="13"/>
      <c r="M26" s="13"/>
      <c r="N26" s="19"/>
      <c r="O26" s="19"/>
      <c r="P26" s="19"/>
      <c r="Q26" s="173"/>
      <c r="R26" s="19">
        <f t="shared" si="2"/>
        <v>0</v>
      </c>
      <c r="S26" s="108" t="str">
        <f t="shared" si="0"/>
        <v/>
      </c>
      <c r="T26" s="19" t="str">
        <f t="shared" si="1"/>
        <v/>
      </c>
      <c r="U26" s="149"/>
    </row>
    <row r="27" spans="1:21" ht="15.75" customHeight="1">
      <c r="A27" s="13"/>
      <c r="B27" s="13"/>
      <c r="C27" s="149"/>
      <c r="D27" s="150"/>
      <c r="E27" s="205"/>
      <c r="F27" s="71"/>
      <c r="G27" s="13"/>
      <c r="H27" s="13"/>
      <c r="I27" s="13"/>
      <c r="J27" s="13"/>
      <c r="K27" s="13"/>
      <c r="L27" s="13"/>
      <c r="M27" s="13"/>
      <c r="N27" s="19"/>
      <c r="O27" s="19"/>
      <c r="P27" s="19"/>
      <c r="Q27" s="173"/>
      <c r="R27" s="19">
        <f t="shared" si="2"/>
        <v>0</v>
      </c>
      <c r="S27" s="108" t="str">
        <f t="shared" si="0"/>
        <v/>
      </c>
      <c r="T27" s="19" t="str">
        <f t="shared" si="1"/>
        <v/>
      </c>
      <c r="U27" s="149"/>
    </row>
    <row r="28" spans="1:21" ht="15.75" customHeight="1">
      <c r="A28" s="13"/>
      <c r="B28" s="13"/>
      <c r="C28" s="149"/>
      <c r="D28" s="150"/>
      <c r="E28" s="205"/>
      <c r="F28" s="71"/>
      <c r="G28" s="13"/>
      <c r="H28" s="13"/>
      <c r="I28" s="13"/>
      <c r="J28" s="13"/>
      <c r="K28" s="13"/>
      <c r="L28" s="13"/>
      <c r="M28" s="13"/>
      <c r="N28" s="19"/>
      <c r="O28" s="19"/>
      <c r="P28" s="19"/>
      <c r="Q28" s="173"/>
      <c r="R28" s="19">
        <f t="shared" si="2"/>
        <v>0</v>
      </c>
      <c r="S28" s="108" t="str">
        <f t="shared" si="0"/>
        <v/>
      </c>
      <c r="T28" s="19" t="str">
        <f t="shared" si="1"/>
        <v/>
      </c>
      <c r="U28" s="149"/>
    </row>
    <row r="29" spans="1:21" ht="15.75" customHeight="1">
      <c r="A29" s="781" t="s">
        <v>892</v>
      </c>
      <c r="B29" s="781"/>
      <c r="C29" s="781"/>
      <c r="D29" s="781"/>
      <c r="E29" s="56"/>
      <c r="F29" s="71"/>
      <c r="G29" s="71"/>
      <c r="H29" s="164"/>
      <c r="I29" s="164"/>
      <c r="J29" s="164"/>
      <c r="K29" s="164"/>
      <c r="L29" s="164"/>
      <c r="M29" s="164"/>
      <c r="N29" s="19">
        <f>SUM(N7:N28)</f>
        <v>0</v>
      </c>
      <c r="O29" s="19">
        <f>SUM(O7:O28)</f>
        <v>0</v>
      </c>
      <c r="P29" s="19">
        <f>SUM(P7:P28)</f>
        <v>0</v>
      </c>
      <c r="Q29" s="19"/>
      <c r="R29" s="19">
        <f>SUM(R7:R28)</f>
        <v>0</v>
      </c>
      <c r="S29" s="108" t="str">
        <f t="shared" si="0"/>
        <v/>
      </c>
      <c r="T29" s="19"/>
      <c r="U29" s="149"/>
    </row>
    <row r="30" spans="1:21" ht="15.75" customHeight="1">
      <c r="A30" s="825" t="s">
        <v>924</v>
      </c>
      <c r="B30" s="825"/>
      <c r="C30" s="825"/>
      <c r="D30" s="825"/>
      <c r="E30" s="63"/>
      <c r="F30" s="19"/>
      <c r="G30" s="19"/>
      <c r="H30" s="19"/>
      <c r="I30" s="19"/>
      <c r="J30" s="19"/>
      <c r="K30" s="19"/>
      <c r="L30" s="19"/>
      <c r="M30" s="19"/>
      <c r="N30" s="19"/>
      <c r="O30" s="19"/>
      <c r="P30" s="19"/>
      <c r="Q30" s="19"/>
      <c r="R30" s="19"/>
      <c r="S30" s="108" t="str">
        <f t="shared" si="0"/>
        <v/>
      </c>
      <c r="T30" s="20"/>
      <c r="U30" s="152"/>
    </row>
    <row r="31" spans="1:21" ht="15.75" customHeight="1">
      <c r="A31" s="761" t="s">
        <v>666</v>
      </c>
      <c r="B31" s="761"/>
      <c r="C31" s="761"/>
      <c r="D31" s="761"/>
      <c r="E31" s="56"/>
      <c r="F31" s="71"/>
      <c r="G31" s="71"/>
      <c r="H31" s="20"/>
      <c r="I31" s="20"/>
      <c r="J31" s="20"/>
      <c r="K31" s="20"/>
      <c r="L31" s="20"/>
      <c r="M31" s="20"/>
      <c r="N31" s="19">
        <f>N29-ABS(N30)</f>
        <v>0</v>
      </c>
      <c r="O31" s="19">
        <f>O29-ABS(O30)</f>
        <v>0</v>
      </c>
      <c r="P31" s="19">
        <f>P29-ABS(P30)</f>
        <v>0</v>
      </c>
      <c r="Q31" s="19"/>
      <c r="R31" s="19">
        <f>R29-ABS(R30)</f>
        <v>0</v>
      </c>
      <c r="S31" s="108" t="str">
        <f t="shared" si="0"/>
        <v/>
      </c>
      <c r="T31" s="19"/>
      <c r="U31" s="149"/>
    </row>
    <row r="32" spans="1:21" s="2" customFormat="1" ht="15.75" customHeight="1">
      <c r="A32" s="2" t="str">
        <f>封面!B$10&amp;封面!D$10</f>
        <v>产权持有单位填表人：杨庆华</v>
      </c>
      <c r="D32" s="22"/>
      <c r="E32" s="58"/>
      <c r="F32" s="22"/>
    </row>
    <row r="33" spans="1:18" s="2" customFormat="1" ht="15.75" customHeight="1">
      <c r="A33" s="2" t="str">
        <f>封面!B$12&amp;封面!D$12&amp;封面!E$12&amp;封面!F$12&amp;封面!G$12&amp;封面!H$12&amp;封面!I$12</f>
        <v>填表日期：2019年1月24日</v>
      </c>
      <c r="E33" s="55"/>
      <c r="R33" s="24" t="str">
        <f>"评估人员："&amp;封面!$P$26</f>
        <v>评估人员：</v>
      </c>
    </row>
  </sheetData>
  <mergeCells count="25">
    <mergeCell ref="M5:M6"/>
    <mergeCell ref="S5:S6"/>
    <mergeCell ref="A29:D29"/>
    <mergeCell ref="A30:D30"/>
    <mergeCell ref="A31:D31"/>
    <mergeCell ref="A5:A6"/>
    <mergeCell ref="B5:B6"/>
    <mergeCell ref="C5:C6"/>
    <mergeCell ref="D5:D6"/>
    <mergeCell ref="A1:U1"/>
    <mergeCell ref="A2:U2"/>
    <mergeCell ref="S3:U3"/>
    <mergeCell ref="R4:U4"/>
    <mergeCell ref="N5:O5"/>
    <mergeCell ref="P5:R5"/>
    <mergeCell ref="E5:E6"/>
    <mergeCell ref="F5:F6"/>
    <mergeCell ref="G5:G6"/>
    <mergeCell ref="H5:H6"/>
    <mergeCell ref="T5:T6"/>
    <mergeCell ref="U5:U6"/>
    <mergeCell ref="I5:I6"/>
    <mergeCell ref="J5:J6"/>
    <mergeCell ref="K5:K6"/>
    <mergeCell ref="L5:L6"/>
  </mergeCells>
  <phoneticPr fontId="206" type="noConversion"/>
  <hyperlinks>
    <hyperlink ref="A31:D31" location="'4-6固定资产汇总'!A1" display="合            计"/>
  </hyperlinks>
  <printOptions horizontalCentered="1"/>
  <pageMargins left="0.75" right="0.67" top="1.06" bottom="0.87" header="1.22" footer="0.71"/>
  <pageSetup paperSize="9" scale="74" orientation="landscape" horizontalDpi="4294967292" r:id="rId1"/>
  <headerFooter scaleWithDoc="0">
    <oddHeader>&amp;R&amp;"宋体,常规"&amp;10表4-6-8
共&amp;N页第&amp;P页
金额单位:人民币元</oddHeader>
  </headerFooter>
  <legacyDrawing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29"/>
  <sheetViews>
    <sheetView showGridLines="0" topLeftCell="A2" workbookViewId="0">
      <selection activeCell="AG7" sqref="AG7"/>
    </sheetView>
  </sheetViews>
  <sheetFormatPr defaultRowHeight="15.75" customHeight="1"/>
  <cols>
    <col min="1" max="1" width="4.5" style="4" customWidth="1"/>
    <col min="2" max="2" width="4.5" style="4" hidden="1" customWidth="1"/>
    <col min="3" max="3" width="14.5" style="4" customWidth="1"/>
    <col min="4" max="5" width="4.75" style="4" customWidth="1"/>
    <col min="6" max="6" width="15.625" style="4" customWidth="1"/>
    <col min="7" max="7" width="6.5" style="4" customWidth="1"/>
    <col min="8" max="9" width="4.875" style="4" customWidth="1"/>
    <col min="10" max="10" width="7.125" style="49" customWidth="1"/>
    <col min="11" max="11" width="9.375" style="4" customWidth="1"/>
    <col min="12" max="12" width="10.25" style="4" customWidth="1"/>
    <col min="13" max="13" width="11" style="4" customWidth="1"/>
    <col min="14" max="14" width="10.375" style="4" customWidth="1"/>
    <col min="15" max="15" width="11" style="4" customWidth="1"/>
    <col min="16" max="16" width="6.125" style="4" customWidth="1"/>
    <col min="17" max="17" width="5.75" style="4" customWidth="1"/>
    <col min="18" max="16384" width="9" style="4"/>
  </cols>
  <sheetData>
    <row r="1" spans="1:17" s="1" customFormat="1" ht="30" customHeight="1">
      <c r="A1" s="759" t="s">
        <v>925</v>
      </c>
      <c r="B1" s="759"/>
      <c r="C1" s="759"/>
      <c r="D1" s="759"/>
      <c r="E1" s="759"/>
      <c r="F1" s="759"/>
      <c r="G1" s="759"/>
      <c r="H1" s="759"/>
      <c r="I1" s="759"/>
      <c r="J1" s="759"/>
      <c r="K1" s="759"/>
      <c r="L1" s="759"/>
      <c r="M1" s="759"/>
      <c r="N1" s="759"/>
      <c r="O1" s="759"/>
      <c r="P1" s="759"/>
      <c r="Q1" s="759"/>
    </row>
    <row r="2" spans="1:17" s="2" customFormat="1" ht="14.1" customHeight="1">
      <c r="A2" s="760" t="str">
        <f>'1-汇总表'!A2:F2</f>
        <v>评估基准日：2018年12月31日</v>
      </c>
      <c r="B2" s="760"/>
      <c r="C2" s="760"/>
      <c r="D2" s="760"/>
      <c r="E2" s="760"/>
      <c r="F2" s="760"/>
      <c r="G2" s="760"/>
      <c r="H2" s="760"/>
      <c r="I2" s="760"/>
      <c r="J2" s="768"/>
      <c r="K2" s="768"/>
      <c r="L2" s="768"/>
      <c r="M2" s="768"/>
      <c r="N2" s="768"/>
      <c r="O2" s="768"/>
      <c r="P2" s="768"/>
      <c r="Q2" s="768"/>
    </row>
    <row r="3" spans="1:17" s="2" customFormat="1" ht="14.1" customHeight="1">
      <c r="A3" s="7"/>
      <c r="B3" s="7"/>
      <c r="C3" s="7"/>
      <c r="D3" s="7"/>
      <c r="E3" s="7"/>
      <c r="F3" s="7"/>
      <c r="G3" s="7"/>
      <c r="H3" s="7"/>
      <c r="I3" s="7"/>
      <c r="J3" s="62"/>
      <c r="K3" s="8"/>
      <c r="L3" s="8"/>
      <c r="M3" s="8"/>
      <c r="N3" s="8"/>
      <c r="O3" s="8"/>
      <c r="P3" s="8"/>
      <c r="Q3" s="7"/>
    </row>
    <row r="4" spans="1:17" s="2" customFormat="1" ht="15.75" customHeight="1">
      <c r="A4" s="871" t="str">
        <f>'1-汇总表'!A4</f>
        <v>产权持有人名称：阳煤集团青岛恒源化工有限公司</v>
      </c>
      <c r="B4" s="871"/>
      <c r="C4" s="871"/>
      <c r="D4" s="871"/>
      <c r="E4" s="871"/>
      <c r="F4" s="871"/>
      <c r="G4" s="12"/>
      <c r="H4" s="12"/>
      <c r="I4" s="12"/>
      <c r="J4" s="195"/>
      <c r="Q4" s="12"/>
    </row>
    <row r="5" spans="1:17" s="3" customFormat="1" ht="15.75" customHeight="1">
      <c r="A5" s="794" t="s">
        <v>489</v>
      </c>
      <c r="B5" s="859" t="s">
        <v>860</v>
      </c>
      <c r="C5" s="794" t="s">
        <v>894</v>
      </c>
      <c r="D5" s="794" t="s">
        <v>926</v>
      </c>
      <c r="E5" s="794" t="s">
        <v>927</v>
      </c>
      <c r="F5" s="794" t="s">
        <v>928</v>
      </c>
      <c r="G5" s="794" t="s">
        <v>929</v>
      </c>
      <c r="H5" s="794" t="s">
        <v>930</v>
      </c>
      <c r="I5" s="796" t="s">
        <v>931</v>
      </c>
      <c r="J5" s="868" t="s">
        <v>932</v>
      </c>
      <c r="K5" s="872" t="s">
        <v>491</v>
      </c>
      <c r="L5" s="872"/>
      <c r="M5" s="781" t="s">
        <v>492</v>
      </c>
      <c r="N5" s="781"/>
      <c r="O5" s="781"/>
      <c r="P5" s="794" t="s">
        <v>494</v>
      </c>
      <c r="Q5" s="794" t="s">
        <v>581</v>
      </c>
    </row>
    <row r="6" spans="1:17" s="3" customFormat="1" ht="15.75" customHeight="1">
      <c r="A6" s="794"/>
      <c r="B6" s="859"/>
      <c r="C6" s="794"/>
      <c r="D6" s="794"/>
      <c r="E6" s="794"/>
      <c r="F6" s="794"/>
      <c r="G6" s="794"/>
      <c r="H6" s="794"/>
      <c r="I6" s="797"/>
      <c r="J6" s="868"/>
      <c r="K6" s="13" t="s">
        <v>836</v>
      </c>
      <c r="L6" s="13" t="s">
        <v>837</v>
      </c>
      <c r="M6" s="13" t="s">
        <v>836</v>
      </c>
      <c r="N6" s="16" t="s">
        <v>723</v>
      </c>
      <c r="O6" s="13" t="s">
        <v>837</v>
      </c>
      <c r="P6" s="781"/>
      <c r="Q6" s="781"/>
    </row>
    <row r="7" spans="1:17" ht="15.75" customHeight="1">
      <c r="A7" s="194"/>
      <c r="B7" s="194"/>
      <c r="C7" s="149"/>
      <c r="D7" s="16"/>
      <c r="E7" s="121"/>
      <c r="F7" s="87"/>
      <c r="G7" s="149"/>
      <c r="H7" s="149"/>
      <c r="I7" s="149"/>
      <c r="J7" s="196"/>
      <c r="K7" s="19"/>
      <c r="L7" s="19"/>
      <c r="M7" s="197"/>
      <c r="N7" s="198"/>
      <c r="O7" s="19">
        <f t="shared" ref="O7:O12" si="0">ROUND(M7*N7/100,0)</f>
        <v>0</v>
      </c>
      <c r="P7" s="108" t="str">
        <f>IF(OR(L7=0,L7=""),"",ROUND((O7-L7)/L7*100,2))</f>
        <v/>
      </c>
      <c r="Q7" s="152"/>
    </row>
    <row r="8" spans="1:17" ht="15.75" customHeight="1">
      <c r="A8" s="13"/>
      <c r="B8" s="13"/>
      <c r="C8" s="149"/>
      <c r="D8" s="13"/>
      <c r="E8" s="87"/>
      <c r="F8" s="87"/>
      <c r="G8" s="149"/>
      <c r="H8" s="149"/>
      <c r="I8" s="149"/>
      <c r="J8" s="196"/>
      <c r="K8" s="19"/>
      <c r="L8" s="19"/>
      <c r="M8" s="197"/>
      <c r="N8" s="199"/>
      <c r="O8" s="19">
        <f t="shared" si="0"/>
        <v>0</v>
      </c>
      <c r="P8" s="108" t="str">
        <f t="shared" ref="P8:P21" si="1">IF(OR(L8=0,L8=""),"",ROUND((O8-L8)/L8*100,2))</f>
        <v/>
      </c>
      <c r="Q8" s="152"/>
    </row>
    <row r="9" spans="1:17" ht="15.75" customHeight="1">
      <c r="A9" s="13"/>
      <c r="B9" s="13"/>
      <c r="C9" s="149"/>
      <c r="D9" s="13"/>
      <c r="E9" s="87"/>
      <c r="F9" s="87"/>
      <c r="G9" s="149"/>
      <c r="H9" s="149"/>
      <c r="I9" s="149"/>
      <c r="J9" s="196"/>
      <c r="K9" s="19"/>
      <c r="L9" s="19"/>
      <c r="M9" s="197"/>
      <c r="N9" s="199"/>
      <c r="O9" s="19">
        <f t="shared" si="0"/>
        <v>0</v>
      </c>
      <c r="P9" s="108" t="str">
        <f t="shared" si="1"/>
        <v/>
      </c>
      <c r="Q9" s="152"/>
    </row>
    <row r="10" spans="1:17" ht="15.75" customHeight="1">
      <c r="A10" s="13"/>
      <c r="B10" s="13"/>
      <c r="C10" s="149"/>
      <c r="D10" s="13"/>
      <c r="E10" s="87"/>
      <c r="F10" s="87"/>
      <c r="G10" s="149"/>
      <c r="H10" s="149"/>
      <c r="I10" s="149"/>
      <c r="J10" s="196"/>
      <c r="K10" s="19"/>
      <c r="L10" s="19"/>
      <c r="M10" s="197"/>
      <c r="N10" s="199"/>
      <c r="O10" s="19">
        <f t="shared" si="0"/>
        <v>0</v>
      </c>
      <c r="P10" s="108" t="str">
        <f t="shared" si="1"/>
        <v/>
      </c>
      <c r="Q10" s="152"/>
    </row>
    <row r="11" spans="1:17" ht="15.75" customHeight="1">
      <c r="A11" s="13"/>
      <c r="B11" s="13"/>
      <c r="C11" s="149"/>
      <c r="D11" s="13"/>
      <c r="E11" s="13"/>
      <c r="F11" s="87"/>
      <c r="G11" s="149"/>
      <c r="H11" s="149"/>
      <c r="I11" s="149"/>
      <c r="J11" s="196"/>
      <c r="K11" s="19"/>
      <c r="L11" s="19"/>
      <c r="M11" s="197"/>
      <c r="N11" s="199"/>
      <c r="O11" s="19">
        <f t="shared" si="0"/>
        <v>0</v>
      </c>
      <c r="P11" s="108" t="str">
        <f t="shared" si="1"/>
        <v/>
      </c>
      <c r="Q11" s="152"/>
    </row>
    <row r="12" spans="1:17" ht="15.75" customHeight="1">
      <c r="A12" s="13"/>
      <c r="B12" s="13"/>
      <c r="C12" s="149"/>
      <c r="D12" s="13"/>
      <c r="E12" s="87"/>
      <c r="F12" s="87"/>
      <c r="G12" s="149"/>
      <c r="H12" s="149"/>
      <c r="I12" s="149"/>
      <c r="J12" s="196"/>
      <c r="K12" s="19"/>
      <c r="L12" s="19"/>
      <c r="M12" s="19"/>
      <c r="N12" s="173"/>
      <c r="O12" s="19">
        <f t="shared" si="0"/>
        <v>0</v>
      </c>
      <c r="P12" s="108" t="str">
        <f t="shared" si="1"/>
        <v/>
      </c>
      <c r="Q12" s="152"/>
    </row>
    <row r="13" spans="1:17" ht="15.75" customHeight="1">
      <c r="A13" s="13"/>
      <c r="B13" s="13"/>
      <c r="C13" s="149"/>
      <c r="D13" s="13"/>
      <c r="E13" s="13"/>
      <c r="F13" s="13"/>
      <c r="G13" s="150"/>
      <c r="H13" s="150"/>
      <c r="I13" s="150"/>
      <c r="J13" s="56"/>
      <c r="K13" s="19"/>
      <c r="L13" s="19"/>
      <c r="M13" s="19"/>
      <c r="N13" s="173"/>
      <c r="O13" s="19">
        <f t="shared" ref="O13:O24" si="2">ROUND(M13*N13/100,0)</f>
        <v>0</v>
      </c>
      <c r="P13" s="108" t="str">
        <f t="shared" si="1"/>
        <v/>
      </c>
      <c r="Q13" s="152"/>
    </row>
    <row r="14" spans="1:17" ht="15.75" customHeight="1">
      <c r="A14" s="13"/>
      <c r="B14" s="13"/>
      <c r="C14" s="149"/>
      <c r="D14" s="13"/>
      <c r="E14" s="13"/>
      <c r="F14" s="13"/>
      <c r="G14" s="150"/>
      <c r="H14" s="150"/>
      <c r="I14" s="150"/>
      <c r="J14" s="56"/>
      <c r="K14" s="19"/>
      <c r="L14" s="19"/>
      <c r="M14" s="19"/>
      <c r="N14" s="173"/>
      <c r="O14" s="19">
        <f t="shared" si="2"/>
        <v>0</v>
      </c>
      <c r="P14" s="108" t="str">
        <f t="shared" si="1"/>
        <v/>
      </c>
      <c r="Q14" s="152"/>
    </row>
    <row r="15" spans="1:17" ht="15.75" customHeight="1">
      <c r="A15" s="13"/>
      <c r="B15" s="13"/>
      <c r="C15" s="149"/>
      <c r="D15" s="13"/>
      <c r="E15" s="13"/>
      <c r="F15" s="13"/>
      <c r="G15" s="150"/>
      <c r="H15" s="150"/>
      <c r="I15" s="150"/>
      <c r="J15" s="56"/>
      <c r="K15" s="19"/>
      <c r="L15" s="19"/>
      <c r="M15" s="19"/>
      <c r="N15" s="173"/>
      <c r="O15" s="19">
        <f t="shared" si="2"/>
        <v>0</v>
      </c>
      <c r="P15" s="108" t="str">
        <f t="shared" si="1"/>
        <v/>
      </c>
      <c r="Q15" s="152"/>
    </row>
    <row r="16" spans="1:17" ht="15.75" customHeight="1">
      <c r="A16" s="13"/>
      <c r="B16" s="13"/>
      <c r="C16" s="149"/>
      <c r="D16" s="13"/>
      <c r="E16" s="13"/>
      <c r="F16" s="13"/>
      <c r="G16" s="150"/>
      <c r="H16" s="150"/>
      <c r="I16" s="150"/>
      <c r="J16" s="56"/>
      <c r="K16" s="19"/>
      <c r="L16" s="19"/>
      <c r="M16" s="19"/>
      <c r="N16" s="173"/>
      <c r="O16" s="19">
        <f t="shared" si="2"/>
        <v>0</v>
      </c>
      <c r="P16" s="108" t="str">
        <f t="shared" si="1"/>
        <v/>
      </c>
      <c r="Q16" s="152"/>
    </row>
    <row r="17" spans="1:19" ht="15.75" customHeight="1">
      <c r="A17" s="13"/>
      <c r="B17" s="13"/>
      <c r="C17" s="149"/>
      <c r="D17" s="13"/>
      <c r="E17" s="13"/>
      <c r="F17" s="13"/>
      <c r="G17" s="150"/>
      <c r="H17" s="150"/>
      <c r="I17" s="150"/>
      <c r="J17" s="56"/>
      <c r="K17" s="19"/>
      <c r="L17" s="19"/>
      <c r="M17" s="19"/>
      <c r="N17" s="173"/>
      <c r="O17" s="19">
        <f t="shared" si="2"/>
        <v>0</v>
      </c>
      <c r="P17" s="108" t="str">
        <f t="shared" si="1"/>
        <v/>
      </c>
      <c r="Q17" s="152"/>
    </row>
    <row r="18" spans="1:19" ht="15.75" customHeight="1">
      <c r="A18" s="13"/>
      <c r="B18" s="13"/>
      <c r="C18" s="149"/>
      <c r="D18" s="13"/>
      <c r="E18" s="13"/>
      <c r="F18" s="13"/>
      <c r="G18" s="150"/>
      <c r="H18" s="150"/>
      <c r="I18" s="150"/>
      <c r="J18" s="56"/>
      <c r="K18" s="19"/>
      <c r="L18" s="19"/>
      <c r="M18" s="19"/>
      <c r="N18" s="173"/>
      <c r="O18" s="19">
        <f t="shared" si="2"/>
        <v>0</v>
      </c>
      <c r="P18" s="108" t="str">
        <f t="shared" si="1"/>
        <v/>
      </c>
      <c r="Q18" s="152"/>
    </row>
    <row r="19" spans="1:19" ht="15.75" customHeight="1">
      <c r="A19" s="13"/>
      <c r="B19" s="13"/>
      <c r="C19" s="149"/>
      <c r="D19" s="13"/>
      <c r="E19" s="13"/>
      <c r="F19" s="13"/>
      <c r="G19" s="150"/>
      <c r="H19" s="150"/>
      <c r="I19" s="150"/>
      <c r="J19" s="56"/>
      <c r="K19" s="19"/>
      <c r="L19" s="19"/>
      <c r="M19" s="19"/>
      <c r="N19" s="173"/>
      <c r="O19" s="19">
        <f t="shared" si="2"/>
        <v>0</v>
      </c>
      <c r="P19" s="108" t="str">
        <f t="shared" si="1"/>
        <v/>
      </c>
      <c r="Q19" s="152"/>
      <c r="R19" s="60"/>
      <c r="S19" s="60"/>
    </row>
    <row r="20" spans="1:19" ht="15.75" customHeight="1">
      <c r="A20" s="13"/>
      <c r="B20" s="13"/>
      <c r="C20" s="149"/>
      <c r="D20" s="13"/>
      <c r="E20" s="13"/>
      <c r="F20" s="13"/>
      <c r="G20" s="150"/>
      <c r="H20" s="150"/>
      <c r="I20" s="150"/>
      <c r="J20" s="56"/>
      <c r="K20" s="19"/>
      <c r="L20" s="19"/>
      <c r="M20" s="19"/>
      <c r="N20" s="173"/>
      <c r="O20" s="19">
        <f t="shared" si="2"/>
        <v>0</v>
      </c>
      <c r="P20" s="108" t="str">
        <f t="shared" si="1"/>
        <v/>
      </c>
      <c r="Q20" s="152"/>
      <c r="R20" s="60"/>
      <c r="S20" s="60"/>
    </row>
    <row r="21" spans="1:19" ht="15.75" customHeight="1">
      <c r="A21" s="13"/>
      <c r="B21" s="13"/>
      <c r="C21" s="149"/>
      <c r="D21" s="13"/>
      <c r="E21" s="13"/>
      <c r="F21" s="13"/>
      <c r="G21" s="150"/>
      <c r="H21" s="150"/>
      <c r="I21" s="150"/>
      <c r="J21" s="56"/>
      <c r="K21" s="19"/>
      <c r="L21" s="19"/>
      <c r="M21" s="19"/>
      <c r="N21" s="173"/>
      <c r="O21" s="19">
        <f t="shared" si="2"/>
        <v>0</v>
      </c>
      <c r="P21" s="108" t="str">
        <f t="shared" si="1"/>
        <v/>
      </c>
      <c r="Q21" s="152"/>
      <c r="R21" s="60"/>
      <c r="S21" s="60"/>
    </row>
    <row r="22" spans="1:19" ht="15.75" customHeight="1">
      <c r="A22" s="13"/>
      <c r="B22" s="13"/>
      <c r="C22" s="149"/>
      <c r="D22" s="13"/>
      <c r="E22" s="13"/>
      <c r="F22" s="13"/>
      <c r="G22" s="150"/>
      <c r="H22" s="150"/>
      <c r="I22" s="150"/>
      <c r="J22" s="56"/>
      <c r="K22" s="19"/>
      <c r="L22" s="19"/>
      <c r="M22" s="19"/>
      <c r="N22" s="173"/>
      <c r="O22" s="19">
        <f t="shared" si="2"/>
        <v>0</v>
      </c>
      <c r="P22" s="19" t="s">
        <v>573</v>
      </c>
      <c r="Q22" s="152"/>
      <c r="R22" s="60"/>
      <c r="S22" s="60"/>
    </row>
    <row r="23" spans="1:19" ht="15.75" customHeight="1">
      <c r="A23" s="13"/>
      <c r="B23" s="13"/>
      <c r="C23" s="149"/>
      <c r="D23" s="13"/>
      <c r="E23" s="13"/>
      <c r="F23" s="13"/>
      <c r="G23" s="150"/>
      <c r="H23" s="150"/>
      <c r="I23" s="150"/>
      <c r="J23" s="56"/>
      <c r="K23" s="19"/>
      <c r="L23" s="19"/>
      <c r="M23" s="19"/>
      <c r="N23" s="173"/>
      <c r="O23" s="19">
        <f t="shared" si="2"/>
        <v>0</v>
      </c>
      <c r="P23" s="19" t="s">
        <v>573</v>
      </c>
      <c r="Q23" s="152"/>
      <c r="R23" s="60"/>
      <c r="S23" s="60"/>
    </row>
    <row r="24" spans="1:19" ht="15.75" customHeight="1">
      <c r="A24" s="13"/>
      <c r="B24" s="13"/>
      <c r="C24" s="149"/>
      <c r="D24" s="13"/>
      <c r="E24" s="13"/>
      <c r="F24" s="13"/>
      <c r="G24" s="150"/>
      <c r="H24" s="150"/>
      <c r="I24" s="150"/>
      <c r="J24" s="56"/>
      <c r="K24" s="19"/>
      <c r="L24" s="19"/>
      <c r="M24" s="19"/>
      <c r="N24" s="173"/>
      <c r="O24" s="19">
        <f t="shared" si="2"/>
        <v>0</v>
      </c>
      <c r="P24" s="19" t="s">
        <v>573</v>
      </c>
      <c r="Q24" s="152"/>
      <c r="R24" s="60"/>
      <c r="S24" s="60"/>
    </row>
    <row r="25" spans="1:19" ht="15.75" customHeight="1">
      <c r="A25" s="781" t="s">
        <v>892</v>
      </c>
      <c r="B25" s="781"/>
      <c r="C25" s="781"/>
      <c r="D25" s="781"/>
      <c r="E25" s="13"/>
      <c r="F25" s="71"/>
      <c r="G25" s="151"/>
      <c r="H25" s="189"/>
      <c r="I25" s="189"/>
      <c r="J25" s="63" t="s">
        <v>573</v>
      </c>
      <c r="K25" s="19">
        <f>SUM(K7:K24)</f>
        <v>0</v>
      </c>
      <c r="L25" s="19">
        <f>SUM(L7:L24)</f>
        <v>0</v>
      </c>
      <c r="M25" s="19">
        <f>SUM(M7:M24)</f>
        <v>0</v>
      </c>
      <c r="N25" s="173"/>
      <c r="O25" s="19">
        <f>SUM(O7:O24)</f>
        <v>0</v>
      </c>
      <c r="P25" s="108" t="str">
        <f>IF(OR(L25=0,L25=""),"",ROUND((O25-L25)/L25*100,2))</f>
        <v/>
      </c>
      <c r="Q25" s="190"/>
      <c r="R25" s="200"/>
      <c r="S25" s="60"/>
    </row>
    <row r="26" spans="1:19" ht="15.75" customHeight="1">
      <c r="A26" s="825" t="s">
        <v>933</v>
      </c>
      <c r="B26" s="825"/>
      <c r="C26" s="825"/>
      <c r="D26" s="825"/>
      <c r="E26" s="19"/>
      <c r="F26" s="19"/>
      <c r="G26" s="19"/>
      <c r="H26" s="19"/>
      <c r="I26" s="19"/>
      <c r="J26" s="63"/>
      <c r="K26" s="19"/>
      <c r="L26" s="19"/>
      <c r="M26" s="19"/>
      <c r="N26" s="173"/>
      <c r="O26" s="19">
        <f>ROUND(M26*N26/100,0)</f>
        <v>0</v>
      </c>
      <c r="P26" s="108" t="str">
        <f>IF(OR(L26=0,L26=""),"",ROUND((O26-L26)/L26*100,2))</f>
        <v/>
      </c>
      <c r="Q26" s="152"/>
      <c r="R26" s="60"/>
      <c r="S26" s="60"/>
    </row>
    <row r="27" spans="1:19" ht="15.75" customHeight="1">
      <c r="A27" s="761" t="s">
        <v>666</v>
      </c>
      <c r="B27" s="761"/>
      <c r="C27" s="761"/>
      <c r="D27" s="761"/>
      <c r="E27" s="13"/>
      <c r="F27" s="71"/>
      <c r="G27" s="71"/>
      <c r="H27" s="20"/>
      <c r="I27" s="20"/>
      <c r="J27" s="63"/>
      <c r="K27" s="19">
        <f>K25-ABS(K26)</f>
        <v>0</v>
      </c>
      <c r="L27" s="19">
        <f>L25-ABS(L26)</f>
        <v>0</v>
      </c>
      <c r="M27" s="19">
        <f>M25-ABS(M26)</f>
        <v>0</v>
      </c>
      <c r="N27" s="116"/>
      <c r="O27" s="19">
        <f>O25-ABS(O26)</f>
        <v>0</v>
      </c>
      <c r="P27" s="108" t="str">
        <f>IF(OR(L27=0,L27=""),"",ROUND((O27-L27)/L27*100,2))</f>
        <v/>
      </c>
      <c r="Q27" s="190"/>
      <c r="R27" s="200"/>
      <c r="S27" s="60"/>
    </row>
    <row r="28" spans="1:19" s="2" customFormat="1" ht="15.75" customHeight="1">
      <c r="A28" s="2" t="str">
        <f>封面!B$10&amp;封面!D$10</f>
        <v>产权持有单位填表人：杨庆华</v>
      </c>
      <c r="D28" s="22"/>
      <c r="E28" s="22"/>
      <c r="F28" s="22"/>
      <c r="J28" s="55"/>
    </row>
    <row r="29" spans="1:19" s="2" customFormat="1" ht="15.75" customHeight="1">
      <c r="A29" s="2" t="str">
        <f>封面!B$12&amp;封面!D$12&amp;封面!E$12&amp;封面!F$12&amp;封面!G$12&amp;封面!H$12&amp;封面!I$12</f>
        <v>填表日期：2019年1月24日</v>
      </c>
      <c r="J29" s="55"/>
      <c r="O29" s="24" t="str">
        <f>"评估人员："&amp;封面!$P$26</f>
        <v>评估人员：</v>
      </c>
    </row>
  </sheetData>
  <mergeCells count="20">
    <mergeCell ref="A26:D26"/>
    <mergeCell ref="A27:D27"/>
    <mergeCell ref="A5:A6"/>
    <mergeCell ref="B5:B6"/>
    <mergeCell ref="C5:C6"/>
    <mergeCell ref="D5:D6"/>
    <mergeCell ref="A25:D25"/>
    <mergeCell ref="E5:E6"/>
    <mergeCell ref="F5:F6"/>
    <mergeCell ref="G5:G6"/>
    <mergeCell ref="H5:H6"/>
    <mergeCell ref="A1:Q1"/>
    <mergeCell ref="A2:Q2"/>
    <mergeCell ref="A4:F4"/>
    <mergeCell ref="K5:L5"/>
    <mergeCell ref="M5:O5"/>
    <mergeCell ref="I5:I6"/>
    <mergeCell ref="J5:J6"/>
    <mergeCell ref="P5:P6"/>
    <mergeCell ref="Q5:Q6"/>
  </mergeCells>
  <phoneticPr fontId="206" type="noConversion"/>
  <hyperlinks>
    <hyperlink ref="A27:D27" location="'4-6固定资产汇总'!A1" display="合            计"/>
  </hyperlinks>
  <printOptions horizontalCentered="1"/>
  <pageMargins left="0.51" right="0.51" top="0.87" bottom="0.87" header="1.26" footer="0.75"/>
  <pageSetup paperSize="9" scale="97" fitToHeight="0" orientation="landscape" horizontalDpi="4294967292" r:id="rId1"/>
  <headerFooter scaleWithDoc="0">
    <oddHeader>&amp;R&amp;"宋体,常规"&amp;10表4-6-3
共&amp;N页第&amp;P页
金额单位:人民币元</oddHeader>
  </headerFooter>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129"/>
  <sheetViews>
    <sheetView showGridLines="0" zoomScaleNormal="100" workbookViewId="0">
      <selection activeCell="N36" sqref="N36"/>
    </sheetView>
  </sheetViews>
  <sheetFormatPr defaultColWidth="14.125" defaultRowHeight="15.75" customHeight="1"/>
  <cols>
    <col min="1" max="1" width="4.875" style="4" customWidth="1"/>
    <col min="2" max="2" width="8" style="4" customWidth="1"/>
    <col min="3" max="3" width="16.75" style="4" bestFit="1" customWidth="1"/>
    <col min="4" max="5" width="16.375" style="4" customWidth="1"/>
    <col min="6" max="6" width="4.75" style="4" customWidth="1"/>
    <col min="7" max="7" width="4.75" style="4" bestFit="1" customWidth="1"/>
    <col min="8" max="8" width="9.625" style="4" bestFit="1" customWidth="1"/>
    <col min="9" max="10" width="8.125" style="49" bestFit="1" customWidth="1"/>
    <col min="11" max="11" width="9.625" style="49" hidden="1" customWidth="1"/>
    <col min="12" max="15" width="10.375" style="49" customWidth="1"/>
    <col min="16" max="16" width="9.125" style="49" customWidth="1"/>
    <col min="17" max="18" width="11.375" style="4" customWidth="1"/>
    <col min="19" max="19" width="12" style="4" customWidth="1"/>
    <col min="20" max="20" width="7.125" style="4" customWidth="1"/>
    <col min="21" max="21" width="10.625" style="4" customWidth="1"/>
    <col min="22" max="22" width="7.75" style="4" customWidth="1"/>
    <col min="23" max="23" width="6.125" style="4" customWidth="1"/>
    <col min="24" max="24" width="4.75" style="4" bestFit="1" customWidth="1"/>
    <col min="25" max="16384" width="14.125" style="4"/>
  </cols>
  <sheetData>
    <row r="1" spans="1:25" s="1" customFormat="1" ht="30" customHeight="1">
      <c r="A1" s="759" t="s">
        <v>1694</v>
      </c>
      <c r="B1" s="759"/>
      <c r="C1" s="759"/>
      <c r="D1" s="759"/>
      <c r="E1" s="759"/>
      <c r="F1" s="759"/>
      <c r="G1" s="759"/>
      <c r="H1" s="759"/>
      <c r="I1" s="759"/>
      <c r="J1" s="759"/>
      <c r="K1" s="759"/>
      <c r="L1" s="759"/>
      <c r="M1" s="759"/>
      <c r="N1" s="759"/>
      <c r="O1" s="759"/>
      <c r="P1" s="759"/>
      <c r="Q1" s="759"/>
      <c r="R1" s="759"/>
      <c r="S1" s="759"/>
      <c r="T1" s="759"/>
      <c r="U1" s="759"/>
      <c r="V1" s="759"/>
      <c r="W1" s="759"/>
    </row>
    <row r="2" spans="1:25" ht="14.1" customHeight="1">
      <c r="A2" s="795" t="str">
        <f>'1-汇总表'!A2:F2</f>
        <v>评估基准日：2018年12月31日</v>
      </c>
      <c r="B2" s="795"/>
      <c r="C2" s="795"/>
      <c r="D2" s="795"/>
      <c r="E2" s="795"/>
      <c r="F2" s="795"/>
      <c r="G2" s="795"/>
      <c r="H2" s="795"/>
      <c r="I2" s="873"/>
      <c r="J2" s="873"/>
      <c r="K2" s="873"/>
      <c r="L2" s="873"/>
      <c r="M2" s="873"/>
      <c r="N2" s="873"/>
      <c r="O2" s="873"/>
      <c r="P2" s="873"/>
      <c r="Q2" s="873"/>
      <c r="R2" s="873"/>
      <c r="S2" s="873"/>
      <c r="T2" s="873"/>
      <c r="U2" s="873"/>
      <c r="V2" s="873"/>
      <c r="W2" s="873"/>
    </row>
    <row r="3" spans="1:25" ht="14.1" customHeight="1">
      <c r="A3" s="624"/>
      <c r="B3" s="624"/>
      <c r="C3" s="624"/>
      <c r="D3" s="624"/>
      <c r="E3" s="624"/>
      <c r="F3" s="624"/>
      <c r="G3" s="624"/>
      <c r="H3" s="624"/>
      <c r="I3" s="145"/>
      <c r="J3" s="145"/>
      <c r="K3" s="145"/>
      <c r="L3" s="145"/>
      <c r="M3" s="145"/>
      <c r="N3" s="145"/>
      <c r="O3" s="145"/>
      <c r="P3" s="145"/>
      <c r="Q3" s="625"/>
      <c r="R3" s="625"/>
      <c r="S3" s="625"/>
      <c r="T3" s="625"/>
      <c r="U3" s="874"/>
      <c r="V3" s="874"/>
      <c r="W3" s="874"/>
    </row>
    <row r="4" spans="1:25" ht="15.75" customHeight="1">
      <c r="A4" s="592" t="str">
        <f>'1-汇总表'!A4</f>
        <v>产权持有人名称：阳煤集团青岛恒源化工有限公司</v>
      </c>
      <c r="T4" s="853"/>
      <c r="U4" s="853"/>
      <c r="V4" s="853"/>
      <c r="W4" s="853"/>
    </row>
    <row r="5" spans="1:25" s="3" customFormat="1" ht="15.75" customHeight="1">
      <c r="A5" s="794" t="s">
        <v>489</v>
      </c>
      <c r="B5" s="796" t="s">
        <v>860</v>
      </c>
      <c r="C5" s="794" t="s">
        <v>934</v>
      </c>
      <c r="D5" s="794" t="s">
        <v>705</v>
      </c>
      <c r="E5" s="794" t="s">
        <v>706</v>
      </c>
      <c r="F5" s="794" t="s">
        <v>692</v>
      </c>
      <c r="G5" s="794" t="s">
        <v>693</v>
      </c>
      <c r="H5" s="796" t="s">
        <v>698</v>
      </c>
      <c r="I5" s="868" t="s">
        <v>935</v>
      </c>
      <c r="J5" s="868" t="s">
        <v>719</v>
      </c>
      <c r="K5" s="798" t="s">
        <v>936</v>
      </c>
      <c r="L5" s="876" t="s">
        <v>1740</v>
      </c>
      <c r="M5" s="875" t="s">
        <v>1732</v>
      </c>
      <c r="N5" s="807"/>
      <c r="O5" s="807"/>
      <c r="P5" s="827" t="s">
        <v>2761</v>
      </c>
      <c r="Q5" s="872" t="s">
        <v>491</v>
      </c>
      <c r="R5" s="872"/>
      <c r="S5" s="781" t="s">
        <v>492</v>
      </c>
      <c r="T5" s="781"/>
      <c r="U5" s="781"/>
      <c r="V5" s="794" t="s">
        <v>494</v>
      </c>
      <c r="W5" s="794" t="s">
        <v>581</v>
      </c>
    </row>
    <row r="6" spans="1:25" s="3" customFormat="1" ht="15.75" customHeight="1">
      <c r="A6" s="794"/>
      <c r="B6" s="797"/>
      <c r="C6" s="794"/>
      <c r="D6" s="794"/>
      <c r="E6" s="794"/>
      <c r="F6" s="794"/>
      <c r="G6" s="794"/>
      <c r="H6" s="797"/>
      <c r="I6" s="868"/>
      <c r="J6" s="868"/>
      <c r="K6" s="799"/>
      <c r="L6" s="799"/>
      <c r="M6" s="623" t="s">
        <v>1734</v>
      </c>
      <c r="N6" s="623" t="s">
        <v>1735</v>
      </c>
      <c r="O6" s="623" t="s">
        <v>1736</v>
      </c>
      <c r="P6" s="868"/>
      <c r="Q6" s="618" t="s">
        <v>836</v>
      </c>
      <c r="R6" s="618" t="s">
        <v>837</v>
      </c>
      <c r="S6" s="618" t="s">
        <v>836</v>
      </c>
      <c r="T6" s="619" t="s">
        <v>723</v>
      </c>
      <c r="U6" s="618" t="s">
        <v>837</v>
      </c>
      <c r="V6" s="781"/>
      <c r="W6" s="781"/>
    </row>
    <row r="7" spans="1:25" ht="15.75" customHeight="1">
      <c r="A7" s="618">
        <v>1</v>
      </c>
      <c r="B7" s="87" t="s">
        <v>1527</v>
      </c>
      <c r="C7" s="236" t="s">
        <v>1149</v>
      </c>
      <c r="D7" s="236" t="s">
        <v>1150</v>
      </c>
      <c r="E7" s="236" t="s">
        <v>1709</v>
      </c>
      <c r="F7" s="199" t="s">
        <v>1141</v>
      </c>
      <c r="G7" s="593">
        <v>1</v>
      </c>
      <c r="H7" s="593" t="s">
        <v>1278</v>
      </c>
      <c r="I7" s="604">
        <v>38777</v>
      </c>
      <c r="J7" s="604">
        <v>38777</v>
      </c>
      <c r="K7" s="594"/>
      <c r="L7" s="627" t="s">
        <v>1739</v>
      </c>
      <c r="M7" s="628">
        <v>0</v>
      </c>
      <c r="N7" s="628">
        <v>5.24</v>
      </c>
      <c r="O7" s="628">
        <v>0</v>
      </c>
      <c r="P7" s="628">
        <v>5.24</v>
      </c>
      <c r="Q7" s="192">
        <v>82000</v>
      </c>
      <c r="R7" s="192">
        <v>11588.89</v>
      </c>
      <c r="S7" s="19">
        <v>42968</v>
      </c>
      <c r="T7" s="173"/>
      <c r="U7" s="19">
        <v>42968</v>
      </c>
      <c r="V7" s="108">
        <f>IF(OR(R7=0,R7=""),"",ROUND((U7-R7)/R7*100,2))</f>
        <v>270.77</v>
      </c>
      <c r="W7" s="236"/>
      <c r="Y7" s="361">
        <f>Q7*5%</f>
        <v>4100</v>
      </c>
    </row>
    <row r="8" spans="1:25" ht="15.75" customHeight="1">
      <c r="A8" s="618">
        <v>2</v>
      </c>
      <c r="B8" s="87" t="s">
        <v>1528</v>
      </c>
      <c r="C8" s="236" t="s">
        <v>1151</v>
      </c>
      <c r="D8" s="236" t="s">
        <v>1152</v>
      </c>
      <c r="E8" s="236" t="s">
        <v>1710</v>
      </c>
      <c r="F8" s="199" t="s">
        <v>1141</v>
      </c>
      <c r="G8" s="593">
        <v>1</v>
      </c>
      <c r="H8" s="593" t="s">
        <v>1278</v>
      </c>
      <c r="I8" s="604">
        <v>38808</v>
      </c>
      <c r="J8" s="604">
        <v>38808</v>
      </c>
      <c r="K8" s="594"/>
      <c r="L8" s="627" t="s">
        <v>1739</v>
      </c>
      <c r="M8" s="628">
        <v>0.06</v>
      </c>
      <c r="N8" s="628">
        <v>3.5</v>
      </c>
      <c r="O8" s="628">
        <v>0.01</v>
      </c>
      <c r="P8" s="628">
        <v>3.57</v>
      </c>
      <c r="Q8" s="192">
        <v>87000</v>
      </c>
      <c r="R8" s="192">
        <v>12295.52</v>
      </c>
      <c r="S8" s="19">
        <v>29226.400000000001</v>
      </c>
      <c r="T8" s="173"/>
      <c r="U8" s="19">
        <v>29226.400000000001</v>
      </c>
      <c r="V8" s="108">
        <f t="shared" ref="V8:V70" si="0">IF(OR(R8=0,R8=""),"",ROUND((U8-R8)/R8*100,2))</f>
        <v>137.69999999999999</v>
      </c>
      <c r="W8" s="236"/>
      <c r="Y8" s="361">
        <f t="shared" ref="Y8:Y71" si="1">Q8*5%</f>
        <v>4350</v>
      </c>
    </row>
    <row r="9" spans="1:25" ht="15.75" customHeight="1">
      <c r="A9" s="618">
        <v>3</v>
      </c>
      <c r="B9" s="87" t="s">
        <v>1529</v>
      </c>
      <c r="C9" s="236" t="s">
        <v>1151</v>
      </c>
      <c r="D9" s="236" t="s">
        <v>1153</v>
      </c>
      <c r="E9" s="236" t="s">
        <v>1711</v>
      </c>
      <c r="F9" s="199" t="s">
        <v>1141</v>
      </c>
      <c r="G9" s="593">
        <v>1</v>
      </c>
      <c r="H9" s="593" t="s">
        <v>1278</v>
      </c>
      <c r="I9" s="604">
        <v>38808</v>
      </c>
      <c r="J9" s="604">
        <v>38808</v>
      </c>
      <c r="K9" s="594"/>
      <c r="L9" s="627" t="s">
        <v>1739</v>
      </c>
      <c r="M9" s="628">
        <v>0.13</v>
      </c>
      <c r="N9" s="628">
        <v>3.5</v>
      </c>
      <c r="O9" s="628">
        <v>0.01</v>
      </c>
      <c r="P9" s="628">
        <v>3.64</v>
      </c>
      <c r="Q9" s="192">
        <v>87000</v>
      </c>
      <c r="R9" s="192">
        <v>12295.52</v>
      </c>
      <c r="S9" s="19">
        <v>29376.2</v>
      </c>
      <c r="T9" s="173"/>
      <c r="U9" s="19">
        <v>29376.2</v>
      </c>
      <c r="V9" s="108">
        <f t="shared" si="0"/>
        <v>138.91999999999999</v>
      </c>
      <c r="W9" s="236"/>
      <c r="Y9" s="361">
        <f t="shared" si="1"/>
        <v>4350</v>
      </c>
    </row>
    <row r="10" spans="1:25" ht="15.75" customHeight="1">
      <c r="A10" s="618">
        <v>4</v>
      </c>
      <c r="B10" s="87" t="s">
        <v>1530</v>
      </c>
      <c r="C10" s="236" t="s">
        <v>1151</v>
      </c>
      <c r="D10" s="236" t="s">
        <v>1152</v>
      </c>
      <c r="E10" s="236" t="s">
        <v>1710</v>
      </c>
      <c r="F10" s="199" t="s">
        <v>1141</v>
      </c>
      <c r="G10" s="593">
        <v>1</v>
      </c>
      <c r="H10" s="593" t="s">
        <v>1278</v>
      </c>
      <c r="I10" s="604">
        <v>38808</v>
      </c>
      <c r="J10" s="604">
        <v>38808</v>
      </c>
      <c r="K10" s="594"/>
      <c r="L10" s="627" t="s">
        <v>1739</v>
      </c>
      <c r="M10" s="628">
        <v>0.13</v>
      </c>
      <c r="N10" s="628">
        <v>3.5</v>
      </c>
      <c r="O10" s="628">
        <v>0.01</v>
      </c>
      <c r="P10" s="628">
        <v>3.64</v>
      </c>
      <c r="Q10" s="192">
        <v>90000</v>
      </c>
      <c r="R10" s="192">
        <v>12719.51</v>
      </c>
      <c r="S10" s="19">
        <v>29376.2</v>
      </c>
      <c r="T10" s="173"/>
      <c r="U10" s="19">
        <v>29376.2</v>
      </c>
      <c r="V10" s="108">
        <f t="shared" si="0"/>
        <v>130.94999999999999</v>
      </c>
      <c r="W10" s="236"/>
      <c r="Y10" s="361">
        <f t="shared" si="1"/>
        <v>4500</v>
      </c>
    </row>
    <row r="11" spans="1:25" ht="15.75" customHeight="1">
      <c r="A11" s="618">
        <v>5</v>
      </c>
      <c r="B11" s="87" t="s">
        <v>1531</v>
      </c>
      <c r="C11" s="236" t="s">
        <v>1154</v>
      </c>
      <c r="D11" s="236" t="s">
        <v>1155</v>
      </c>
      <c r="E11" s="236" t="s">
        <v>1712</v>
      </c>
      <c r="F11" s="199" t="s">
        <v>1141</v>
      </c>
      <c r="G11" s="593">
        <v>1</v>
      </c>
      <c r="H11" s="593" t="s">
        <v>1278</v>
      </c>
      <c r="I11" s="604">
        <v>38838</v>
      </c>
      <c r="J11" s="604">
        <v>38838</v>
      </c>
      <c r="K11" s="594"/>
      <c r="L11" s="627" t="s">
        <v>1739</v>
      </c>
      <c r="M11" s="628">
        <v>0.1</v>
      </c>
      <c r="N11" s="628">
        <v>0.4</v>
      </c>
      <c r="O11" s="628">
        <v>0.01</v>
      </c>
      <c r="P11" s="628">
        <v>0.51</v>
      </c>
      <c r="Q11" s="192">
        <v>55000</v>
      </c>
      <c r="R11" s="192">
        <v>7773.04</v>
      </c>
      <c r="S11" s="19">
        <v>3892</v>
      </c>
      <c r="T11" s="173"/>
      <c r="U11" s="19">
        <v>3892</v>
      </c>
      <c r="V11" s="108">
        <f t="shared" si="0"/>
        <v>-49.93</v>
      </c>
      <c r="W11" s="236"/>
      <c r="Y11" s="361">
        <f t="shared" si="1"/>
        <v>2750</v>
      </c>
    </row>
    <row r="12" spans="1:25" ht="15.75" customHeight="1">
      <c r="A12" s="618">
        <v>6</v>
      </c>
      <c r="B12" s="87" t="s">
        <v>1532</v>
      </c>
      <c r="C12" s="236" t="s">
        <v>1154</v>
      </c>
      <c r="D12" s="236" t="s">
        <v>1156</v>
      </c>
      <c r="E12" s="236" t="s">
        <v>1712</v>
      </c>
      <c r="F12" s="199" t="s">
        <v>1141</v>
      </c>
      <c r="G12" s="593">
        <v>1</v>
      </c>
      <c r="H12" s="593" t="s">
        <v>1278</v>
      </c>
      <c r="I12" s="604">
        <v>38869</v>
      </c>
      <c r="J12" s="604">
        <v>38869</v>
      </c>
      <c r="K12" s="594"/>
      <c r="L12" s="627" t="s">
        <v>1739</v>
      </c>
      <c r="M12" s="628">
        <v>0.06</v>
      </c>
      <c r="N12" s="628">
        <v>1.65</v>
      </c>
      <c r="O12" s="628">
        <v>0.01</v>
      </c>
      <c r="P12" s="628">
        <v>1.72</v>
      </c>
      <c r="Q12" s="192">
        <v>48000</v>
      </c>
      <c r="R12" s="192">
        <v>6783.75</v>
      </c>
      <c r="S12" s="19">
        <v>14056.4</v>
      </c>
      <c r="T12" s="173"/>
      <c r="U12" s="19">
        <v>14056.4</v>
      </c>
      <c r="V12" s="108">
        <f t="shared" si="0"/>
        <v>107.21</v>
      </c>
      <c r="W12" s="236"/>
      <c r="Y12" s="361">
        <f t="shared" si="1"/>
        <v>2400</v>
      </c>
    </row>
    <row r="13" spans="1:25" ht="15.75" customHeight="1">
      <c r="A13" s="618">
        <v>7</v>
      </c>
      <c r="B13" s="87" t="s">
        <v>1533</v>
      </c>
      <c r="C13" s="236" t="s">
        <v>1154</v>
      </c>
      <c r="D13" s="236" t="s">
        <v>1156</v>
      </c>
      <c r="E13" s="236" t="s">
        <v>1712</v>
      </c>
      <c r="F13" s="199" t="s">
        <v>1141</v>
      </c>
      <c r="G13" s="593">
        <v>1</v>
      </c>
      <c r="H13" s="593" t="s">
        <v>1278</v>
      </c>
      <c r="I13" s="604">
        <v>38930</v>
      </c>
      <c r="J13" s="604">
        <v>38930</v>
      </c>
      <c r="K13" s="594"/>
      <c r="L13" s="627" t="s">
        <v>1739</v>
      </c>
      <c r="M13" s="628">
        <v>0.06</v>
      </c>
      <c r="N13" s="628">
        <v>1.65</v>
      </c>
      <c r="O13" s="628">
        <v>0.01</v>
      </c>
      <c r="P13" s="628">
        <v>1.72</v>
      </c>
      <c r="Q13" s="192">
        <v>48000</v>
      </c>
      <c r="R13" s="192">
        <v>6783.75</v>
      </c>
      <c r="S13" s="19">
        <v>14056.4</v>
      </c>
      <c r="T13" s="173"/>
      <c r="U13" s="19">
        <v>14056.4</v>
      </c>
      <c r="V13" s="108">
        <f t="shared" si="0"/>
        <v>107.21</v>
      </c>
      <c r="W13" s="236"/>
      <c r="Y13" s="361">
        <f t="shared" si="1"/>
        <v>2400</v>
      </c>
    </row>
    <row r="14" spans="1:25" ht="15.75" customHeight="1">
      <c r="A14" s="618">
        <v>8</v>
      </c>
      <c r="B14" s="596" t="s">
        <v>1534</v>
      </c>
      <c r="C14" s="597" t="s">
        <v>1157</v>
      </c>
      <c r="D14" s="597" t="s">
        <v>1158</v>
      </c>
      <c r="E14" s="597" t="s">
        <v>1646</v>
      </c>
      <c r="F14" s="598" t="s">
        <v>1141</v>
      </c>
      <c r="G14" s="593">
        <v>1</v>
      </c>
      <c r="H14" s="599" t="s">
        <v>1278</v>
      </c>
      <c r="I14" s="604">
        <v>38718</v>
      </c>
      <c r="J14" s="604">
        <v>38718</v>
      </c>
      <c r="K14" s="600"/>
      <c r="L14" s="627" t="s">
        <v>1739</v>
      </c>
      <c r="M14" s="628">
        <v>0.06</v>
      </c>
      <c r="N14" s="628">
        <v>0.05</v>
      </c>
      <c r="O14" s="628">
        <v>0.01</v>
      </c>
      <c r="P14" s="628">
        <v>0.12</v>
      </c>
      <c r="Q14" s="192">
        <v>3200</v>
      </c>
      <c r="R14" s="192">
        <v>452.25</v>
      </c>
      <c r="S14" s="79">
        <v>936.4</v>
      </c>
      <c r="T14" s="603"/>
      <c r="U14" s="79">
        <v>936.4</v>
      </c>
      <c r="V14" s="602">
        <f t="shared" si="0"/>
        <v>107.05</v>
      </c>
      <c r="W14" s="597"/>
      <c r="X14" s="601"/>
      <c r="Y14" s="361">
        <f t="shared" si="1"/>
        <v>160</v>
      </c>
    </row>
    <row r="15" spans="1:25" ht="15.75" customHeight="1">
      <c r="A15" s="618">
        <v>9</v>
      </c>
      <c r="B15" s="596" t="s">
        <v>1535</v>
      </c>
      <c r="C15" s="597" t="s">
        <v>1159</v>
      </c>
      <c r="D15" s="597" t="s">
        <v>1160</v>
      </c>
      <c r="E15" s="597" t="s">
        <v>1646</v>
      </c>
      <c r="F15" s="598" t="s">
        <v>1141</v>
      </c>
      <c r="G15" s="593">
        <v>1</v>
      </c>
      <c r="H15" s="599" t="s">
        <v>1278</v>
      </c>
      <c r="I15" s="604">
        <v>39022</v>
      </c>
      <c r="J15" s="604">
        <v>39022</v>
      </c>
      <c r="K15" s="600"/>
      <c r="L15" s="627" t="s">
        <v>1739</v>
      </c>
      <c r="M15" s="628">
        <v>0.05</v>
      </c>
      <c r="N15" s="628">
        <v>0.05</v>
      </c>
      <c r="O15" s="628">
        <v>0.01</v>
      </c>
      <c r="P15" s="628">
        <v>0.11</v>
      </c>
      <c r="Q15" s="192">
        <v>3862</v>
      </c>
      <c r="R15" s="192">
        <v>545.64</v>
      </c>
      <c r="S15" s="79">
        <v>915</v>
      </c>
      <c r="T15" s="603"/>
      <c r="U15" s="79">
        <v>915</v>
      </c>
      <c r="V15" s="602">
        <f t="shared" si="0"/>
        <v>67.69</v>
      </c>
      <c r="W15" s="597"/>
      <c r="X15" s="601"/>
      <c r="Y15" s="361">
        <f t="shared" si="1"/>
        <v>193.1</v>
      </c>
    </row>
    <row r="16" spans="1:25" ht="15.75" customHeight="1">
      <c r="A16" s="618">
        <v>10</v>
      </c>
      <c r="B16" s="87" t="s">
        <v>1536</v>
      </c>
      <c r="C16" s="236" t="s">
        <v>1161</v>
      </c>
      <c r="D16" s="236" t="s">
        <v>1162</v>
      </c>
      <c r="E16" s="236" t="s">
        <v>1646</v>
      </c>
      <c r="F16" s="199" t="s">
        <v>1141</v>
      </c>
      <c r="G16" s="593">
        <v>1</v>
      </c>
      <c r="H16" s="593" t="s">
        <v>1278</v>
      </c>
      <c r="I16" s="604">
        <v>39052</v>
      </c>
      <c r="J16" s="604">
        <v>39052</v>
      </c>
      <c r="K16" s="594"/>
      <c r="L16" s="627" t="s">
        <v>1739</v>
      </c>
      <c r="M16" s="628">
        <v>0.05</v>
      </c>
      <c r="N16" s="628">
        <v>0.05</v>
      </c>
      <c r="O16" s="628">
        <v>0.01</v>
      </c>
      <c r="P16" s="628">
        <v>0.11</v>
      </c>
      <c r="Q16" s="192">
        <v>3862</v>
      </c>
      <c r="R16" s="192">
        <v>545.64</v>
      </c>
      <c r="S16" s="19">
        <v>915</v>
      </c>
      <c r="T16" s="173"/>
      <c r="U16" s="19">
        <v>915</v>
      </c>
      <c r="V16" s="108">
        <f t="shared" si="0"/>
        <v>67.69</v>
      </c>
      <c r="W16" s="236"/>
      <c r="Y16" s="361">
        <f t="shared" si="1"/>
        <v>193.1</v>
      </c>
    </row>
    <row r="17" spans="1:25" ht="15.75" customHeight="1">
      <c r="A17" s="618">
        <v>11</v>
      </c>
      <c r="B17" s="87" t="s">
        <v>1537</v>
      </c>
      <c r="C17" s="236" t="s">
        <v>1163</v>
      </c>
      <c r="D17" s="236" t="s">
        <v>1158</v>
      </c>
      <c r="E17" s="236" t="s">
        <v>1646</v>
      </c>
      <c r="F17" s="199" t="s">
        <v>1141</v>
      </c>
      <c r="G17" s="593">
        <v>1</v>
      </c>
      <c r="H17" s="593" t="s">
        <v>1278</v>
      </c>
      <c r="I17" s="604">
        <v>39052</v>
      </c>
      <c r="J17" s="604">
        <v>39052</v>
      </c>
      <c r="K17" s="594"/>
      <c r="L17" s="627" t="s">
        <v>1739</v>
      </c>
      <c r="M17" s="628">
        <v>0.06</v>
      </c>
      <c r="N17" s="628">
        <v>0.05</v>
      </c>
      <c r="O17" s="628">
        <v>0.01</v>
      </c>
      <c r="P17" s="628">
        <v>0.12</v>
      </c>
      <c r="Q17" s="192">
        <v>3200</v>
      </c>
      <c r="R17" s="192">
        <v>452.25</v>
      </c>
      <c r="S17" s="19">
        <v>936.4</v>
      </c>
      <c r="T17" s="173"/>
      <c r="U17" s="19">
        <v>936.4</v>
      </c>
      <c r="V17" s="108">
        <f t="shared" si="0"/>
        <v>107.05</v>
      </c>
      <c r="W17" s="236"/>
      <c r="Y17" s="361">
        <f t="shared" si="1"/>
        <v>160</v>
      </c>
    </row>
    <row r="18" spans="1:25" ht="15.75" customHeight="1">
      <c r="A18" s="618">
        <v>12</v>
      </c>
      <c r="B18" s="87" t="s">
        <v>1538</v>
      </c>
      <c r="C18" s="236" t="s">
        <v>1163</v>
      </c>
      <c r="D18" s="236" t="s">
        <v>1158</v>
      </c>
      <c r="E18" s="236" t="s">
        <v>1646</v>
      </c>
      <c r="F18" s="199" t="s">
        <v>1141</v>
      </c>
      <c r="G18" s="593">
        <v>1</v>
      </c>
      <c r="H18" s="593" t="s">
        <v>1278</v>
      </c>
      <c r="I18" s="604">
        <v>38353</v>
      </c>
      <c r="J18" s="604">
        <v>38353</v>
      </c>
      <c r="K18" s="594"/>
      <c r="L18" s="627" t="s">
        <v>1739</v>
      </c>
      <c r="M18" s="628">
        <v>0.06</v>
      </c>
      <c r="N18" s="628">
        <v>0.05</v>
      </c>
      <c r="O18" s="628">
        <v>0.01</v>
      </c>
      <c r="P18" s="628">
        <v>0.12</v>
      </c>
      <c r="Q18" s="192">
        <v>3200</v>
      </c>
      <c r="R18" s="192">
        <v>452.25</v>
      </c>
      <c r="S18" s="19">
        <v>936.4</v>
      </c>
      <c r="T18" s="173"/>
      <c r="U18" s="19">
        <v>936.4</v>
      </c>
      <c r="V18" s="108">
        <f t="shared" si="0"/>
        <v>107.05</v>
      </c>
      <c r="W18" s="236"/>
      <c r="Y18" s="361">
        <f t="shared" si="1"/>
        <v>160</v>
      </c>
    </row>
    <row r="19" spans="1:25" ht="15.75" customHeight="1">
      <c r="A19" s="618">
        <v>13</v>
      </c>
      <c r="B19" s="87" t="s">
        <v>1539</v>
      </c>
      <c r="C19" s="236" t="s">
        <v>1164</v>
      </c>
      <c r="D19" s="236" t="s">
        <v>1165</v>
      </c>
      <c r="E19" s="236" t="s">
        <v>1646</v>
      </c>
      <c r="F19" s="199" t="s">
        <v>1141</v>
      </c>
      <c r="G19" s="593">
        <v>1</v>
      </c>
      <c r="H19" s="593" t="s">
        <v>1278</v>
      </c>
      <c r="I19" s="604">
        <v>38412</v>
      </c>
      <c r="J19" s="604">
        <v>38412</v>
      </c>
      <c r="K19" s="594"/>
      <c r="L19" s="627" t="s">
        <v>1739</v>
      </c>
      <c r="M19" s="628">
        <v>0.06</v>
      </c>
      <c r="N19" s="628">
        <v>0.05</v>
      </c>
      <c r="O19" s="628">
        <v>0.01</v>
      </c>
      <c r="P19" s="628">
        <v>0.12</v>
      </c>
      <c r="Q19" s="192">
        <v>3200</v>
      </c>
      <c r="R19" s="79">
        <v>452.25</v>
      </c>
      <c r="S19" s="19">
        <v>936.4</v>
      </c>
      <c r="T19" s="173"/>
      <c r="U19" s="19">
        <v>936.4</v>
      </c>
      <c r="V19" s="108">
        <f t="shared" si="0"/>
        <v>107.05</v>
      </c>
      <c r="W19" s="236"/>
      <c r="Y19" s="361">
        <f t="shared" si="1"/>
        <v>160</v>
      </c>
    </row>
    <row r="20" spans="1:25" ht="15.75" customHeight="1">
      <c r="A20" s="618">
        <v>14</v>
      </c>
      <c r="B20" s="87" t="s">
        <v>1540</v>
      </c>
      <c r="C20" s="236" t="s">
        <v>1164</v>
      </c>
      <c r="D20" s="236" t="s">
        <v>1166</v>
      </c>
      <c r="E20" s="236" t="s">
        <v>1646</v>
      </c>
      <c r="F20" s="199" t="s">
        <v>1141</v>
      </c>
      <c r="G20" s="593">
        <v>1</v>
      </c>
      <c r="H20" s="593" t="s">
        <v>1278</v>
      </c>
      <c r="I20" s="604">
        <v>38412</v>
      </c>
      <c r="J20" s="604">
        <v>38412</v>
      </c>
      <c r="K20" s="594"/>
      <c r="L20" s="627" t="s">
        <v>1739</v>
      </c>
      <c r="M20" s="628">
        <v>0.06</v>
      </c>
      <c r="N20" s="628">
        <v>0.05</v>
      </c>
      <c r="O20" s="628">
        <v>0.01</v>
      </c>
      <c r="P20" s="628">
        <v>0.12</v>
      </c>
      <c r="Q20" s="192">
        <v>3200</v>
      </c>
      <c r="R20" s="192">
        <v>452.25</v>
      </c>
      <c r="S20" s="19">
        <v>936.4</v>
      </c>
      <c r="T20" s="173"/>
      <c r="U20" s="19">
        <v>936.4</v>
      </c>
      <c r="V20" s="108">
        <f t="shared" si="0"/>
        <v>107.05</v>
      </c>
      <c r="W20" s="236"/>
      <c r="Y20" s="361">
        <f t="shared" si="1"/>
        <v>160</v>
      </c>
    </row>
    <row r="21" spans="1:25" ht="15.75" customHeight="1">
      <c r="A21" s="618">
        <v>15</v>
      </c>
      <c r="B21" s="87" t="s">
        <v>1541</v>
      </c>
      <c r="C21" s="236" t="s">
        <v>1167</v>
      </c>
      <c r="D21" s="236" t="s">
        <v>1158</v>
      </c>
      <c r="E21" s="236" t="s">
        <v>1713</v>
      </c>
      <c r="F21" s="199" t="s">
        <v>1141</v>
      </c>
      <c r="G21" s="593">
        <v>1</v>
      </c>
      <c r="H21" s="593" t="s">
        <v>1278</v>
      </c>
      <c r="I21" s="604">
        <v>38412</v>
      </c>
      <c r="J21" s="604">
        <v>38412</v>
      </c>
      <c r="K21" s="594"/>
      <c r="L21" s="627" t="s">
        <v>1739</v>
      </c>
      <c r="M21" s="628">
        <v>0.02</v>
      </c>
      <c r="N21" s="628">
        <v>0.05</v>
      </c>
      <c r="O21" s="628">
        <v>0</v>
      </c>
      <c r="P21" s="628">
        <v>7.0000000000000007E-2</v>
      </c>
      <c r="Q21" s="192">
        <v>2693</v>
      </c>
      <c r="R21" s="192">
        <v>380.73</v>
      </c>
      <c r="S21" s="19">
        <v>452.8</v>
      </c>
      <c r="T21" s="173"/>
      <c r="U21" s="19">
        <v>452.8</v>
      </c>
      <c r="V21" s="108">
        <f t="shared" si="0"/>
        <v>18.93</v>
      </c>
      <c r="W21" s="236"/>
      <c r="Y21" s="361">
        <f t="shared" si="1"/>
        <v>134.65</v>
      </c>
    </row>
    <row r="22" spans="1:25" ht="15.75" customHeight="1">
      <c r="A22" s="618">
        <v>16</v>
      </c>
      <c r="B22" s="87" t="s">
        <v>1542</v>
      </c>
      <c r="C22" s="236" t="s">
        <v>1168</v>
      </c>
      <c r="D22" s="236" t="s">
        <v>1169</v>
      </c>
      <c r="E22" s="236" t="s">
        <v>1646</v>
      </c>
      <c r="F22" s="199" t="s">
        <v>1141</v>
      </c>
      <c r="G22" s="593">
        <v>1</v>
      </c>
      <c r="H22" s="593" t="s">
        <v>1278</v>
      </c>
      <c r="I22" s="604">
        <v>38687</v>
      </c>
      <c r="J22" s="604">
        <v>38687</v>
      </c>
      <c r="K22" s="594"/>
      <c r="L22" s="627" t="s">
        <v>1739</v>
      </c>
      <c r="M22" s="628">
        <v>0</v>
      </c>
      <c r="N22" s="628">
        <v>0.2</v>
      </c>
      <c r="O22" s="628">
        <v>0</v>
      </c>
      <c r="P22" s="628">
        <v>0.2</v>
      </c>
      <c r="Q22" s="192">
        <v>7800</v>
      </c>
      <c r="R22" s="192">
        <v>1102.3499999999999</v>
      </c>
      <c r="S22" s="19">
        <v>1640</v>
      </c>
      <c r="T22" s="173"/>
      <c r="U22" s="19">
        <v>1640</v>
      </c>
      <c r="V22" s="602">
        <f t="shared" si="0"/>
        <v>48.77</v>
      </c>
      <c r="W22" s="236"/>
      <c r="Y22" s="361">
        <f t="shared" si="1"/>
        <v>390</v>
      </c>
    </row>
    <row r="23" spans="1:25" ht="15.75" customHeight="1">
      <c r="A23" s="618">
        <v>17</v>
      </c>
      <c r="B23" s="87" t="s">
        <v>1543</v>
      </c>
      <c r="C23" s="236" t="s">
        <v>1170</v>
      </c>
      <c r="D23" s="236" t="s">
        <v>1171</v>
      </c>
      <c r="E23" s="236" t="s">
        <v>1647</v>
      </c>
      <c r="F23" s="199" t="s">
        <v>1141</v>
      </c>
      <c r="G23" s="593">
        <v>1</v>
      </c>
      <c r="H23" s="593" t="s">
        <v>1278</v>
      </c>
      <c r="I23" s="604">
        <v>38687</v>
      </c>
      <c r="J23" s="604">
        <v>38687</v>
      </c>
      <c r="K23" s="594"/>
      <c r="L23" s="627" t="s">
        <v>1739</v>
      </c>
      <c r="M23" s="628">
        <v>0</v>
      </c>
      <c r="N23" s="628">
        <v>0.05</v>
      </c>
      <c r="O23" s="628">
        <v>0</v>
      </c>
      <c r="P23" s="628">
        <v>0.05</v>
      </c>
      <c r="Q23" s="192">
        <v>9760</v>
      </c>
      <c r="R23" s="192">
        <v>1379.66</v>
      </c>
      <c r="S23" s="19">
        <v>410</v>
      </c>
      <c r="T23" s="173"/>
      <c r="U23" s="19">
        <v>410</v>
      </c>
      <c r="V23" s="602">
        <f t="shared" si="0"/>
        <v>-70.28</v>
      </c>
      <c r="W23" s="236"/>
      <c r="Y23" s="361">
        <f t="shared" si="1"/>
        <v>488</v>
      </c>
    </row>
    <row r="24" spans="1:25" ht="15.75" customHeight="1">
      <c r="A24" s="618">
        <v>18</v>
      </c>
      <c r="B24" s="87" t="s">
        <v>1544</v>
      </c>
      <c r="C24" s="236" t="s">
        <v>1172</v>
      </c>
      <c r="D24" s="236" t="s">
        <v>1173</v>
      </c>
      <c r="E24" s="236" t="s">
        <v>1646</v>
      </c>
      <c r="F24" s="199" t="s">
        <v>1141</v>
      </c>
      <c r="G24" s="593">
        <v>1</v>
      </c>
      <c r="H24" s="593" t="s">
        <v>1278</v>
      </c>
      <c r="I24" s="604">
        <v>38687</v>
      </c>
      <c r="J24" s="604">
        <v>38687</v>
      </c>
      <c r="K24" s="594"/>
      <c r="L24" s="627" t="s">
        <v>1739</v>
      </c>
      <c r="M24" s="628">
        <v>0.1</v>
      </c>
      <c r="N24" s="628">
        <v>0.05</v>
      </c>
      <c r="O24" s="628">
        <v>0.01</v>
      </c>
      <c r="P24" s="628">
        <v>0.16</v>
      </c>
      <c r="Q24" s="192">
        <v>9760</v>
      </c>
      <c r="R24" s="192">
        <v>1379.66</v>
      </c>
      <c r="S24" s="19">
        <v>1022</v>
      </c>
      <c r="T24" s="173"/>
      <c r="U24" s="19">
        <v>1022</v>
      </c>
      <c r="V24" s="108">
        <f t="shared" si="0"/>
        <v>-25.92</v>
      </c>
      <c r="W24" s="236"/>
      <c r="Y24" s="361">
        <f t="shared" si="1"/>
        <v>488</v>
      </c>
    </row>
    <row r="25" spans="1:25" ht="15.75" customHeight="1">
      <c r="A25" s="618">
        <v>19</v>
      </c>
      <c r="B25" s="87" t="s">
        <v>1545</v>
      </c>
      <c r="C25" s="236" t="s">
        <v>1172</v>
      </c>
      <c r="D25" s="236" t="s">
        <v>1173</v>
      </c>
      <c r="E25" s="236" t="s">
        <v>1646</v>
      </c>
      <c r="F25" s="199" t="s">
        <v>1141</v>
      </c>
      <c r="G25" s="593">
        <v>1</v>
      </c>
      <c r="H25" s="593" t="s">
        <v>1278</v>
      </c>
      <c r="I25" s="604">
        <v>38687</v>
      </c>
      <c r="J25" s="604">
        <v>38687</v>
      </c>
      <c r="K25" s="594"/>
      <c r="L25" s="627" t="s">
        <v>1739</v>
      </c>
      <c r="M25" s="628">
        <v>0.1</v>
      </c>
      <c r="N25" s="628">
        <v>0.05</v>
      </c>
      <c r="O25" s="628">
        <v>0.01</v>
      </c>
      <c r="P25" s="628">
        <v>0.16</v>
      </c>
      <c r="Q25" s="192">
        <v>9760</v>
      </c>
      <c r="R25" s="192">
        <v>1379.66</v>
      </c>
      <c r="S25" s="19">
        <v>1022</v>
      </c>
      <c r="T25" s="173"/>
      <c r="U25" s="19">
        <v>1022</v>
      </c>
      <c r="V25" s="108">
        <f t="shared" si="0"/>
        <v>-25.92</v>
      </c>
      <c r="W25" s="236"/>
      <c r="Y25" s="361">
        <f t="shared" si="1"/>
        <v>488</v>
      </c>
    </row>
    <row r="26" spans="1:25" ht="15.75" customHeight="1">
      <c r="A26" s="618">
        <v>20</v>
      </c>
      <c r="B26" s="87" t="s">
        <v>1546</v>
      </c>
      <c r="C26" s="236" t="s">
        <v>1172</v>
      </c>
      <c r="D26" s="236" t="s">
        <v>1173</v>
      </c>
      <c r="E26" s="236" t="s">
        <v>1646</v>
      </c>
      <c r="F26" s="199" t="s">
        <v>1141</v>
      </c>
      <c r="G26" s="593">
        <v>1</v>
      </c>
      <c r="H26" s="593" t="s">
        <v>1278</v>
      </c>
      <c r="I26" s="604">
        <v>37987</v>
      </c>
      <c r="J26" s="604">
        <v>37987</v>
      </c>
      <c r="K26" s="594"/>
      <c r="L26" s="627" t="s">
        <v>1739</v>
      </c>
      <c r="M26" s="628">
        <v>0.1</v>
      </c>
      <c r="N26" s="628">
        <v>0.05</v>
      </c>
      <c r="O26" s="628">
        <v>0.01</v>
      </c>
      <c r="P26" s="628">
        <v>0.16</v>
      </c>
      <c r="Q26" s="192">
        <v>9760</v>
      </c>
      <c r="R26" s="192">
        <v>1379.66</v>
      </c>
      <c r="S26" s="19">
        <v>1022</v>
      </c>
      <c r="T26" s="173"/>
      <c r="U26" s="19">
        <v>1022</v>
      </c>
      <c r="V26" s="108">
        <f t="shared" si="0"/>
        <v>-25.92</v>
      </c>
      <c r="W26" s="236"/>
      <c r="Y26" s="361">
        <f t="shared" si="1"/>
        <v>488</v>
      </c>
    </row>
    <row r="27" spans="1:25" ht="15.75" customHeight="1">
      <c r="A27" s="618">
        <v>21</v>
      </c>
      <c r="B27" s="87" t="s">
        <v>1547</v>
      </c>
      <c r="C27" s="236" t="s">
        <v>1172</v>
      </c>
      <c r="D27" s="236" t="s">
        <v>1173</v>
      </c>
      <c r="E27" s="236" t="s">
        <v>1646</v>
      </c>
      <c r="F27" s="199" t="s">
        <v>1141</v>
      </c>
      <c r="G27" s="593">
        <v>1</v>
      </c>
      <c r="H27" s="593" t="s">
        <v>1278</v>
      </c>
      <c r="I27" s="604">
        <v>38047</v>
      </c>
      <c r="J27" s="604">
        <v>38047</v>
      </c>
      <c r="K27" s="594"/>
      <c r="L27" s="627" t="s">
        <v>1739</v>
      </c>
      <c r="M27" s="628">
        <v>0.1</v>
      </c>
      <c r="N27" s="628">
        <v>0.05</v>
      </c>
      <c r="O27" s="628">
        <v>0.01</v>
      </c>
      <c r="P27" s="628">
        <v>0.16</v>
      </c>
      <c r="Q27" s="192">
        <v>9760</v>
      </c>
      <c r="R27" s="192">
        <v>1379.66</v>
      </c>
      <c r="S27" s="19">
        <v>1022</v>
      </c>
      <c r="T27" s="173"/>
      <c r="U27" s="19">
        <v>1022</v>
      </c>
      <c r="V27" s="108">
        <f t="shared" si="0"/>
        <v>-25.92</v>
      </c>
      <c r="W27" s="236"/>
      <c r="Y27" s="361">
        <f t="shared" si="1"/>
        <v>488</v>
      </c>
    </row>
    <row r="28" spans="1:25" ht="15.75" customHeight="1">
      <c r="A28" s="618">
        <v>22</v>
      </c>
      <c r="B28" s="87" t="s">
        <v>1548</v>
      </c>
      <c r="C28" s="236" t="s">
        <v>1172</v>
      </c>
      <c r="D28" s="236" t="s">
        <v>1173</v>
      </c>
      <c r="E28" s="236" t="s">
        <v>1646</v>
      </c>
      <c r="F28" s="199" t="s">
        <v>1141</v>
      </c>
      <c r="G28" s="593">
        <v>1</v>
      </c>
      <c r="H28" s="593" t="s">
        <v>1278</v>
      </c>
      <c r="I28" s="604">
        <v>38047</v>
      </c>
      <c r="J28" s="604">
        <v>38047</v>
      </c>
      <c r="K28" s="594"/>
      <c r="L28" s="627" t="s">
        <v>1739</v>
      </c>
      <c r="M28" s="628">
        <v>0.1</v>
      </c>
      <c r="N28" s="628">
        <v>0.05</v>
      </c>
      <c r="O28" s="628">
        <v>0.01</v>
      </c>
      <c r="P28" s="628">
        <v>0.16</v>
      </c>
      <c r="Q28" s="192">
        <v>9760</v>
      </c>
      <c r="R28" s="192">
        <v>1379.66</v>
      </c>
      <c r="S28" s="19">
        <v>1022</v>
      </c>
      <c r="T28" s="173"/>
      <c r="U28" s="19">
        <v>1022</v>
      </c>
      <c r="V28" s="108">
        <f t="shared" si="0"/>
        <v>-25.92</v>
      </c>
      <c r="W28" s="236"/>
      <c r="Y28" s="361">
        <f t="shared" si="1"/>
        <v>488</v>
      </c>
    </row>
    <row r="29" spans="1:25" ht="15.75" customHeight="1">
      <c r="A29" s="618">
        <v>23</v>
      </c>
      <c r="B29" s="87" t="s">
        <v>1549</v>
      </c>
      <c r="C29" s="236" t="s">
        <v>1172</v>
      </c>
      <c r="D29" s="236" t="s">
        <v>1173</v>
      </c>
      <c r="E29" s="236" t="s">
        <v>1646</v>
      </c>
      <c r="F29" s="199" t="s">
        <v>1141</v>
      </c>
      <c r="G29" s="593">
        <v>1</v>
      </c>
      <c r="H29" s="593" t="s">
        <v>1278</v>
      </c>
      <c r="I29" s="604">
        <v>38047</v>
      </c>
      <c r="J29" s="604">
        <v>38047</v>
      </c>
      <c r="K29" s="594"/>
      <c r="L29" s="627" t="s">
        <v>1739</v>
      </c>
      <c r="M29" s="628">
        <v>0.1</v>
      </c>
      <c r="N29" s="628">
        <v>0.05</v>
      </c>
      <c r="O29" s="628">
        <v>0.01</v>
      </c>
      <c r="P29" s="628">
        <v>0.16</v>
      </c>
      <c r="Q29" s="192">
        <v>9760</v>
      </c>
      <c r="R29" s="192">
        <v>1379.66</v>
      </c>
      <c r="S29" s="19">
        <v>1022</v>
      </c>
      <c r="T29" s="173"/>
      <c r="U29" s="19">
        <v>1022</v>
      </c>
      <c r="V29" s="108">
        <f t="shared" si="0"/>
        <v>-25.92</v>
      </c>
      <c r="W29" s="236"/>
      <c r="Y29" s="361">
        <f t="shared" si="1"/>
        <v>488</v>
      </c>
    </row>
    <row r="30" spans="1:25" ht="15.75" customHeight="1">
      <c r="A30" s="618">
        <v>24</v>
      </c>
      <c r="B30" s="87" t="s">
        <v>1550</v>
      </c>
      <c r="C30" s="236" t="s">
        <v>1172</v>
      </c>
      <c r="D30" s="236" t="s">
        <v>1173</v>
      </c>
      <c r="E30" s="236" t="s">
        <v>1646</v>
      </c>
      <c r="F30" s="199" t="s">
        <v>1141</v>
      </c>
      <c r="G30" s="593">
        <v>1</v>
      </c>
      <c r="H30" s="593" t="s">
        <v>1278</v>
      </c>
      <c r="I30" s="604">
        <v>38078</v>
      </c>
      <c r="J30" s="604">
        <v>38078</v>
      </c>
      <c r="K30" s="594"/>
      <c r="L30" s="627" t="s">
        <v>1739</v>
      </c>
      <c r="M30" s="628">
        <v>0.1</v>
      </c>
      <c r="N30" s="628">
        <v>0.05</v>
      </c>
      <c r="O30" s="628">
        <v>0.01</v>
      </c>
      <c r="P30" s="628">
        <v>0.16</v>
      </c>
      <c r="Q30" s="192">
        <v>9760</v>
      </c>
      <c r="R30" s="192">
        <v>1379.66</v>
      </c>
      <c r="S30" s="19">
        <v>1022</v>
      </c>
      <c r="T30" s="173"/>
      <c r="U30" s="19">
        <v>1022</v>
      </c>
      <c r="V30" s="602">
        <f t="shared" si="0"/>
        <v>-25.92</v>
      </c>
      <c r="W30" s="236"/>
      <c r="Y30" s="361">
        <f t="shared" si="1"/>
        <v>488</v>
      </c>
    </row>
    <row r="31" spans="1:25" ht="15.75" customHeight="1">
      <c r="A31" s="618">
        <v>25</v>
      </c>
      <c r="B31" s="87" t="s">
        <v>1551</v>
      </c>
      <c r="C31" s="236" t="s">
        <v>1172</v>
      </c>
      <c r="D31" s="236" t="s">
        <v>1173</v>
      </c>
      <c r="E31" s="236" t="s">
        <v>1646</v>
      </c>
      <c r="F31" s="199" t="s">
        <v>1141</v>
      </c>
      <c r="G31" s="593">
        <v>1</v>
      </c>
      <c r="H31" s="593" t="s">
        <v>1278</v>
      </c>
      <c r="I31" s="604">
        <v>38292</v>
      </c>
      <c r="J31" s="604">
        <v>38292</v>
      </c>
      <c r="K31" s="594"/>
      <c r="L31" s="627" t="s">
        <v>1739</v>
      </c>
      <c r="M31" s="628">
        <v>0.1</v>
      </c>
      <c r="N31" s="628">
        <v>0.05</v>
      </c>
      <c r="O31" s="628">
        <v>0.01</v>
      </c>
      <c r="P31" s="628">
        <v>0.16</v>
      </c>
      <c r="Q31" s="192">
        <v>9760</v>
      </c>
      <c r="R31" s="192">
        <v>1379.66</v>
      </c>
      <c r="S31" s="19">
        <v>1022</v>
      </c>
      <c r="T31" s="173"/>
      <c r="U31" s="19">
        <v>1022</v>
      </c>
      <c r="V31" s="602">
        <f t="shared" si="0"/>
        <v>-25.92</v>
      </c>
      <c r="W31" s="236"/>
      <c r="Y31" s="361">
        <f t="shared" si="1"/>
        <v>488</v>
      </c>
    </row>
    <row r="32" spans="1:25" ht="15.75" customHeight="1">
      <c r="A32" s="618">
        <v>26</v>
      </c>
      <c r="B32" s="87" t="s">
        <v>1552</v>
      </c>
      <c r="C32" s="236" t="s">
        <v>1172</v>
      </c>
      <c r="D32" s="236" t="s">
        <v>1173</v>
      </c>
      <c r="E32" s="236" t="s">
        <v>1646</v>
      </c>
      <c r="F32" s="199" t="s">
        <v>1141</v>
      </c>
      <c r="G32" s="593">
        <v>1</v>
      </c>
      <c r="H32" s="593" t="s">
        <v>1278</v>
      </c>
      <c r="I32" s="604">
        <v>38322</v>
      </c>
      <c r="J32" s="604">
        <v>38322</v>
      </c>
      <c r="K32" s="594"/>
      <c r="L32" s="627" t="s">
        <v>1739</v>
      </c>
      <c r="M32" s="628">
        <v>0.1</v>
      </c>
      <c r="N32" s="628">
        <v>0.05</v>
      </c>
      <c r="O32" s="628">
        <v>0.01</v>
      </c>
      <c r="P32" s="628">
        <v>0.16</v>
      </c>
      <c r="Q32" s="192">
        <v>9760</v>
      </c>
      <c r="R32" s="192">
        <v>1379.66</v>
      </c>
      <c r="S32" s="19">
        <v>1022</v>
      </c>
      <c r="T32" s="173"/>
      <c r="U32" s="19">
        <v>1022</v>
      </c>
      <c r="V32" s="108">
        <f t="shared" si="0"/>
        <v>-25.92</v>
      </c>
      <c r="W32" s="236"/>
      <c r="Y32" s="361">
        <f t="shared" si="1"/>
        <v>488</v>
      </c>
    </row>
    <row r="33" spans="1:25" ht="15.75" customHeight="1">
      <c r="A33" s="618">
        <v>27</v>
      </c>
      <c r="B33" s="87" t="s">
        <v>1553</v>
      </c>
      <c r="C33" s="236" t="s">
        <v>1174</v>
      </c>
      <c r="D33" s="236" t="s">
        <v>1175</v>
      </c>
      <c r="E33" s="236" t="s">
        <v>1714</v>
      </c>
      <c r="F33" s="199" t="s">
        <v>1141</v>
      </c>
      <c r="G33" s="593">
        <v>1</v>
      </c>
      <c r="H33" s="593" t="s">
        <v>1278</v>
      </c>
      <c r="I33" s="604">
        <v>37681</v>
      </c>
      <c r="J33" s="604">
        <v>37681</v>
      </c>
      <c r="K33" s="594"/>
      <c r="L33" s="627" t="s">
        <v>1739</v>
      </c>
      <c r="M33" s="628">
        <v>1.41</v>
      </c>
      <c r="N33" s="628">
        <v>0</v>
      </c>
      <c r="O33" s="628">
        <v>0.09</v>
      </c>
      <c r="P33" s="628">
        <v>1.5</v>
      </c>
      <c r="Q33" s="192">
        <v>69502</v>
      </c>
      <c r="R33" s="192">
        <v>0</v>
      </c>
      <c r="S33" s="19">
        <v>6599.4</v>
      </c>
      <c r="T33" s="173"/>
      <c r="U33" s="19">
        <v>6599.4</v>
      </c>
      <c r="V33" s="108" t="str">
        <f t="shared" si="0"/>
        <v/>
      </c>
      <c r="W33" s="236"/>
      <c r="Y33" s="361">
        <f t="shared" si="1"/>
        <v>3475.1</v>
      </c>
    </row>
    <row r="34" spans="1:25" ht="15.75" customHeight="1">
      <c r="A34" s="618">
        <v>28</v>
      </c>
      <c r="B34" s="87" t="s">
        <v>1554</v>
      </c>
      <c r="C34" s="236" t="s">
        <v>1174</v>
      </c>
      <c r="D34" s="236" t="s">
        <v>1175</v>
      </c>
      <c r="E34" s="236" t="s">
        <v>1714</v>
      </c>
      <c r="F34" s="199" t="s">
        <v>1141</v>
      </c>
      <c r="G34" s="593">
        <v>1</v>
      </c>
      <c r="H34" s="593" t="s">
        <v>1278</v>
      </c>
      <c r="I34" s="604">
        <v>37712</v>
      </c>
      <c r="J34" s="604">
        <v>37712</v>
      </c>
      <c r="K34" s="594"/>
      <c r="L34" s="627" t="s">
        <v>1739</v>
      </c>
      <c r="M34" s="628">
        <v>5.41</v>
      </c>
      <c r="N34" s="628">
        <v>0</v>
      </c>
      <c r="O34" s="628">
        <v>0.09</v>
      </c>
      <c r="P34" s="628">
        <v>5.5</v>
      </c>
      <c r="Q34" s="192">
        <v>69502</v>
      </c>
      <c r="R34" s="192">
        <v>0</v>
      </c>
      <c r="S34" s="19">
        <v>15159.4</v>
      </c>
      <c r="T34" s="173"/>
      <c r="U34" s="19">
        <v>15159.4</v>
      </c>
      <c r="V34" s="108" t="str">
        <f t="shared" si="0"/>
        <v/>
      </c>
      <c r="W34" s="236"/>
      <c r="Y34" s="361">
        <f t="shared" si="1"/>
        <v>3475.1</v>
      </c>
    </row>
    <row r="35" spans="1:25" ht="15.75" customHeight="1">
      <c r="A35" s="618">
        <v>29</v>
      </c>
      <c r="B35" s="87" t="s">
        <v>1555</v>
      </c>
      <c r="C35" s="236" t="s">
        <v>1176</v>
      </c>
      <c r="D35" s="236" t="s">
        <v>1177</v>
      </c>
      <c r="E35" s="236" t="s">
        <v>1715</v>
      </c>
      <c r="F35" s="199" t="s">
        <v>1141</v>
      </c>
      <c r="G35" s="593">
        <v>1</v>
      </c>
      <c r="H35" s="593" t="s">
        <v>1278</v>
      </c>
      <c r="I35" s="604">
        <v>37712</v>
      </c>
      <c r="J35" s="604">
        <v>37712</v>
      </c>
      <c r="K35" s="594"/>
      <c r="L35" s="627" t="s">
        <v>1739</v>
      </c>
      <c r="M35" s="628">
        <v>0.12</v>
      </c>
      <c r="N35" s="628">
        <v>0</v>
      </c>
      <c r="O35" s="628">
        <v>0.01</v>
      </c>
      <c r="P35" s="628">
        <v>0.13</v>
      </c>
      <c r="Q35" s="192">
        <v>5800</v>
      </c>
      <c r="R35" s="192">
        <v>0</v>
      </c>
      <c r="S35" s="19">
        <v>654.79999999999995</v>
      </c>
      <c r="T35" s="173"/>
      <c r="U35" s="19">
        <v>654.79999999999995</v>
      </c>
      <c r="V35" s="108" t="str">
        <f t="shared" si="0"/>
        <v/>
      </c>
      <c r="W35" s="236"/>
      <c r="Y35" s="361">
        <f t="shared" si="1"/>
        <v>290</v>
      </c>
    </row>
    <row r="36" spans="1:25" ht="15.75" customHeight="1">
      <c r="A36" s="618">
        <v>30</v>
      </c>
      <c r="B36" s="87" t="s">
        <v>1556</v>
      </c>
      <c r="C36" s="236" t="s">
        <v>1176</v>
      </c>
      <c r="D36" s="236" t="s">
        <v>1177</v>
      </c>
      <c r="E36" s="236" t="s">
        <v>1715</v>
      </c>
      <c r="F36" s="199" t="s">
        <v>1141</v>
      </c>
      <c r="G36" s="593">
        <v>1</v>
      </c>
      <c r="H36" s="593" t="s">
        <v>1278</v>
      </c>
      <c r="I36" s="604">
        <v>37773</v>
      </c>
      <c r="J36" s="604">
        <v>37773</v>
      </c>
      <c r="K36" s="594"/>
      <c r="L36" s="627" t="s">
        <v>1739</v>
      </c>
      <c r="M36" s="628">
        <v>0.12</v>
      </c>
      <c r="N36" s="628" t="s">
        <v>2762</v>
      </c>
      <c r="O36" s="628">
        <v>0.01</v>
      </c>
      <c r="P36" s="628">
        <v>0.13</v>
      </c>
      <c r="Q36" s="192">
        <v>5800</v>
      </c>
      <c r="R36" s="192">
        <v>0</v>
      </c>
      <c r="S36" s="19">
        <v>654.79999999999995</v>
      </c>
      <c r="T36" s="173"/>
      <c r="U36" s="19">
        <v>654.79999999999995</v>
      </c>
      <c r="V36" s="108" t="str">
        <f t="shared" si="0"/>
        <v/>
      </c>
      <c r="W36" s="236"/>
      <c r="Y36" s="361">
        <f t="shared" si="1"/>
        <v>290</v>
      </c>
    </row>
    <row r="37" spans="1:25" ht="15.75" customHeight="1">
      <c r="A37" s="618">
        <v>31</v>
      </c>
      <c r="B37" s="87" t="s">
        <v>1557</v>
      </c>
      <c r="C37" s="236" t="s">
        <v>1178</v>
      </c>
      <c r="D37" s="236" t="s">
        <v>1179</v>
      </c>
      <c r="E37" s="236" t="s">
        <v>1716</v>
      </c>
      <c r="F37" s="199" t="s">
        <v>1141</v>
      </c>
      <c r="G37" s="593">
        <v>1</v>
      </c>
      <c r="H37" s="593" t="s">
        <v>1278</v>
      </c>
      <c r="I37" s="604">
        <v>37834</v>
      </c>
      <c r="J37" s="604">
        <v>37834</v>
      </c>
      <c r="K37" s="594"/>
      <c r="L37" s="627" t="s">
        <v>1739</v>
      </c>
      <c r="M37" s="628">
        <v>0.16</v>
      </c>
      <c r="N37" s="628">
        <v>0.2</v>
      </c>
      <c r="O37" s="628">
        <v>0.01</v>
      </c>
      <c r="P37" s="628">
        <v>0.37</v>
      </c>
      <c r="Q37" s="192">
        <v>6800</v>
      </c>
      <c r="R37" s="192">
        <v>961.03</v>
      </c>
      <c r="S37" s="19">
        <v>2380.4</v>
      </c>
      <c r="T37" s="173"/>
      <c r="U37" s="19">
        <v>2380.4</v>
      </c>
      <c r="V37" s="108">
        <f t="shared" si="0"/>
        <v>147.69</v>
      </c>
      <c r="W37" s="236"/>
      <c r="Y37" s="361">
        <f t="shared" si="1"/>
        <v>340</v>
      </c>
    </row>
    <row r="38" spans="1:25" ht="15.75" customHeight="1">
      <c r="A38" s="618">
        <v>32</v>
      </c>
      <c r="B38" s="87" t="s">
        <v>1558</v>
      </c>
      <c r="C38" s="236" t="s">
        <v>1180</v>
      </c>
      <c r="D38" s="236" t="s">
        <v>1181</v>
      </c>
      <c r="E38" s="236" t="s">
        <v>1646</v>
      </c>
      <c r="F38" s="199" t="s">
        <v>1141</v>
      </c>
      <c r="G38" s="593">
        <v>1</v>
      </c>
      <c r="H38" s="593" t="s">
        <v>1278</v>
      </c>
      <c r="I38" s="604">
        <v>37469</v>
      </c>
      <c r="J38" s="604">
        <v>37469</v>
      </c>
      <c r="K38" s="594"/>
      <c r="L38" s="627" t="s">
        <v>1739</v>
      </c>
      <c r="M38" s="628">
        <v>0.05</v>
      </c>
      <c r="N38" s="628">
        <v>0.05</v>
      </c>
      <c r="O38" s="628">
        <v>0.01</v>
      </c>
      <c r="P38" s="628">
        <v>0.11</v>
      </c>
      <c r="Q38" s="192">
        <v>7800</v>
      </c>
      <c r="R38" s="192">
        <v>0</v>
      </c>
      <c r="S38" s="19">
        <v>915</v>
      </c>
      <c r="T38" s="173"/>
      <c r="U38" s="19">
        <v>915</v>
      </c>
      <c r="V38" s="602" t="str">
        <f t="shared" si="0"/>
        <v/>
      </c>
      <c r="W38" s="236"/>
      <c r="Y38" s="361">
        <f t="shared" si="1"/>
        <v>390</v>
      </c>
    </row>
    <row r="39" spans="1:25" ht="15.75" customHeight="1">
      <c r="A39" s="618">
        <v>33</v>
      </c>
      <c r="B39" s="87" t="s">
        <v>1559</v>
      </c>
      <c r="C39" s="236" t="s">
        <v>1180</v>
      </c>
      <c r="D39" s="236" t="s">
        <v>1181</v>
      </c>
      <c r="E39" s="236" t="s">
        <v>1646</v>
      </c>
      <c r="F39" s="199" t="s">
        <v>1141</v>
      </c>
      <c r="G39" s="593">
        <v>1</v>
      </c>
      <c r="H39" s="593" t="s">
        <v>1278</v>
      </c>
      <c r="I39" s="604">
        <v>37347</v>
      </c>
      <c r="J39" s="604">
        <v>37347</v>
      </c>
      <c r="K39" s="594"/>
      <c r="L39" s="627" t="s">
        <v>1739</v>
      </c>
      <c r="M39" s="628">
        <v>0.04</v>
      </c>
      <c r="N39" s="628">
        <v>0.05</v>
      </c>
      <c r="O39" s="628">
        <v>0</v>
      </c>
      <c r="P39" s="628">
        <v>0.09</v>
      </c>
      <c r="Q39" s="192">
        <v>7800</v>
      </c>
      <c r="R39" s="192">
        <v>0</v>
      </c>
      <c r="S39" s="19">
        <v>495.6</v>
      </c>
      <c r="T39" s="173"/>
      <c r="U39" s="19">
        <v>495.6</v>
      </c>
      <c r="V39" s="602" t="str">
        <f t="shared" si="0"/>
        <v/>
      </c>
      <c r="W39" s="236"/>
      <c r="Y39" s="361">
        <f t="shared" si="1"/>
        <v>390</v>
      </c>
    </row>
    <row r="40" spans="1:25" ht="15.75" customHeight="1">
      <c r="A40" s="618">
        <v>34</v>
      </c>
      <c r="B40" s="87" t="s">
        <v>1560</v>
      </c>
      <c r="C40" s="236" t="s">
        <v>1182</v>
      </c>
      <c r="D40" s="236" t="s">
        <v>1169</v>
      </c>
      <c r="E40" s="236" t="s">
        <v>1646</v>
      </c>
      <c r="F40" s="199" t="s">
        <v>1141</v>
      </c>
      <c r="G40" s="593">
        <v>1</v>
      </c>
      <c r="H40" s="593" t="s">
        <v>1278</v>
      </c>
      <c r="I40" s="604">
        <v>37347</v>
      </c>
      <c r="J40" s="604">
        <v>37347</v>
      </c>
      <c r="K40" s="594"/>
      <c r="L40" s="627" t="s">
        <v>1739</v>
      </c>
      <c r="M40" s="628">
        <v>0.02</v>
      </c>
      <c r="N40" s="628">
        <v>0.05</v>
      </c>
      <c r="O40" s="628">
        <v>0</v>
      </c>
      <c r="P40" s="628">
        <v>7.0000000000000007E-2</v>
      </c>
      <c r="Q40" s="192">
        <v>6800</v>
      </c>
      <c r="R40" s="192">
        <v>0</v>
      </c>
      <c r="S40" s="19">
        <v>452.8</v>
      </c>
      <c r="T40" s="173"/>
      <c r="U40" s="19">
        <v>452.8</v>
      </c>
      <c r="V40" s="108" t="str">
        <f t="shared" si="0"/>
        <v/>
      </c>
      <c r="W40" s="236"/>
      <c r="Y40" s="361">
        <f t="shared" si="1"/>
        <v>340</v>
      </c>
    </row>
    <row r="41" spans="1:25" ht="15.75" customHeight="1">
      <c r="A41" s="618">
        <v>35</v>
      </c>
      <c r="B41" s="87" t="s">
        <v>1561</v>
      </c>
      <c r="C41" s="236" t="s">
        <v>1182</v>
      </c>
      <c r="D41" s="236" t="s">
        <v>1169</v>
      </c>
      <c r="E41" s="236" t="s">
        <v>1648</v>
      </c>
      <c r="F41" s="199" t="s">
        <v>1141</v>
      </c>
      <c r="G41" s="593">
        <v>1</v>
      </c>
      <c r="H41" s="593" t="s">
        <v>1278</v>
      </c>
      <c r="I41" s="604">
        <v>37377</v>
      </c>
      <c r="J41" s="604">
        <v>37377</v>
      </c>
      <c r="K41" s="594"/>
      <c r="L41" s="627" t="s">
        <v>1739</v>
      </c>
      <c r="M41" s="628">
        <v>0.02</v>
      </c>
      <c r="N41" s="628">
        <v>0.05</v>
      </c>
      <c r="O41" s="628">
        <v>0</v>
      </c>
      <c r="P41" s="628">
        <v>7.0000000000000007E-2</v>
      </c>
      <c r="Q41" s="192">
        <v>5600</v>
      </c>
      <c r="R41" s="192">
        <v>0</v>
      </c>
      <c r="S41" s="19">
        <v>452.8</v>
      </c>
      <c r="T41" s="173"/>
      <c r="U41" s="19">
        <v>452.8</v>
      </c>
      <c r="V41" s="108" t="str">
        <f t="shared" si="0"/>
        <v/>
      </c>
      <c r="W41" s="236"/>
      <c r="Y41" s="361">
        <f t="shared" si="1"/>
        <v>280</v>
      </c>
    </row>
    <row r="42" spans="1:25" ht="15.75" customHeight="1">
      <c r="A42" s="618">
        <v>36</v>
      </c>
      <c r="B42" s="87" t="s">
        <v>1562</v>
      </c>
      <c r="C42" s="236" t="s">
        <v>1183</v>
      </c>
      <c r="D42" s="236" t="s">
        <v>1184</v>
      </c>
      <c r="E42" s="236" t="s">
        <v>1717</v>
      </c>
      <c r="F42" s="199" t="s">
        <v>1141</v>
      </c>
      <c r="G42" s="593">
        <v>1</v>
      </c>
      <c r="H42" s="593" t="s">
        <v>1278</v>
      </c>
      <c r="I42" s="604">
        <v>37377</v>
      </c>
      <c r="J42" s="604">
        <v>37377</v>
      </c>
      <c r="K42" s="594"/>
      <c r="L42" s="627" t="s">
        <v>1739</v>
      </c>
      <c r="M42" s="628">
        <v>0.08</v>
      </c>
      <c r="N42" s="628">
        <v>0</v>
      </c>
      <c r="O42" s="628">
        <v>0</v>
      </c>
      <c r="P42" s="628">
        <v>0.08</v>
      </c>
      <c r="Q42" s="192">
        <v>5600</v>
      </c>
      <c r="R42" s="192">
        <v>0</v>
      </c>
      <c r="S42" s="19">
        <v>171.2</v>
      </c>
      <c r="T42" s="173"/>
      <c r="U42" s="19">
        <v>171.2</v>
      </c>
      <c r="V42" s="108" t="str">
        <f t="shared" si="0"/>
        <v/>
      </c>
      <c r="W42" s="236"/>
      <c r="Y42" s="361">
        <f t="shared" si="1"/>
        <v>280</v>
      </c>
    </row>
    <row r="43" spans="1:25" ht="15.75" customHeight="1">
      <c r="A43" s="618">
        <v>37</v>
      </c>
      <c r="B43" s="87" t="s">
        <v>1563</v>
      </c>
      <c r="C43" s="236" t="s">
        <v>1185</v>
      </c>
      <c r="D43" s="236" t="s">
        <v>1186</v>
      </c>
      <c r="E43" s="236" t="s">
        <v>1718</v>
      </c>
      <c r="F43" s="199" t="s">
        <v>1141</v>
      </c>
      <c r="G43" s="593">
        <v>1</v>
      </c>
      <c r="H43" s="593" t="s">
        <v>1278</v>
      </c>
      <c r="I43" s="604">
        <v>37377</v>
      </c>
      <c r="J43" s="604">
        <v>37377</v>
      </c>
      <c r="K43" s="594"/>
      <c r="L43" s="627" t="s">
        <v>1739</v>
      </c>
      <c r="M43" s="628">
        <v>0.3</v>
      </c>
      <c r="N43" s="628">
        <v>0</v>
      </c>
      <c r="O43" s="628">
        <v>0.01</v>
      </c>
      <c r="P43" s="628">
        <v>0.31</v>
      </c>
      <c r="Q43" s="192">
        <v>5600</v>
      </c>
      <c r="R43" s="192">
        <v>0</v>
      </c>
      <c r="S43" s="19">
        <v>1040</v>
      </c>
      <c r="T43" s="173"/>
      <c r="U43" s="19">
        <v>1040</v>
      </c>
      <c r="V43" s="108" t="str">
        <f t="shared" si="0"/>
        <v/>
      </c>
      <c r="W43" s="236"/>
      <c r="Y43" s="361">
        <f t="shared" si="1"/>
        <v>280</v>
      </c>
    </row>
    <row r="44" spans="1:25" ht="15.75" customHeight="1">
      <c r="A44" s="618">
        <v>38</v>
      </c>
      <c r="B44" s="87" t="s">
        <v>1564</v>
      </c>
      <c r="C44" s="236" t="s">
        <v>1138</v>
      </c>
      <c r="D44" s="236" t="s">
        <v>1187</v>
      </c>
      <c r="E44" s="236" t="s">
        <v>1719</v>
      </c>
      <c r="F44" s="199" t="s">
        <v>1141</v>
      </c>
      <c r="G44" s="593">
        <v>1</v>
      </c>
      <c r="H44" s="593" t="s">
        <v>1278</v>
      </c>
      <c r="I44" s="604">
        <v>37377</v>
      </c>
      <c r="J44" s="604">
        <v>37377</v>
      </c>
      <c r="K44" s="594"/>
      <c r="L44" s="627" t="s">
        <v>1739</v>
      </c>
      <c r="M44" s="628">
        <v>0.21</v>
      </c>
      <c r="N44" s="628">
        <v>0</v>
      </c>
      <c r="O44" s="628">
        <v>0</v>
      </c>
      <c r="P44" s="628">
        <v>0.21</v>
      </c>
      <c r="Q44" s="192">
        <v>5600</v>
      </c>
      <c r="R44" s="192">
        <v>0</v>
      </c>
      <c r="S44" s="19">
        <v>449.4</v>
      </c>
      <c r="T44" s="173"/>
      <c r="U44" s="19">
        <v>449.4</v>
      </c>
      <c r="V44" s="108" t="str">
        <f t="shared" si="0"/>
        <v/>
      </c>
      <c r="W44" s="236"/>
      <c r="Y44" s="361">
        <f t="shared" si="1"/>
        <v>280</v>
      </c>
    </row>
    <row r="45" spans="1:25" ht="15.75" customHeight="1">
      <c r="A45" s="618">
        <v>39</v>
      </c>
      <c r="B45" s="87" t="s">
        <v>1565</v>
      </c>
      <c r="C45" s="236" t="s">
        <v>1188</v>
      </c>
      <c r="D45" s="236" t="s">
        <v>1189</v>
      </c>
      <c r="E45" s="236" t="s">
        <v>1700</v>
      </c>
      <c r="F45" s="199" t="s">
        <v>1141</v>
      </c>
      <c r="G45" s="593">
        <v>1</v>
      </c>
      <c r="H45" s="593" t="s">
        <v>1278</v>
      </c>
      <c r="I45" s="604">
        <v>37408</v>
      </c>
      <c r="J45" s="604">
        <v>37408</v>
      </c>
      <c r="K45" s="594"/>
      <c r="L45" s="627" t="s">
        <v>1739</v>
      </c>
      <c r="M45" s="628">
        <v>0.59</v>
      </c>
      <c r="N45" s="628">
        <v>0.36</v>
      </c>
      <c r="O45" s="628">
        <v>0.02</v>
      </c>
      <c r="P45" s="628">
        <v>0.97</v>
      </c>
      <c r="Q45" s="192">
        <v>15000</v>
      </c>
      <c r="R45" s="192">
        <v>0</v>
      </c>
      <c r="S45" s="19">
        <v>5010.6000000000004</v>
      </c>
      <c r="T45" s="173"/>
      <c r="U45" s="19">
        <v>5010.6000000000004</v>
      </c>
      <c r="V45" s="108" t="str">
        <f t="shared" si="0"/>
        <v/>
      </c>
      <c r="W45" s="236"/>
      <c r="Y45" s="361">
        <f t="shared" si="1"/>
        <v>750</v>
      </c>
    </row>
    <row r="46" spans="1:25" ht="15.75" customHeight="1">
      <c r="A46" s="618">
        <v>40</v>
      </c>
      <c r="B46" s="87" t="s">
        <v>1566</v>
      </c>
      <c r="C46" s="236" t="s">
        <v>1188</v>
      </c>
      <c r="D46" s="236" t="s">
        <v>1189</v>
      </c>
      <c r="E46" s="236" t="s">
        <v>1700</v>
      </c>
      <c r="F46" s="199" t="s">
        <v>1141</v>
      </c>
      <c r="G46" s="593">
        <v>1</v>
      </c>
      <c r="H46" s="593" t="s">
        <v>1278</v>
      </c>
      <c r="I46" s="604">
        <v>37469</v>
      </c>
      <c r="J46" s="604">
        <v>37469</v>
      </c>
      <c r="K46" s="594"/>
      <c r="L46" s="627" t="s">
        <v>1739</v>
      </c>
      <c r="M46" s="628">
        <v>0.59</v>
      </c>
      <c r="N46" s="628">
        <v>0.36</v>
      </c>
      <c r="O46" s="628">
        <v>0.02</v>
      </c>
      <c r="P46" s="628">
        <v>0.97</v>
      </c>
      <c r="Q46" s="192">
        <v>15000</v>
      </c>
      <c r="R46" s="192">
        <v>0</v>
      </c>
      <c r="S46" s="19">
        <v>5010.6000000000004</v>
      </c>
      <c r="T46" s="173"/>
      <c r="U46" s="19">
        <v>5010.6000000000004</v>
      </c>
      <c r="V46" s="602" t="str">
        <f t="shared" si="0"/>
        <v/>
      </c>
      <c r="W46" s="236"/>
      <c r="Y46" s="361">
        <f t="shared" si="1"/>
        <v>750</v>
      </c>
    </row>
    <row r="47" spans="1:25" ht="15.75" customHeight="1">
      <c r="A47" s="618">
        <v>41</v>
      </c>
      <c r="B47" s="87" t="s">
        <v>1567</v>
      </c>
      <c r="C47" s="236" t="s">
        <v>1190</v>
      </c>
      <c r="D47" s="236" t="s">
        <v>1191</v>
      </c>
      <c r="E47" s="236" t="s">
        <v>1649</v>
      </c>
      <c r="F47" s="199" t="s">
        <v>1141</v>
      </c>
      <c r="G47" s="593">
        <v>1</v>
      </c>
      <c r="H47" s="593" t="s">
        <v>1278</v>
      </c>
      <c r="I47" s="604">
        <v>33604</v>
      </c>
      <c r="J47" s="604">
        <v>33604</v>
      </c>
      <c r="K47" s="594"/>
      <c r="L47" s="627" t="s">
        <v>1739</v>
      </c>
      <c r="M47" s="628">
        <v>0.05</v>
      </c>
      <c r="N47" s="628">
        <v>0</v>
      </c>
      <c r="O47" s="628">
        <v>0</v>
      </c>
      <c r="P47" s="628">
        <v>0.05</v>
      </c>
      <c r="Q47" s="192">
        <v>4500</v>
      </c>
      <c r="R47" s="192">
        <v>635.98</v>
      </c>
      <c r="S47" s="19">
        <v>107</v>
      </c>
      <c r="T47" s="173"/>
      <c r="U47" s="19">
        <v>107</v>
      </c>
      <c r="V47" s="602">
        <f t="shared" si="0"/>
        <v>-83.18</v>
      </c>
      <c r="W47" s="236"/>
      <c r="Y47" s="361">
        <f t="shared" si="1"/>
        <v>225</v>
      </c>
    </row>
    <row r="48" spans="1:25" ht="15.75" customHeight="1">
      <c r="A48" s="618">
        <v>42</v>
      </c>
      <c r="B48" s="87" t="s">
        <v>1568</v>
      </c>
      <c r="C48" s="236" t="s">
        <v>1190</v>
      </c>
      <c r="D48" s="236" t="s">
        <v>1191</v>
      </c>
      <c r="E48" s="236" t="s">
        <v>1649</v>
      </c>
      <c r="F48" s="199" t="s">
        <v>1141</v>
      </c>
      <c r="G48" s="593">
        <v>1</v>
      </c>
      <c r="H48" s="593" t="s">
        <v>1278</v>
      </c>
      <c r="I48" s="604">
        <v>33604</v>
      </c>
      <c r="J48" s="604">
        <v>33604</v>
      </c>
      <c r="K48" s="594"/>
      <c r="L48" s="627" t="s">
        <v>1739</v>
      </c>
      <c r="M48" s="628">
        <v>0.05</v>
      </c>
      <c r="N48" s="628">
        <v>0</v>
      </c>
      <c r="O48" s="628">
        <v>0</v>
      </c>
      <c r="P48" s="628">
        <v>0.05</v>
      </c>
      <c r="Q48" s="192">
        <v>4500</v>
      </c>
      <c r="R48" s="192">
        <v>635.98</v>
      </c>
      <c r="S48" s="19">
        <v>107</v>
      </c>
      <c r="T48" s="173"/>
      <c r="U48" s="19">
        <v>107</v>
      </c>
      <c r="V48" s="108">
        <f t="shared" si="0"/>
        <v>-83.18</v>
      </c>
      <c r="W48" s="236"/>
      <c r="Y48" s="361">
        <f t="shared" si="1"/>
        <v>225</v>
      </c>
    </row>
    <row r="49" spans="1:25" ht="15.75" customHeight="1">
      <c r="A49" s="618">
        <v>43</v>
      </c>
      <c r="B49" s="87" t="s">
        <v>1569</v>
      </c>
      <c r="C49" s="236" t="s">
        <v>1190</v>
      </c>
      <c r="D49" s="236" t="s">
        <v>1192</v>
      </c>
      <c r="E49" s="236" t="s">
        <v>1649</v>
      </c>
      <c r="F49" s="199" t="s">
        <v>1141</v>
      </c>
      <c r="G49" s="593">
        <v>1</v>
      </c>
      <c r="H49" s="593" t="s">
        <v>1278</v>
      </c>
      <c r="I49" s="604">
        <v>33329</v>
      </c>
      <c r="J49" s="604">
        <v>33329</v>
      </c>
      <c r="K49" s="594"/>
      <c r="L49" s="627" t="s">
        <v>1739</v>
      </c>
      <c r="M49" s="628">
        <v>0.05</v>
      </c>
      <c r="N49" s="628">
        <v>0</v>
      </c>
      <c r="O49" s="628">
        <v>0</v>
      </c>
      <c r="P49" s="628">
        <v>0.05</v>
      </c>
      <c r="Q49" s="192">
        <v>4500</v>
      </c>
      <c r="R49" s="192">
        <v>635.98</v>
      </c>
      <c r="S49" s="19">
        <v>107</v>
      </c>
      <c r="T49" s="173"/>
      <c r="U49" s="19">
        <v>107</v>
      </c>
      <c r="V49" s="108">
        <f t="shared" si="0"/>
        <v>-83.18</v>
      </c>
      <c r="W49" s="236"/>
      <c r="Y49" s="361">
        <f t="shared" si="1"/>
        <v>225</v>
      </c>
    </row>
    <row r="50" spans="1:25" ht="15.75" customHeight="1">
      <c r="A50" s="618">
        <v>44</v>
      </c>
      <c r="B50" s="87" t="s">
        <v>1570</v>
      </c>
      <c r="C50" s="236" t="s">
        <v>1190</v>
      </c>
      <c r="D50" s="236" t="s">
        <v>1193</v>
      </c>
      <c r="E50" s="236" t="s">
        <v>1649</v>
      </c>
      <c r="F50" s="199" t="s">
        <v>1141</v>
      </c>
      <c r="G50" s="593">
        <v>1</v>
      </c>
      <c r="H50" s="593" t="s">
        <v>1278</v>
      </c>
      <c r="I50" s="604">
        <v>36161</v>
      </c>
      <c r="J50" s="604">
        <v>36161</v>
      </c>
      <c r="K50" s="594"/>
      <c r="L50" s="627" t="s">
        <v>1739</v>
      </c>
      <c r="M50" s="628">
        <v>0.05</v>
      </c>
      <c r="N50" s="628">
        <v>0</v>
      </c>
      <c r="O50" s="628">
        <v>0</v>
      </c>
      <c r="P50" s="628">
        <v>0.05</v>
      </c>
      <c r="Q50" s="192">
        <v>4500</v>
      </c>
      <c r="R50" s="192">
        <v>0</v>
      </c>
      <c r="S50" s="19">
        <v>107</v>
      </c>
      <c r="T50" s="173"/>
      <c r="U50" s="19">
        <v>107</v>
      </c>
      <c r="V50" s="108" t="str">
        <f t="shared" si="0"/>
        <v/>
      </c>
      <c r="W50" s="236"/>
      <c r="Y50" s="361">
        <f t="shared" si="1"/>
        <v>225</v>
      </c>
    </row>
    <row r="51" spans="1:25" ht="15.75" customHeight="1">
      <c r="A51" s="618">
        <v>45</v>
      </c>
      <c r="B51" s="87" t="s">
        <v>1571</v>
      </c>
      <c r="C51" s="236" t="s">
        <v>1190</v>
      </c>
      <c r="D51" s="236" t="s">
        <v>1193</v>
      </c>
      <c r="E51" s="236" t="s">
        <v>1649</v>
      </c>
      <c r="F51" s="199" t="s">
        <v>1141</v>
      </c>
      <c r="G51" s="593">
        <v>1</v>
      </c>
      <c r="H51" s="593" t="s">
        <v>1278</v>
      </c>
      <c r="I51" s="604">
        <v>36586</v>
      </c>
      <c r="J51" s="604">
        <v>36586</v>
      </c>
      <c r="K51" s="594"/>
      <c r="L51" s="627" t="s">
        <v>1739</v>
      </c>
      <c r="M51" s="628">
        <v>0.05</v>
      </c>
      <c r="N51" s="628">
        <v>0</v>
      </c>
      <c r="O51" s="628">
        <v>0</v>
      </c>
      <c r="P51" s="628">
        <v>0.05</v>
      </c>
      <c r="Q51" s="192">
        <v>4500</v>
      </c>
      <c r="R51" s="192">
        <v>0</v>
      </c>
      <c r="S51" s="19">
        <v>107</v>
      </c>
      <c r="T51" s="173"/>
      <c r="U51" s="19">
        <v>107</v>
      </c>
      <c r="V51" s="108" t="str">
        <f t="shared" si="0"/>
        <v/>
      </c>
      <c r="W51" s="236"/>
      <c r="Y51" s="361">
        <f t="shared" si="1"/>
        <v>225</v>
      </c>
    </row>
    <row r="52" spans="1:25" ht="15.75" customHeight="1">
      <c r="A52" s="618">
        <v>46</v>
      </c>
      <c r="B52" s="87" t="s">
        <v>1572</v>
      </c>
      <c r="C52" s="236" t="s">
        <v>1194</v>
      </c>
      <c r="D52" s="236" t="s">
        <v>1195</v>
      </c>
      <c r="E52" s="236" t="s">
        <v>1650</v>
      </c>
      <c r="F52" s="199" t="s">
        <v>1141</v>
      </c>
      <c r="G52" s="593">
        <v>1</v>
      </c>
      <c r="H52" s="593" t="s">
        <v>1278</v>
      </c>
      <c r="I52" s="604">
        <v>33970</v>
      </c>
      <c r="J52" s="604">
        <v>33970</v>
      </c>
      <c r="K52" s="594"/>
      <c r="L52" s="627" t="s">
        <v>1739</v>
      </c>
      <c r="M52" s="628">
        <v>0.12</v>
      </c>
      <c r="N52" s="628">
        <v>0</v>
      </c>
      <c r="O52" s="628">
        <v>0.01</v>
      </c>
      <c r="P52" s="628">
        <v>0.13</v>
      </c>
      <c r="Q52" s="192">
        <v>5600</v>
      </c>
      <c r="R52" s="192">
        <v>791.43</v>
      </c>
      <c r="S52" s="19">
        <v>654.79999999999995</v>
      </c>
      <c r="T52" s="173"/>
      <c r="U52" s="19">
        <v>654.79999999999995</v>
      </c>
      <c r="V52" s="108">
        <f t="shared" si="0"/>
        <v>-17.260000000000002</v>
      </c>
      <c r="W52" s="236"/>
      <c r="Y52" s="361">
        <f t="shared" si="1"/>
        <v>280</v>
      </c>
    </row>
    <row r="53" spans="1:25" ht="15.75" customHeight="1">
      <c r="A53" s="618">
        <v>47</v>
      </c>
      <c r="B53" s="87" t="s">
        <v>1573</v>
      </c>
      <c r="C53" s="236" t="s">
        <v>1188</v>
      </c>
      <c r="D53" s="236" t="s">
        <v>1189</v>
      </c>
      <c r="E53" s="236" t="s">
        <v>1700</v>
      </c>
      <c r="F53" s="199" t="s">
        <v>1141</v>
      </c>
      <c r="G53" s="593">
        <v>1</v>
      </c>
      <c r="H53" s="593" t="s">
        <v>1278</v>
      </c>
      <c r="I53" s="604">
        <v>29221</v>
      </c>
      <c r="J53" s="604">
        <v>29221</v>
      </c>
      <c r="K53" s="594"/>
      <c r="L53" s="627" t="s">
        <v>1739</v>
      </c>
      <c r="M53" s="628">
        <v>0.59</v>
      </c>
      <c r="N53" s="628">
        <v>0.36</v>
      </c>
      <c r="O53" s="628">
        <v>0.02</v>
      </c>
      <c r="P53" s="628">
        <v>0.97</v>
      </c>
      <c r="Q53" s="192">
        <v>15000</v>
      </c>
      <c r="R53" s="192">
        <v>2119.91</v>
      </c>
      <c r="S53" s="19">
        <v>5010.6000000000004</v>
      </c>
      <c r="T53" s="173"/>
      <c r="U53" s="19">
        <v>5010.6000000000004</v>
      </c>
      <c r="V53" s="108">
        <f t="shared" si="0"/>
        <v>136.36000000000001</v>
      </c>
      <c r="W53" s="236"/>
      <c r="Y53" s="361">
        <f t="shared" si="1"/>
        <v>750</v>
      </c>
    </row>
    <row r="54" spans="1:25" ht="15.75" customHeight="1">
      <c r="A54" s="618">
        <v>48</v>
      </c>
      <c r="B54" s="87" t="s">
        <v>1574</v>
      </c>
      <c r="C54" s="236" t="s">
        <v>1167</v>
      </c>
      <c r="D54" s="236" t="s">
        <v>1196</v>
      </c>
      <c r="E54" s="236" t="s">
        <v>1713</v>
      </c>
      <c r="F54" s="199" t="s">
        <v>1141</v>
      </c>
      <c r="G54" s="593">
        <v>1</v>
      </c>
      <c r="H54" s="593" t="s">
        <v>1278</v>
      </c>
      <c r="I54" s="604">
        <v>32295</v>
      </c>
      <c r="J54" s="604">
        <v>32295</v>
      </c>
      <c r="K54" s="594"/>
      <c r="L54" s="627" t="s">
        <v>1739</v>
      </c>
      <c r="M54" s="628">
        <v>0.02</v>
      </c>
      <c r="N54" s="628">
        <v>0.05</v>
      </c>
      <c r="O54" s="628">
        <v>0</v>
      </c>
      <c r="P54" s="628">
        <v>7.0000000000000007E-2</v>
      </c>
      <c r="Q54" s="192">
        <v>6850</v>
      </c>
      <c r="R54" s="192">
        <v>967.72</v>
      </c>
      <c r="S54" s="19">
        <v>452.8</v>
      </c>
      <c r="T54" s="173"/>
      <c r="U54" s="19">
        <v>452.8</v>
      </c>
      <c r="V54" s="602">
        <f t="shared" si="0"/>
        <v>-53.21</v>
      </c>
      <c r="W54" s="236"/>
      <c r="Y54" s="361">
        <f t="shared" si="1"/>
        <v>342.5</v>
      </c>
    </row>
    <row r="55" spans="1:25" ht="15.75" customHeight="1">
      <c r="A55" s="618">
        <v>49</v>
      </c>
      <c r="B55" s="87" t="s">
        <v>1575</v>
      </c>
      <c r="C55" s="236" t="s">
        <v>1197</v>
      </c>
      <c r="D55" s="236" t="s">
        <v>1720</v>
      </c>
      <c r="E55" s="236" t="s">
        <v>1721</v>
      </c>
      <c r="F55" s="199" t="s">
        <v>1141</v>
      </c>
      <c r="G55" s="593">
        <v>1</v>
      </c>
      <c r="H55" s="593" t="s">
        <v>1278</v>
      </c>
      <c r="I55" s="604">
        <v>26938</v>
      </c>
      <c r="J55" s="604">
        <v>26938</v>
      </c>
      <c r="K55" s="594"/>
      <c r="L55" s="627" t="s">
        <v>1739</v>
      </c>
      <c r="M55" s="628">
        <v>6.91</v>
      </c>
      <c r="N55" s="628">
        <v>10.36</v>
      </c>
      <c r="O55" s="628">
        <v>0</v>
      </c>
      <c r="P55" s="628">
        <v>17.27</v>
      </c>
      <c r="Q55" s="192">
        <v>956406.72</v>
      </c>
      <c r="R55" s="192">
        <v>209859.52</v>
      </c>
      <c r="S55" s="19">
        <v>99739.4</v>
      </c>
      <c r="T55" s="173"/>
      <c r="U55" s="19">
        <v>99739.4</v>
      </c>
      <c r="V55" s="602">
        <f t="shared" si="0"/>
        <v>-52.47</v>
      </c>
      <c r="W55" s="236"/>
      <c r="Y55" s="361">
        <f t="shared" si="1"/>
        <v>47820.34</v>
      </c>
    </row>
    <row r="56" spans="1:25" ht="15.75" customHeight="1">
      <c r="A56" s="618">
        <v>50</v>
      </c>
      <c r="B56" s="87" t="s">
        <v>1576</v>
      </c>
      <c r="C56" s="236" t="s">
        <v>1198</v>
      </c>
      <c r="D56" s="236" t="s">
        <v>1199</v>
      </c>
      <c r="E56" s="236" t="s">
        <v>1722</v>
      </c>
      <c r="F56" s="199" t="s">
        <v>1141</v>
      </c>
      <c r="G56" s="593">
        <v>1</v>
      </c>
      <c r="H56" s="593" t="s">
        <v>1278</v>
      </c>
      <c r="I56" s="604">
        <v>29495</v>
      </c>
      <c r="J56" s="604">
        <v>29495</v>
      </c>
      <c r="K56" s="594"/>
      <c r="L56" s="627" t="s">
        <v>1739</v>
      </c>
      <c r="M56" s="628">
        <v>8.77</v>
      </c>
      <c r="N56" s="628">
        <v>0</v>
      </c>
      <c r="O56" s="628">
        <v>0</v>
      </c>
      <c r="P56" s="628">
        <v>8.77</v>
      </c>
      <c r="Q56" s="192">
        <v>969158.81</v>
      </c>
      <c r="R56" s="192">
        <v>212657.6</v>
      </c>
      <c r="S56" s="19">
        <v>18767.8</v>
      </c>
      <c r="T56" s="173"/>
      <c r="U56" s="19">
        <v>18767.8</v>
      </c>
      <c r="V56" s="108">
        <f t="shared" si="0"/>
        <v>-91.17</v>
      </c>
      <c r="W56" s="236"/>
      <c r="Y56" s="361">
        <f t="shared" si="1"/>
        <v>48457.94</v>
      </c>
    </row>
    <row r="57" spans="1:25" ht="15.75" customHeight="1">
      <c r="A57" s="618">
        <v>51</v>
      </c>
      <c r="B57" s="87" t="s">
        <v>1577</v>
      </c>
      <c r="C57" s="236" t="s">
        <v>1200</v>
      </c>
      <c r="D57" s="236" t="s">
        <v>1201</v>
      </c>
      <c r="E57" s="236" t="s">
        <v>1723</v>
      </c>
      <c r="F57" s="199" t="s">
        <v>1141</v>
      </c>
      <c r="G57" s="593">
        <v>1</v>
      </c>
      <c r="H57" s="593" t="s">
        <v>1278</v>
      </c>
      <c r="I57" s="604">
        <v>26573</v>
      </c>
      <c r="J57" s="604">
        <v>26573</v>
      </c>
      <c r="K57" s="594"/>
      <c r="L57" s="627" t="s">
        <v>1739</v>
      </c>
      <c r="M57" s="628">
        <v>2.74</v>
      </c>
      <c r="N57" s="628">
        <v>0</v>
      </c>
      <c r="O57" s="628">
        <v>0</v>
      </c>
      <c r="P57" s="628">
        <v>2.74</v>
      </c>
      <c r="Q57" s="192">
        <v>25000</v>
      </c>
      <c r="R57" s="192">
        <v>3533.2</v>
      </c>
      <c r="S57" s="19">
        <v>5863.6</v>
      </c>
      <c r="T57" s="173"/>
      <c r="U57" s="19">
        <v>5863.6</v>
      </c>
      <c r="V57" s="108">
        <f t="shared" si="0"/>
        <v>65.959999999999994</v>
      </c>
      <c r="W57" s="236"/>
      <c r="Y57" s="361">
        <f t="shared" si="1"/>
        <v>1250</v>
      </c>
    </row>
    <row r="58" spans="1:25" ht="15.75" customHeight="1">
      <c r="A58" s="618">
        <v>52</v>
      </c>
      <c r="B58" s="87" t="s">
        <v>1578</v>
      </c>
      <c r="C58" s="236" t="s">
        <v>1202</v>
      </c>
      <c r="D58" s="236" t="s">
        <v>1203</v>
      </c>
      <c r="E58" s="236" t="s">
        <v>1723</v>
      </c>
      <c r="F58" s="199" t="s">
        <v>1141</v>
      </c>
      <c r="G58" s="593">
        <v>1</v>
      </c>
      <c r="H58" s="593" t="s">
        <v>1278</v>
      </c>
      <c r="I58" s="604">
        <v>25993</v>
      </c>
      <c r="J58" s="604">
        <v>25993</v>
      </c>
      <c r="K58" s="594"/>
      <c r="L58" s="627" t="s">
        <v>1739</v>
      </c>
      <c r="M58" s="628">
        <v>0.28000000000000003</v>
      </c>
      <c r="N58" s="628">
        <v>0</v>
      </c>
      <c r="O58" s="628">
        <v>0</v>
      </c>
      <c r="P58" s="628">
        <v>0.28000000000000003</v>
      </c>
      <c r="Q58" s="192">
        <v>35000</v>
      </c>
      <c r="R58" s="192">
        <v>4946.4799999999996</v>
      </c>
      <c r="S58" s="19">
        <v>599.20000000000005</v>
      </c>
      <c r="T58" s="173"/>
      <c r="U58" s="19">
        <v>599.20000000000005</v>
      </c>
      <c r="V58" s="108">
        <f t="shared" si="0"/>
        <v>-87.89</v>
      </c>
      <c r="W58" s="236"/>
      <c r="Y58" s="361">
        <f t="shared" si="1"/>
        <v>1750</v>
      </c>
    </row>
    <row r="59" spans="1:25" ht="15.75" customHeight="1">
      <c r="A59" s="618">
        <v>53</v>
      </c>
      <c r="B59" s="87" t="s">
        <v>1579</v>
      </c>
      <c r="C59" s="236" t="s">
        <v>1204</v>
      </c>
      <c r="D59" s="236" t="s">
        <v>1205</v>
      </c>
      <c r="E59" s="236" t="s">
        <v>1723</v>
      </c>
      <c r="F59" s="199" t="s">
        <v>1141</v>
      </c>
      <c r="G59" s="593">
        <v>1</v>
      </c>
      <c r="H59" s="593" t="s">
        <v>1278</v>
      </c>
      <c r="I59" s="604">
        <v>26054</v>
      </c>
      <c r="J59" s="604">
        <v>26054</v>
      </c>
      <c r="K59" s="594"/>
      <c r="L59" s="627" t="s">
        <v>1739</v>
      </c>
      <c r="M59" s="628">
        <v>0.1</v>
      </c>
      <c r="N59" s="628">
        <v>0</v>
      </c>
      <c r="O59" s="628">
        <v>0</v>
      </c>
      <c r="P59" s="628">
        <v>0.1</v>
      </c>
      <c r="Q59" s="192">
        <v>45000</v>
      </c>
      <c r="R59" s="192">
        <v>6359.75</v>
      </c>
      <c r="S59" s="19">
        <v>214</v>
      </c>
      <c r="T59" s="173"/>
      <c r="U59" s="19">
        <v>214</v>
      </c>
      <c r="V59" s="108">
        <f t="shared" si="0"/>
        <v>-96.64</v>
      </c>
      <c r="W59" s="236"/>
      <c r="Y59" s="361">
        <f t="shared" si="1"/>
        <v>2250</v>
      </c>
    </row>
    <row r="60" spans="1:25" ht="15.75" customHeight="1">
      <c r="A60" s="618">
        <v>54</v>
      </c>
      <c r="B60" s="87" t="s">
        <v>1580</v>
      </c>
      <c r="C60" s="236" t="s">
        <v>1206</v>
      </c>
      <c r="D60" s="236" t="s">
        <v>1207</v>
      </c>
      <c r="E60" s="236" t="s">
        <v>1724</v>
      </c>
      <c r="F60" s="199" t="s">
        <v>1141</v>
      </c>
      <c r="G60" s="593">
        <v>1</v>
      </c>
      <c r="H60" s="593" t="s">
        <v>1278</v>
      </c>
      <c r="I60" s="604">
        <v>26451</v>
      </c>
      <c r="J60" s="604">
        <v>26451</v>
      </c>
      <c r="K60" s="594"/>
      <c r="L60" s="627" t="s">
        <v>1739</v>
      </c>
      <c r="M60" s="628">
        <v>1.63</v>
      </c>
      <c r="N60" s="628">
        <v>0</v>
      </c>
      <c r="O60" s="628">
        <v>0</v>
      </c>
      <c r="P60" s="628">
        <v>1.63</v>
      </c>
      <c r="Q60" s="192">
        <v>45000</v>
      </c>
      <c r="R60" s="192">
        <v>6359.75</v>
      </c>
      <c r="S60" s="19">
        <v>3488.2</v>
      </c>
      <c r="T60" s="173"/>
      <c r="U60" s="19">
        <v>3488.2</v>
      </c>
      <c r="V60" s="108">
        <f t="shared" si="0"/>
        <v>-45.15</v>
      </c>
      <c r="W60" s="236"/>
      <c r="Y60" s="361">
        <f t="shared" si="1"/>
        <v>2250</v>
      </c>
    </row>
    <row r="61" spans="1:25" ht="15.75" customHeight="1">
      <c r="A61" s="618">
        <v>55</v>
      </c>
      <c r="B61" s="87" t="s">
        <v>1581</v>
      </c>
      <c r="C61" s="236" t="s">
        <v>1208</v>
      </c>
      <c r="D61" s="236" t="s">
        <v>1725</v>
      </c>
      <c r="E61" s="236" t="s">
        <v>1652</v>
      </c>
      <c r="F61" s="199" t="s">
        <v>1141</v>
      </c>
      <c r="G61" s="593">
        <v>1</v>
      </c>
      <c r="H61" s="593" t="s">
        <v>1278</v>
      </c>
      <c r="I61" s="604">
        <v>27303</v>
      </c>
      <c r="J61" s="604">
        <v>27303</v>
      </c>
      <c r="K61" s="594"/>
      <c r="L61" s="627" t="s">
        <v>1739</v>
      </c>
      <c r="M61" s="628">
        <v>0.38</v>
      </c>
      <c r="N61" s="628">
        <v>0</v>
      </c>
      <c r="O61" s="628">
        <v>0</v>
      </c>
      <c r="P61" s="628">
        <v>0.38</v>
      </c>
      <c r="Q61" s="192">
        <v>56000</v>
      </c>
      <c r="R61" s="192">
        <v>7914.36</v>
      </c>
      <c r="S61" s="19">
        <v>813.2</v>
      </c>
      <c r="T61" s="173"/>
      <c r="U61" s="19">
        <v>813.2</v>
      </c>
      <c r="V61" s="108">
        <f t="shared" si="0"/>
        <v>-89.73</v>
      </c>
      <c r="W61" s="236"/>
      <c r="Y61" s="361">
        <f t="shared" si="1"/>
        <v>2800</v>
      </c>
    </row>
    <row r="62" spans="1:25" ht="15.75" customHeight="1">
      <c r="A62" s="618">
        <v>56</v>
      </c>
      <c r="B62" s="87" t="s">
        <v>1582</v>
      </c>
      <c r="C62" s="236" t="s">
        <v>1210</v>
      </c>
      <c r="D62" s="236" t="s">
        <v>1211</v>
      </c>
      <c r="E62" s="236" t="s">
        <v>1726</v>
      </c>
      <c r="F62" s="199" t="s">
        <v>1141</v>
      </c>
      <c r="G62" s="593">
        <v>1</v>
      </c>
      <c r="H62" s="593" t="s">
        <v>1278</v>
      </c>
      <c r="I62" s="604">
        <v>28307</v>
      </c>
      <c r="J62" s="604">
        <v>28307</v>
      </c>
      <c r="K62" s="594"/>
      <c r="L62" s="627" t="s">
        <v>1739</v>
      </c>
      <c r="M62" s="628">
        <v>0</v>
      </c>
      <c r="N62" s="628">
        <v>12.5</v>
      </c>
      <c r="O62" s="628">
        <v>0</v>
      </c>
      <c r="P62" s="628">
        <v>12.5</v>
      </c>
      <c r="Q62" s="192">
        <v>855290.3</v>
      </c>
      <c r="R62" s="192">
        <v>187672.51</v>
      </c>
      <c r="S62" s="19">
        <v>102500</v>
      </c>
      <c r="T62" s="173"/>
      <c r="U62" s="19">
        <v>102500</v>
      </c>
      <c r="V62" s="602">
        <f t="shared" si="0"/>
        <v>-45.38</v>
      </c>
      <c r="W62" s="236"/>
      <c r="Y62" s="361">
        <f t="shared" si="1"/>
        <v>42764.52</v>
      </c>
    </row>
    <row r="63" spans="1:25" ht="15.75" customHeight="1">
      <c r="A63" s="618">
        <v>57</v>
      </c>
      <c r="B63" s="87" t="s">
        <v>1583</v>
      </c>
      <c r="C63" s="236" t="s">
        <v>1210</v>
      </c>
      <c r="D63" s="236" t="s">
        <v>1211</v>
      </c>
      <c r="E63" s="236" t="s">
        <v>1726</v>
      </c>
      <c r="F63" s="199" t="s">
        <v>1141</v>
      </c>
      <c r="G63" s="593">
        <v>1</v>
      </c>
      <c r="H63" s="593" t="s">
        <v>1278</v>
      </c>
      <c r="I63" s="604">
        <v>26359</v>
      </c>
      <c r="J63" s="604">
        <v>26359</v>
      </c>
      <c r="K63" s="594"/>
      <c r="L63" s="627" t="s">
        <v>1739</v>
      </c>
      <c r="M63" s="628">
        <v>0</v>
      </c>
      <c r="N63" s="628">
        <v>12.5</v>
      </c>
      <c r="O63" s="628">
        <v>0</v>
      </c>
      <c r="P63" s="628">
        <v>12.5</v>
      </c>
      <c r="Q63" s="192">
        <v>855290.3</v>
      </c>
      <c r="R63" s="192">
        <v>187672.51</v>
      </c>
      <c r="S63" s="19">
        <v>102500</v>
      </c>
      <c r="T63" s="173"/>
      <c r="U63" s="19">
        <v>102500</v>
      </c>
      <c r="V63" s="602">
        <f t="shared" si="0"/>
        <v>-45.38</v>
      </c>
      <c r="W63" s="236"/>
      <c r="Y63" s="361">
        <f t="shared" si="1"/>
        <v>42764.52</v>
      </c>
    </row>
    <row r="64" spans="1:25" ht="15.75" customHeight="1">
      <c r="A64" s="618">
        <v>58</v>
      </c>
      <c r="B64" s="87" t="s">
        <v>1584</v>
      </c>
      <c r="C64" s="236" t="s">
        <v>1210</v>
      </c>
      <c r="D64" s="236" t="s">
        <v>1211</v>
      </c>
      <c r="E64" s="236" t="s">
        <v>1726</v>
      </c>
      <c r="F64" s="199" t="s">
        <v>1141</v>
      </c>
      <c r="G64" s="593">
        <v>1</v>
      </c>
      <c r="H64" s="593" t="s">
        <v>1278</v>
      </c>
      <c r="I64" s="604">
        <v>29221</v>
      </c>
      <c r="J64" s="604">
        <v>29221</v>
      </c>
      <c r="K64" s="594"/>
      <c r="L64" s="627" t="s">
        <v>1739</v>
      </c>
      <c r="M64" s="628">
        <v>0</v>
      </c>
      <c r="N64" s="628">
        <v>12.5</v>
      </c>
      <c r="O64" s="628">
        <v>0</v>
      </c>
      <c r="P64" s="628">
        <v>12.5</v>
      </c>
      <c r="Q64" s="192">
        <v>855290.3</v>
      </c>
      <c r="R64" s="192">
        <v>187672.51</v>
      </c>
      <c r="S64" s="19">
        <v>102500</v>
      </c>
      <c r="T64" s="173"/>
      <c r="U64" s="19">
        <v>102500</v>
      </c>
      <c r="V64" s="108">
        <f t="shared" si="0"/>
        <v>-45.38</v>
      </c>
      <c r="W64" s="236"/>
      <c r="Y64" s="361">
        <f t="shared" si="1"/>
        <v>42764.52</v>
      </c>
    </row>
    <row r="65" spans="1:25" ht="15.75" customHeight="1">
      <c r="A65" s="618">
        <v>59</v>
      </c>
      <c r="B65" s="87" t="s">
        <v>1585</v>
      </c>
      <c r="C65" s="236" t="s">
        <v>1210</v>
      </c>
      <c r="D65" s="236" t="s">
        <v>1212</v>
      </c>
      <c r="E65" s="236" t="s">
        <v>1726</v>
      </c>
      <c r="F65" s="199" t="s">
        <v>1141</v>
      </c>
      <c r="G65" s="593">
        <v>1</v>
      </c>
      <c r="H65" s="593" t="s">
        <v>1278</v>
      </c>
      <c r="I65" s="604">
        <v>29252</v>
      </c>
      <c r="J65" s="604">
        <v>29252</v>
      </c>
      <c r="K65" s="594"/>
      <c r="L65" s="627" t="s">
        <v>1739</v>
      </c>
      <c r="M65" s="628">
        <v>0</v>
      </c>
      <c r="N65" s="628">
        <v>12.5</v>
      </c>
      <c r="O65" s="628">
        <v>0</v>
      </c>
      <c r="P65" s="628">
        <v>12.5</v>
      </c>
      <c r="Q65" s="192">
        <v>855290.3</v>
      </c>
      <c r="R65" s="192">
        <v>187672.51</v>
      </c>
      <c r="S65" s="19">
        <v>102500</v>
      </c>
      <c r="T65" s="173"/>
      <c r="U65" s="19">
        <v>102500</v>
      </c>
      <c r="V65" s="108">
        <f t="shared" si="0"/>
        <v>-45.38</v>
      </c>
      <c r="W65" s="236"/>
      <c r="Y65" s="361">
        <f t="shared" si="1"/>
        <v>42764.52</v>
      </c>
    </row>
    <row r="66" spans="1:25" ht="15.75" customHeight="1">
      <c r="A66" s="618">
        <v>60</v>
      </c>
      <c r="B66" s="87" t="s">
        <v>1586</v>
      </c>
      <c r="C66" s="236" t="s">
        <v>1210</v>
      </c>
      <c r="D66" s="236" t="s">
        <v>1212</v>
      </c>
      <c r="E66" s="236" t="s">
        <v>1726</v>
      </c>
      <c r="F66" s="199" t="s">
        <v>1141</v>
      </c>
      <c r="G66" s="593">
        <v>1</v>
      </c>
      <c r="H66" s="593" t="s">
        <v>1278</v>
      </c>
      <c r="I66" s="604">
        <v>31533</v>
      </c>
      <c r="J66" s="604">
        <v>31533</v>
      </c>
      <c r="K66" s="594"/>
      <c r="L66" s="627" t="s">
        <v>1739</v>
      </c>
      <c r="M66" s="628">
        <v>0</v>
      </c>
      <c r="N66" s="628">
        <v>12.5</v>
      </c>
      <c r="O66" s="628">
        <v>0</v>
      </c>
      <c r="P66" s="628">
        <v>12.5</v>
      </c>
      <c r="Q66" s="192">
        <v>855290.3</v>
      </c>
      <c r="R66" s="192">
        <v>187672.51</v>
      </c>
      <c r="S66" s="19">
        <v>102500</v>
      </c>
      <c r="T66" s="173"/>
      <c r="U66" s="19">
        <v>102500</v>
      </c>
      <c r="V66" s="108">
        <f t="shared" si="0"/>
        <v>-45.38</v>
      </c>
      <c r="W66" s="236"/>
      <c r="Y66" s="361">
        <f t="shared" si="1"/>
        <v>42764.52</v>
      </c>
    </row>
    <row r="67" spans="1:25" ht="15.75" customHeight="1">
      <c r="A67" s="618">
        <v>61</v>
      </c>
      <c r="B67" s="87" t="s">
        <v>1587</v>
      </c>
      <c r="C67" s="236" t="s">
        <v>1210</v>
      </c>
      <c r="D67" s="236" t="s">
        <v>1212</v>
      </c>
      <c r="E67" s="236" t="s">
        <v>1726</v>
      </c>
      <c r="F67" s="199" t="s">
        <v>1141</v>
      </c>
      <c r="G67" s="593">
        <v>1</v>
      </c>
      <c r="H67" s="593" t="s">
        <v>1278</v>
      </c>
      <c r="I67" s="604">
        <v>30590</v>
      </c>
      <c r="J67" s="604">
        <v>30590</v>
      </c>
      <c r="K67" s="594"/>
      <c r="L67" s="627" t="s">
        <v>1739</v>
      </c>
      <c r="M67" s="628">
        <v>0</v>
      </c>
      <c r="N67" s="628">
        <v>12.5</v>
      </c>
      <c r="O67" s="628">
        <v>0</v>
      </c>
      <c r="P67" s="628">
        <v>12.5</v>
      </c>
      <c r="Q67" s="192">
        <v>855290.3</v>
      </c>
      <c r="R67" s="192">
        <v>187672.51</v>
      </c>
      <c r="S67" s="19">
        <v>102500</v>
      </c>
      <c r="T67" s="173"/>
      <c r="U67" s="19">
        <v>102500</v>
      </c>
      <c r="V67" s="108">
        <f t="shared" si="0"/>
        <v>-45.38</v>
      </c>
      <c r="W67" s="236"/>
      <c r="Y67" s="361">
        <f t="shared" si="1"/>
        <v>42764.52</v>
      </c>
    </row>
    <row r="68" spans="1:25" ht="15.75" customHeight="1">
      <c r="A68" s="618">
        <v>62</v>
      </c>
      <c r="B68" s="87" t="s">
        <v>1588</v>
      </c>
      <c r="C68" s="236" t="s">
        <v>1213</v>
      </c>
      <c r="D68" s="236" t="s">
        <v>1214</v>
      </c>
      <c r="E68" s="236" t="s">
        <v>1726</v>
      </c>
      <c r="F68" s="199" t="s">
        <v>1141</v>
      </c>
      <c r="G68" s="593">
        <v>1</v>
      </c>
      <c r="H68" s="593" t="s">
        <v>1278</v>
      </c>
      <c r="I68" s="604">
        <v>33239</v>
      </c>
      <c r="J68" s="604">
        <v>33239</v>
      </c>
      <c r="K68" s="594"/>
      <c r="L68" s="627" t="s">
        <v>1739</v>
      </c>
      <c r="M68" s="628">
        <v>2.5</v>
      </c>
      <c r="N68" s="628">
        <v>0</v>
      </c>
      <c r="O68" s="628">
        <v>0</v>
      </c>
      <c r="P68" s="628">
        <v>2.5</v>
      </c>
      <c r="Q68" s="192">
        <v>89000</v>
      </c>
      <c r="R68" s="192">
        <v>12578.18</v>
      </c>
      <c r="S68" s="19">
        <v>5350</v>
      </c>
      <c r="T68" s="173"/>
      <c r="U68" s="19">
        <v>5350</v>
      </c>
      <c r="V68" s="108">
        <f t="shared" si="0"/>
        <v>-57.47</v>
      </c>
      <c r="W68" s="236"/>
      <c r="Y68" s="361">
        <f t="shared" si="1"/>
        <v>4450</v>
      </c>
    </row>
    <row r="69" spans="1:25" ht="15.75" customHeight="1">
      <c r="A69" s="618">
        <v>63</v>
      </c>
      <c r="B69" s="87" t="s">
        <v>1589</v>
      </c>
      <c r="C69" s="236" t="s">
        <v>1215</v>
      </c>
      <c r="D69" s="236" t="s">
        <v>1727</v>
      </c>
      <c r="E69" s="236" t="s">
        <v>1726</v>
      </c>
      <c r="F69" s="199" t="s">
        <v>1141</v>
      </c>
      <c r="G69" s="593">
        <v>1</v>
      </c>
      <c r="H69" s="593" t="s">
        <v>1278</v>
      </c>
      <c r="I69" s="604">
        <v>35339</v>
      </c>
      <c r="J69" s="604">
        <v>35339</v>
      </c>
      <c r="K69" s="594"/>
      <c r="L69" s="627" t="s">
        <v>1739</v>
      </c>
      <c r="M69" s="628">
        <v>0</v>
      </c>
      <c r="N69" s="628">
        <v>3.85</v>
      </c>
      <c r="O69" s="628">
        <v>0</v>
      </c>
      <c r="P69" s="628">
        <v>3.85</v>
      </c>
      <c r="Q69" s="192">
        <v>79000</v>
      </c>
      <c r="R69" s="192">
        <v>11164.91</v>
      </c>
      <c r="S69" s="19">
        <v>31570</v>
      </c>
      <c r="T69" s="173"/>
      <c r="U69" s="19">
        <v>31570</v>
      </c>
      <c r="V69" s="108">
        <f t="shared" si="0"/>
        <v>182.76</v>
      </c>
      <c r="W69" s="236"/>
      <c r="Y69" s="361">
        <f t="shared" si="1"/>
        <v>3950</v>
      </c>
    </row>
    <row r="70" spans="1:25" ht="15.75" customHeight="1">
      <c r="A70" s="618">
        <v>64</v>
      </c>
      <c r="B70" s="87" t="s">
        <v>1590</v>
      </c>
      <c r="C70" s="236" t="s">
        <v>1215</v>
      </c>
      <c r="D70" s="236" t="s">
        <v>1216</v>
      </c>
      <c r="E70" s="236" t="s">
        <v>1726</v>
      </c>
      <c r="F70" s="199" t="s">
        <v>1141</v>
      </c>
      <c r="G70" s="593">
        <v>1</v>
      </c>
      <c r="H70" s="593" t="s">
        <v>1278</v>
      </c>
      <c r="I70" s="604">
        <v>33117</v>
      </c>
      <c r="J70" s="604">
        <v>33117</v>
      </c>
      <c r="K70" s="594"/>
      <c r="L70" s="627" t="s">
        <v>1739</v>
      </c>
      <c r="M70" s="628">
        <v>0</v>
      </c>
      <c r="N70" s="628">
        <v>3.4</v>
      </c>
      <c r="O70" s="628">
        <v>0</v>
      </c>
      <c r="P70" s="628">
        <v>3.4</v>
      </c>
      <c r="Q70" s="192">
        <v>79000</v>
      </c>
      <c r="R70" s="192">
        <v>11164.91</v>
      </c>
      <c r="S70" s="19">
        <v>27880</v>
      </c>
      <c r="T70" s="173"/>
      <c r="U70" s="19">
        <v>27880</v>
      </c>
      <c r="V70" s="602">
        <f t="shared" si="0"/>
        <v>149.71</v>
      </c>
      <c r="W70" s="236"/>
      <c r="Y70" s="361">
        <f t="shared" si="1"/>
        <v>3950</v>
      </c>
    </row>
    <row r="71" spans="1:25" ht="15.75" customHeight="1">
      <c r="A71" s="618">
        <v>65</v>
      </c>
      <c r="B71" s="87" t="s">
        <v>1591</v>
      </c>
      <c r="C71" s="236" t="s">
        <v>1215</v>
      </c>
      <c r="D71" s="236" t="s">
        <v>1216</v>
      </c>
      <c r="E71" s="236" t="s">
        <v>1726</v>
      </c>
      <c r="F71" s="199" t="s">
        <v>1141</v>
      </c>
      <c r="G71" s="593">
        <v>1</v>
      </c>
      <c r="H71" s="593" t="s">
        <v>1278</v>
      </c>
      <c r="I71" s="604">
        <v>30773</v>
      </c>
      <c r="J71" s="604">
        <v>30773</v>
      </c>
      <c r="K71" s="594"/>
      <c r="L71" s="627" t="s">
        <v>1739</v>
      </c>
      <c r="M71" s="628">
        <v>0</v>
      </c>
      <c r="N71" s="628">
        <v>3.4</v>
      </c>
      <c r="O71" s="628">
        <v>0</v>
      </c>
      <c r="P71" s="628">
        <v>3.4</v>
      </c>
      <c r="Q71" s="192">
        <v>79000</v>
      </c>
      <c r="R71" s="192">
        <v>11164.91</v>
      </c>
      <c r="S71" s="19">
        <v>27880</v>
      </c>
      <c r="T71" s="173"/>
      <c r="U71" s="19">
        <v>27880</v>
      </c>
      <c r="V71" s="602">
        <f t="shared" ref="V71:V121" si="2">IF(OR(R71=0,R71=""),"",ROUND((U71-R71)/R71*100,2))</f>
        <v>149.71</v>
      </c>
      <c r="W71" s="236"/>
      <c r="Y71" s="361">
        <f t="shared" si="1"/>
        <v>3950</v>
      </c>
    </row>
    <row r="72" spans="1:25" ht="15.75" customHeight="1">
      <c r="A72" s="618">
        <v>66</v>
      </c>
      <c r="B72" s="87" t="s">
        <v>1592</v>
      </c>
      <c r="C72" s="236" t="s">
        <v>1217</v>
      </c>
      <c r="D72" s="236" t="s">
        <v>1218</v>
      </c>
      <c r="E72" s="236" t="s">
        <v>1726</v>
      </c>
      <c r="F72" s="199" t="s">
        <v>1141</v>
      </c>
      <c r="G72" s="593">
        <v>1</v>
      </c>
      <c r="H72" s="593" t="s">
        <v>1278</v>
      </c>
      <c r="I72" s="604">
        <v>36161</v>
      </c>
      <c r="J72" s="604">
        <v>36161</v>
      </c>
      <c r="K72" s="594"/>
      <c r="L72" s="627" t="s">
        <v>1739</v>
      </c>
      <c r="M72" s="628">
        <v>0</v>
      </c>
      <c r="N72" s="628">
        <v>1.6</v>
      </c>
      <c r="O72" s="628">
        <v>0</v>
      </c>
      <c r="P72" s="628">
        <v>1.6</v>
      </c>
      <c r="Q72" s="192">
        <v>153025.07999999999</v>
      </c>
      <c r="R72" s="192">
        <v>21151.87</v>
      </c>
      <c r="S72" s="19">
        <v>13120</v>
      </c>
      <c r="T72" s="173"/>
      <c r="U72" s="19">
        <v>13120</v>
      </c>
      <c r="V72" s="108">
        <f t="shared" si="2"/>
        <v>-37.97</v>
      </c>
      <c r="W72" s="236"/>
      <c r="Y72" s="361">
        <f t="shared" ref="Y72:Y121" si="3">Q72*5%</f>
        <v>7651.25</v>
      </c>
    </row>
    <row r="73" spans="1:25" ht="15.75" customHeight="1">
      <c r="A73" s="618">
        <v>67</v>
      </c>
      <c r="B73" s="87" t="s">
        <v>1593</v>
      </c>
      <c r="C73" s="236" t="s">
        <v>1219</v>
      </c>
      <c r="D73" s="236" t="s">
        <v>1220</v>
      </c>
      <c r="E73" s="236" t="s">
        <v>1726</v>
      </c>
      <c r="F73" s="199" t="s">
        <v>1141</v>
      </c>
      <c r="G73" s="593">
        <v>1</v>
      </c>
      <c r="H73" s="593" t="s">
        <v>1278</v>
      </c>
      <c r="I73" s="604">
        <v>32994</v>
      </c>
      <c r="J73" s="604">
        <v>32994</v>
      </c>
      <c r="K73" s="594"/>
      <c r="L73" s="627" t="s">
        <v>1739</v>
      </c>
      <c r="M73" s="628">
        <v>0.56000000000000005</v>
      </c>
      <c r="N73" s="628">
        <v>0</v>
      </c>
      <c r="O73" s="628">
        <v>0</v>
      </c>
      <c r="P73" s="628">
        <v>0.56000000000000005</v>
      </c>
      <c r="Q73" s="192">
        <v>15000</v>
      </c>
      <c r="R73" s="192">
        <v>2119.91</v>
      </c>
      <c r="S73" s="19">
        <v>1198.4000000000001</v>
      </c>
      <c r="T73" s="173"/>
      <c r="U73" s="19">
        <v>1198.4000000000001</v>
      </c>
      <c r="V73" s="108">
        <f t="shared" si="2"/>
        <v>-43.47</v>
      </c>
      <c r="W73" s="236"/>
      <c r="Y73" s="361">
        <f t="shared" si="3"/>
        <v>750</v>
      </c>
    </row>
    <row r="74" spans="1:25" ht="15.75" customHeight="1">
      <c r="A74" s="618">
        <v>68</v>
      </c>
      <c r="B74" s="87" t="s">
        <v>1594</v>
      </c>
      <c r="C74" s="236" t="s">
        <v>1221</v>
      </c>
      <c r="D74" s="236" t="s">
        <v>1222</v>
      </c>
      <c r="E74" s="236" t="s">
        <v>1726</v>
      </c>
      <c r="F74" s="199" t="s">
        <v>1141</v>
      </c>
      <c r="G74" s="593">
        <v>1</v>
      </c>
      <c r="H74" s="593" t="s">
        <v>1278</v>
      </c>
      <c r="I74" s="604">
        <v>30498</v>
      </c>
      <c r="J74" s="604">
        <v>30498</v>
      </c>
      <c r="K74" s="594"/>
      <c r="L74" s="627" t="s">
        <v>1739</v>
      </c>
      <c r="M74" s="628">
        <v>0.5</v>
      </c>
      <c r="N74" s="628">
        <v>0</v>
      </c>
      <c r="O74" s="628">
        <v>0</v>
      </c>
      <c r="P74" s="628">
        <v>0.5</v>
      </c>
      <c r="Q74" s="192">
        <v>25000</v>
      </c>
      <c r="R74" s="192">
        <v>3533.2</v>
      </c>
      <c r="S74" s="19">
        <v>1070</v>
      </c>
      <c r="T74" s="173"/>
      <c r="U74" s="19">
        <v>1070</v>
      </c>
      <c r="V74" s="108">
        <f t="shared" si="2"/>
        <v>-69.72</v>
      </c>
      <c r="W74" s="236"/>
      <c r="Y74" s="361">
        <f t="shared" si="3"/>
        <v>1250</v>
      </c>
    </row>
    <row r="75" spans="1:25" ht="15.75" customHeight="1">
      <c r="A75" s="618">
        <v>69</v>
      </c>
      <c r="B75" s="87" t="s">
        <v>1595</v>
      </c>
      <c r="C75" s="236" t="s">
        <v>1221</v>
      </c>
      <c r="D75" s="236" t="s">
        <v>1222</v>
      </c>
      <c r="E75" s="236" t="s">
        <v>1726</v>
      </c>
      <c r="F75" s="199" t="s">
        <v>1141</v>
      </c>
      <c r="G75" s="593">
        <v>1</v>
      </c>
      <c r="H75" s="593" t="s">
        <v>1278</v>
      </c>
      <c r="I75" s="604">
        <v>30498</v>
      </c>
      <c r="J75" s="604">
        <v>30498</v>
      </c>
      <c r="K75" s="594"/>
      <c r="L75" s="627" t="s">
        <v>1739</v>
      </c>
      <c r="M75" s="628">
        <v>0.5</v>
      </c>
      <c r="N75" s="628">
        <v>0</v>
      </c>
      <c r="O75" s="628">
        <v>0</v>
      </c>
      <c r="P75" s="628">
        <v>0.5</v>
      </c>
      <c r="Q75" s="192">
        <v>25000</v>
      </c>
      <c r="R75" s="192">
        <v>3533.2</v>
      </c>
      <c r="S75" s="19">
        <v>1070</v>
      </c>
      <c r="T75" s="173"/>
      <c r="U75" s="19">
        <v>1070</v>
      </c>
      <c r="V75" s="108">
        <f t="shared" si="2"/>
        <v>-69.72</v>
      </c>
      <c r="W75" s="236"/>
      <c r="Y75" s="361">
        <f t="shared" si="3"/>
        <v>1250</v>
      </c>
    </row>
    <row r="76" spans="1:25" ht="15.75" customHeight="1">
      <c r="A76" s="618">
        <v>70</v>
      </c>
      <c r="B76" s="87" t="s">
        <v>1596</v>
      </c>
      <c r="C76" s="236" t="s">
        <v>1221</v>
      </c>
      <c r="D76" s="236" t="s">
        <v>1222</v>
      </c>
      <c r="E76" s="236" t="s">
        <v>1726</v>
      </c>
      <c r="F76" s="199" t="s">
        <v>1141</v>
      </c>
      <c r="G76" s="593">
        <v>1</v>
      </c>
      <c r="H76" s="593" t="s">
        <v>1278</v>
      </c>
      <c r="I76" s="604">
        <v>30498</v>
      </c>
      <c r="J76" s="604">
        <v>30498</v>
      </c>
      <c r="K76" s="594"/>
      <c r="L76" s="627" t="s">
        <v>1739</v>
      </c>
      <c r="M76" s="628">
        <v>0.5</v>
      </c>
      <c r="N76" s="628">
        <v>0</v>
      </c>
      <c r="O76" s="628">
        <v>0</v>
      </c>
      <c r="P76" s="628">
        <v>0.5</v>
      </c>
      <c r="Q76" s="192">
        <v>25000</v>
      </c>
      <c r="R76" s="192">
        <v>3533.2</v>
      </c>
      <c r="S76" s="19">
        <v>1070</v>
      </c>
      <c r="T76" s="173"/>
      <c r="U76" s="19">
        <v>1070</v>
      </c>
      <c r="V76" s="108">
        <f t="shared" si="2"/>
        <v>-69.72</v>
      </c>
      <c r="W76" s="236"/>
      <c r="Y76" s="361">
        <f t="shared" si="3"/>
        <v>1250</v>
      </c>
    </row>
    <row r="77" spans="1:25" ht="15.75" customHeight="1">
      <c r="A77" s="618">
        <v>71</v>
      </c>
      <c r="B77" s="87" t="s">
        <v>1597</v>
      </c>
      <c r="C77" s="236" t="s">
        <v>1221</v>
      </c>
      <c r="D77" s="236" t="s">
        <v>1222</v>
      </c>
      <c r="E77" s="236" t="s">
        <v>1726</v>
      </c>
      <c r="F77" s="199" t="s">
        <v>1141</v>
      </c>
      <c r="G77" s="593">
        <v>1</v>
      </c>
      <c r="H77" s="593" t="s">
        <v>1278</v>
      </c>
      <c r="I77" s="604">
        <v>34912</v>
      </c>
      <c r="J77" s="604">
        <v>34912</v>
      </c>
      <c r="K77" s="594"/>
      <c r="L77" s="627" t="s">
        <v>1739</v>
      </c>
      <c r="M77" s="628">
        <v>0.5</v>
      </c>
      <c r="N77" s="628">
        <v>0</v>
      </c>
      <c r="O77" s="628">
        <v>0</v>
      </c>
      <c r="P77" s="628">
        <v>0.5</v>
      </c>
      <c r="Q77" s="192">
        <v>25000</v>
      </c>
      <c r="R77" s="192">
        <v>3533.2</v>
      </c>
      <c r="S77" s="19">
        <v>1070</v>
      </c>
      <c r="T77" s="173"/>
      <c r="U77" s="19">
        <v>1070</v>
      </c>
      <c r="V77" s="108">
        <f t="shared" si="2"/>
        <v>-69.72</v>
      </c>
      <c r="W77" s="236"/>
      <c r="Y77" s="361">
        <f t="shared" si="3"/>
        <v>1250</v>
      </c>
    </row>
    <row r="78" spans="1:25" ht="15.75" customHeight="1">
      <c r="A78" s="618">
        <v>72</v>
      </c>
      <c r="B78" s="87" t="s">
        <v>1598</v>
      </c>
      <c r="C78" s="236" t="s">
        <v>1223</v>
      </c>
      <c r="D78" s="236" t="s">
        <v>1224</v>
      </c>
      <c r="E78" s="236" t="s">
        <v>1726</v>
      </c>
      <c r="F78" s="199" t="s">
        <v>1141</v>
      </c>
      <c r="G78" s="593">
        <v>1</v>
      </c>
      <c r="H78" s="593" t="s">
        <v>1278</v>
      </c>
      <c r="I78" s="604">
        <v>34851</v>
      </c>
      <c r="J78" s="604">
        <v>34851</v>
      </c>
      <c r="K78" s="594"/>
      <c r="L78" s="627" t="s">
        <v>1739</v>
      </c>
      <c r="M78" s="628">
        <v>0</v>
      </c>
      <c r="N78" s="628">
        <v>0.28000000000000003</v>
      </c>
      <c r="O78" s="628">
        <v>0</v>
      </c>
      <c r="P78" s="628">
        <v>0.28000000000000003</v>
      </c>
      <c r="Q78" s="192">
        <v>40000</v>
      </c>
      <c r="R78" s="192">
        <v>5653.11</v>
      </c>
      <c r="S78" s="19">
        <v>2296</v>
      </c>
      <c r="T78" s="173"/>
      <c r="U78" s="19">
        <v>2296</v>
      </c>
      <c r="V78" s="602">
        <f t="shared" si="2"/>
        <v>-59.39</v>
      </c>
      <c r="W78" s="236"/>
      <c r="Y78" s="361">
        <f t="shared" si="3"/>
        <v>2000</v>
      </c>
    </row>
    <row r="79" spans="1:25" ht="15.75" customHeight="1">
      <c r="A79" s="618">
        <v>73</v>
      </c>
      <c r="B79" s="87" t="s">
        <v>1599</v>
      </c>
      <c r="C79" s="236" t="s">
        <v>1223</v>
      </c>
      <c r="D79" s="236" t="s">
        <v>1224</v>
      </c>
      <c r="E79" s="236" t="s">
        <v>1726</v>
      </c>
      <c r="F79" s="199" t="s">
        <v>1141</v>
      </c>
      <c r="G79" s="593">
        <v>1</v>
      </c>
      <c r="H79" s="593" t="s">
        <v>1278</v>
      </c>
      <c r="I79" s="604">
        <v>33848</v>
      </c>
      <c r="J79" s="604">
        <v>33848</v>
      </c>
      <c r="K79" s="594"/>
      <c r="L79" s="627" t="s">
        <v>1739</v>
      </c>
      <c r="M79" s="628">
        <v>0</v>
      </c>
      <c r="N79" s="628">
        <v>0.28000000000000003</v>
      </c>
      <c r="O79" s="628">
        <v>0</v>
      </c>
      <c r="P79" s="628">
        <v>0.28000000000000003</v>
      </c>
      <c r="Q79" s="192">
        <v>40000</v>
      </c>
      <c r="R79" s="192">
        <v>5653.11</v>
      </c>
      <c r="S79" s="19">
        <v>2296</v>
      </c>
      <c r="T79" s="173"/>
      <c r="U79" s="19">
        <v>2296</v>
      </c>
      <c r="V79" s="602">
        <f t="shared" si="2"/>
        <v>-59.39</v>
      </c>
      <c r="W79" s="236"/>
      <c r="Y79" s="361">
        <f t="shared" si="3"/>
        <v>2000</v>
      </c>
    </row>
    <row r="80" spans="1:25" ht="15.75" customHeight="1">
      <c r="A80" s="618">
        <v>74</v>
      </c>
      <c r="B80" s="87" t="s">
        <v>1600</v>
      </c>
      <c r="C80" s="236" t="s">
        <v>1225</v>
      </c>
      <c r="D80" s="236" t="s">
        <v>1226</v>
      </c>
      <c r="E80" s="236" t="s">
        <v>1728</v>
      </c>
      <c r="F80" s="199" t="s">
        <v>1141</v>
      </c>
      <c r="G80" s="593">
        <v>1</v>
      </c>
      <c r="H80" s="593" t="s">
        <v>1278</v>
      </c>
      <c r="I80" s="604">
        <v>34912</v>
      </c>
      <c r="J80" s="604">
        <v>34912</v>
      </c>
      <c r="K80" s="594"/>
      <c r="L80" s="627" t="s">
        <v>1739</v>
      </c>
      <c r="M80" s="628">
        <v>0</v>
      </c>
      <c r="N80" s="628">
        <v>4.2</v>
      </c>
      <c r="O80" s="628">
        <v>0</v>
      </c>
      <c r="P80" s="628">
        <v>4.2</v>
      </c>
      <c r="Q80" s="192">
        <v>216785.52</v>
      </c>
      <c r="R80" s="192">
        <v>47568.22</v>
      </c>
      <c r="S80" s="19">
        <v>34440</v>
      </c>
      <c r="T80" s="173"/>
      <c r="U80" s="19">
        <v>34440</v>
      </c>
      <c r="V80" s="108">
        <f t="shared" si="2"/>
        <v>-27.6</v>
      </c>
      <c r="W80" s="236"/>
      <c r="Y80" s="361">
        <f t="shared" si="3"/>
        <v>10839.28</v>
      </c>
    </row>
    <row r="81" spans="1:25" ht="15.75" customHeight="1">
      <c r="A81" s="618">
        <v>75</v>
      </c>
      <c r="B81" s="87" t="s">
        <v>1601</v>
      </c>
      <c r="C81" s="236" t="s">
        <v>1227</v>
      </c>
      <c r="D81" s="236" t="s">
        <v>1222</v>
      </c>
      <c r="E81" s="236" t="s">
        <v>1728</v>
      </c>
      <c r="F81" s="199" t="s">
        <v>1141</v>
      </c>
      <c r="G81" s="593">
        <v>1</v>
      </c>
      <c r="H81" s="593" t="s">
        <v>1278</v>
      </c>
      <c r="I81" s="604">
        <v>33848</v>
      </c>
      <c r="J81" s="604">
        <v>33848</v>
      </c>
      <c r="K81" s="594"/>
      <c r="L81" s="627" t="s">
        <v>1739</v>
      </c>
      <c r="M81" s="628">
        <v>0</v>
      </c>
      <c r="N81" s="628">
        <v>0.5</v>
      </c>
      <c r="O81" s="628">
        <v>0</v>
      </c>
      <c r="P81" s="628">
        <v>0.5</v>
      </c>
      <c r="Q81" s="192">
        <v>25000</v>
      </c>
      <c r="R81" s="192">
        <v>3533.2</v>
      </c>
      <c r="S81" s="19">
        <v>4100</v>
      </c>
      <c r="T81" s="173"/>
      <c r="U81" s="19">
        <v>4100</v>
      </c>
      <c r="V81" s="108">
        <f t="shared" si="2"/>
        <v>16.04</v>
      </c>
      <c r="W81" s="236"/>
      <c r="Y81" s="361">
        <f t="shared" si="3"/>
        <v>1250</v>
      </c>
    </row>
    <row r="82" spans="1:25" ht="15.75" customHeight="1">
      <c r="A82" s="618">
        <v>76</v>
      </c>
      <c r="B82" s="87" t="s">
        <v>1602</v>
      </c>
      <c r="C82" s="236" t="s">
        <v>1228</v>
      </c>
      <c r="D82" s="236" t="s">
        <v>1229</v>
      </c>
      <c r="E82" s="236" t="s">
        <v>1728</v>
      </c>
      <c r="F82" s="199" t="s">
        <v>1141</v>
      </c>
      <c r="G82" s="593">
        <v>1</v>
      </c>
      <c r="H82" s="593" t="s">
        <v>1278</v>
      </c>
      <c r="I82" s="604">
        <v>36251</v>
      </c>
      <c r="J82" s="604">
        <v>36251</v>
      </c>
      <c r="K82" s="594"/>
      <c r="L82" s="627" t="s">
        <v>1739</v>
      </c>
      <c r="M82" s="628">
        <v>0.1</v>
      </c>
      <c r="N82" s="628">
        <v>0.09</v>
      </c>
      <c r="O82" s="628">
        <v>0.01</v>
      </c>
      <c r="P82" s="628">
        <v>0.2</v>
      </c>
      <c r="Q82" s="192">
        <v>25000</v>
      </c>
      <c r="R82" s="192">
        <v>1503.2</v>
      </c>
      <c r="S82" s="19">
        <v>1350</v>
      </c>
      <c r="T82" s="173"/>
      <c r="U82" s="19">
        <v>1350</v>
      </c>
      <c r="V82" s="108">
        <f t="shared" si="2"/>
        <v>-10.19</v>
      </c>
      <c r="W82" s="236"/>
      <c r="Y82" s="361">
        <f t="shared" si="3"/>
        <v>1250</v>
      </c>
    </row>
    <row r="83" spans="1:25" ht="15.75" customHeight="1">
      <c r="A83" s="618">
        <v>77</v>
      </c>
      <c r="B83" s="87" t="s">
        <v>1603</v>
      </c>
      <c r="C83" s="236" t="s">
        <v>1230</v>
      </c>
      <c r="D83" s="236" t="s">
        <v>1222</v>
      </c>
      <c r="E83" s="236" t="s">
        <v>1728</v>
      </c>
      <c r="F83" s="199" t="s">
        <v>1141</v>
      </c>
      <c r="G83" s="593">
        <v>1</v>
      </c>
      <c r="H83" s="593" t="s">
        <v>1278</v>
      </c>
      <c r="I83" s="604">
        <v>36251</v>
      </c>
      <c r="J83" s="604">
        <v>36251</v>
      </c>
      <c r="K83" s="594"/>
      <c r="L83" s="627" t="s">
        <v>1739</v>
      </c>
      <c r="M83" s="628">
        <v>0</v>
      </c>
      <c r="N83" s="628">
        <v>0.5</v>
      </c>
      <c r="O83" s="628">
        <v>0</v>
      </c>
      <c r="P83" s="628">
        <v>0.5</v>
      </c>
      <c r="Q83" s="192">
        <v>29415</v>
      </c>
      <c r="R83" s="192">
        <v>1768.98</v>
      </c>
      <c r="S83" s="19">
        <v>4100</v>
      </c>
      <c r="T83" s="173"/>
      <c r="U83" s="19">
        <v>4100</v>
      </c>
      <c r="V83" s="108">
        <f t="shared" si="2"/>
        <v>131.77000000000001</v>
      </c>
      <c r="W83" s="236"/>
      <c r="Y83" s="361">
        <f t="shared" si="3"/>
        <v>1470.75</v>
      </c>
    </row>
    <row r="84" spans="1:25" ht="15.75" customHeight="1">
      <c r="A84" s="618">
        <v>78</v>
      </c>
      <c r="B84" s="87" t="s">
        <v>1604</v>
      </c>
      <c r="C84" s="236" t="s">
        <v>1230</v>
      </c>
      <c r="D84" s="236" t="s">
        <v>1222</v>
      </c>
      <c r="E84" s="236" t="s">
        <v>1728</v>
      </c>
      <c r="F84" s="199" t="s">
        <v>1141</v>
      </c>
      <c r="G84" s="593">
        <v>1</v>
      </c>
      <c r="H84" s="593" t="s">
        <v>1278</v>
      </c>
      <c r="I84" s="604">
        <v>36251</v>
      </c>
      <c r="J84" s="604">
        <v>36251</v>
      </c>
      <c r="K84" s="594"/>
      <c r="L84" s="627" t="s">
        <v>1739</v>
      </c>
      <c r="M84" s="628">
        <v>0</v>
      </c>
      <c r="N84" s="628">
        <v>0.5</v>
      </c>
      <c r="O84" s="628">
        <v>0</v>
      </c>
      <c r="P84" s="628">
        <v>0.5</v>
      </c>
      <c r="Q84" s="192">
        <v>209409</v>
      </c>
      <c r="R84" s="192">
        <v>12591.63</v>
      </c>
      <c r="S84" s="19">
        <v>4100</v>
      </c>
      <c r="T84" s="173"/>
      <c r="U84" s="19">
        <v>4100</v>
      </c>
      <c r="V84" s="108">
        <f t="shared" si="2"/>
        <v>-67.44</v>
      </c>
      <c r="W84" s="236"/>
      <c r="Y84" s="361">
        <f t="shared" si="3"/>
        <v>10470.450000000001</v>
      </c>
    </row>
    <row r="85" spans="1:25" ht="15.75" customHeight="1">
      <c r="A85" s="618">
        <v>79</v>
      </c>
      <c r="B85" s="87" t="s">
        <v>1605</v>
      </c>
      <c r="C85" s="236" t="s">
        <v>1231</v>
      </c>
      <c r="D85" s="236" t="s">
        <v>1232</v>
      </c>
      <c r="E85" s="236" t="s">
        <v>1724</v>
      </c>
      <c r="F85" s="199" t="s">
        <v>1141</v>
      </c>
      <c r="G85" s="593">
        <v>1</v>
      </c>
      <c r="H85" s="593" t="s">
        <v>1278</v>
      </c>
      <c r="I85" s="604">
        <v>33848</v>
      </c>
      <c r="J85" s="604">
        <v>33848</v>
      </c>
      <c r="K85" s="594"/>
      <c r="L85" s="627" t="s">
        <v>1739</v>
      </c>
      <c r="M85" s="628">
        <v>0.94</v>
      </c>
      <c r="N85" s="628">
        <v>0</v>
      </c>
      <c r="O85" s="628">
        <v>0</v>
      </c>
      <c r="P85" s="628">
        <v>0.94</v>
      </c>
      <c r="Q85" s="192">
        <v>225456.94</v>
      </c>
      <c r="R85" s="192">
        <v>49471.15</v>
      </c>
      <c r="S85" s="19">
        <v>2011.6</v>
      </c>
      <c r="T85" s="173"/>
      <c r="U85" s="19">
        <v>2011.6</v>
      </c>
      <c r="V85" s="108">
        <f t="shared" si="2"/>
        <v>-95.93</v>
      </c>
      <c r="W85" s="236"/>
      <c r="Y85" s="361">
        <f t="shared" si="3"/>
        <v>11272.85</v>
      </c>
    </row>
    <row r="86" spans="1:25" ht="15.75" customHeight="1">
      <c r="A86" s="618">
        <v>80</v>
      </c>
      <c r="B86" s="87" t="s">
        <v>1606</v>
      </c>
      <c r="C86" s="236" t="s">
        <v>1233</v>
      </c>
      <c r="D86" s="236" t="s">
        <v>1234</v>
      </c>
      <c r="E86" s="236" t="s">
        <v>1724</v>
      </c>
      <c r="F86" s="199" t="s">
        <v>1141</v>
      </c>
      <c r="G86" s="593">
        <v>1</v>
      </c>
      <c r="H86" s="593" t="s">
        <v>1278</v>
      </c>
      <c r="I86" s="604">
        <v>33329</v>
      </c>
      <c r="J86" s="604">
        <v>33329</v>
      </c>
      <c r="K86" s="594"/>
      <c r="L86" s="627" t="s">
        <v>1739</v>
      </c>
      <c r="M86" s="628">
        <v>0.62</v>
      </c>
      <c r="N86" s="628">
        <v>0.92</v>
      </c>
      <c r="O86" s="628">
        <v>0</v>
      </c>
      <c r="P86" s="628">
        <v>1.54</v>
      </c>
      <c r="Q86" s="192">
        <v>20518</v>
      </c>
      <c r="R86" s="192">
        <v>2900.08</v>
      </c>
      <c r="S86" s="19">
        <v>8870.7999999999993</v>
      </c>
      <c r="T86" s="173"/>
      <c r="U86" s="19">
        <v>8870.7999999999993</v>
      </c>
      <c r="V86" s="602">
        <f t="shared" si="2"/>
        <v>205.88</v>
      </c>
      <c r="W86" s="236"/>
      <c r="Y86" s="361">
        <f t="shared" si="3"/>
        <v>1025.9000000000001</v>
      </c>
    </row>
    <row r="87" spans="1:25" ht="15.75" customHeight="1">
      <c r="A87" s="618">
        <v>81</v>
      </c>
      <c r="B87" s="87" t="s">
        <v>1607</v>
      </c>
      <c r="C87" s="236" t="s">
        <v>1233</v>
      </c>
      <c r="D87" s="236" t="s">
        <v>1234</v>
      </c>
      <c r="E87" s="236" t="s">
        <v>1724</v>
      </c>
      <c r="F87" s="199" t="s">
        <v>1141</v>
      </c>
      <c r="G87" s="593">
        <v>1</v>
      </c>
      <c r="H87" s="593" t="s">
        <v>1278</v>
      </c>
      <c r="I87" s="604">
        <v>33329</v>
      </c>
      <c r="J87" s="604">
        <v>33329</v>
      </c>
      <c r="K87" s="594"/>
      <c r="L87" s="627" t="s">
        <v>1739</v>
      </c>
      <c r="M87" s="628">
        <v>0.62</v>
      </c>
      <c r="N87" s="628">
        <v>0.92</v>
      </c>
      <c r="O87" s="628">
        <v>0</v>
      </c>
      <c r="P87" s="628">
        <v>1.54</v>
      </c>
      <c r="Q87" s="192">
        <v>20518</v>
      </c>
      <c r="R87" s="192">
        <v>2900.08</v>
      </c>
      <c r="S87" s="19">
        <v>8870.7999999999993</v>
      </c>
      <c r="T87" s="173"/>
      <c r="U87" s="19">
        <v>8870.7999999999993</v>
      </c>
      <c r="V87" s="602">
        <f t="shared" si="2"/>
        <v>205.88</v>
      </c>
      <c r="W87" s="236"/>
      <c r="Y87" s="361">
        <f t="shared" si="3"/>
        <v>1025.9000000000001</v>
      </c>
    </row>
    <row r="88" spans="1:25" ht="15.75" customHeight="1">
      <c r="A88" s="618">
        <v>82</v>
      </c>
      <c r="B88" s="87" t="s">
        <v>1608</v>
      </c>
      <c r="C88" s="236" t="s">
        <v>1233</v>
      </c>
      <c r="D88" s="236" t="s">
        <v>1234</v>
      </c>
      <c r="E88" s="236" t="s">
        <v>1724</v>
      </c>
      <c r="F88" s="199" t="s">
        <v>1141</v>
      </c>
      <c r="G88" s="593">
        <v>1</v>
      </c>
      <c r="H88" s="593" t="s">
        <v>1278</v>
      </c>
      <c r="I88" s="604">
        <v>36526</v>
      </c>
      <c r="J88" s="604">
        <v>36526</v>
      </c>
      <c r="K88" s="594"/>
      <c r="L88" s="627" t="s">
        <v>1739</v>
      </c>
      <c r="M88" s="628">
        <v>0.62</v>
      </c>
      <c r="N88" s="628">
        <v>0.92</v>
      </c>
      <c r="O88" s="628">
        <v>0</v>
      </c>
      <c r="P88" s="628">
        <v>1.54</v>
      </c>
      <c r="Q88" s="192">
        <v>20518</v>
      </c>
      <c r="R88" s="192">
        <v>0</v>
      </c>
      <c r="S88" s="19">
        <v>8870.7999999999993</v>
      </c>
      <c r="T88" s="173"/>
      <c r="U88" s="19">
        <v>8870.7999999999993</v>
      </c>
      <c r="V88" s="108" t="str">
        <f t="shared" si="2"/>
        <v/>
      </c>
      <c r="W88" s="236"/>
      <c r="Y88" s="361">
        <f t="shared" si="3"/>
        <v>1025.9000000000001</v>
      </c>
    </row>
    <row r="89" spans="1:25" ht="15.75" customHeight="1">
      <c r="A89" s="618">
        <v>83</v>
      </c>
      <c r="B89" s="87" t="s">
        <v>1609</v>
      </c>
      <c r="C89" s="236" t="s">
        <v>1235</v>
      </c>
      <c r="D89" s="236" t="s">
        <v>1234</v>
      </c>
      <c r="E89" s="236" t="s">
        <v>1697</v>
      </c>
      <c r="F89" s="199" t="s">
        <v>1141</v>
      </c>
      <c r="G89" s="593">
        <v>1</v>
      </c>
      <c r="H89" s="593" t="s">
        <v>1278</v>
      </c>
      <c r="I89" s="604">
        <v>34335</v>
      </c>
      <c r="J89" s="604">
        <v>34335</v>
      </c>
      <c r="K89" s="594"/>
      <c r="L89" s="627" t="s">
        <v>1739</v>
      </c>
      <c r="M89" s="628">
        <v>2.68</v>
      </c>
      <c r="N89" s="628">
        <v>0</v>
      </c>
      <c r="O89" s="628">
        <v>0</v>
      </c>
      <c r="P89" s="628">
        <v>2.68</v>
      </c>
      <c r="Q89" s="192">
        <v>20521</v>
      </c>
      <c r="R89" s="192">
        <v>2901.56</v>
      </c>
      <c r="S89" s="19">
        <v>5735.2</v>
      </c>
      <c r="T89" s="173"/>
      <c r="U89" s="19">
        <v>5735.2</v>
      </c>
      <c r="V89" s="108">
        <f t="shared" si="2"/>
        <v>97.66</v>
      </c>
      <c r="W89" s="236"/>
      <c r="Y89" s="361">
        <f t="shared" si="3"/>
        <v>1026.05</v>
      </c>
    </row>
    <row r="90" spans="1:25" ht="15.75" customHeight="1">
      <c r="A90" s="618">
        <v>84</v>
      </c>
      <c r="B90" s="87" t="s">
        <v>1610</v>
      </c>
      <c r="C90" s="236" t="s">
        <v>1148</v>
      </c>
      <c r="D90" s="236" t="s">
        <v>1236</v>
      </c>
      <c r="E90" s="236" t="s">
        <v>1698</v>
      </c>
      <c r="F90" s="199" t="s">
        <v>1141</v>
      </c>
      <c r="G90" s="593">
        <v>1</v>
      </c>
      <c r="H90" s="593" t="s">
        <v>1278</v>
      </c>
      <c r="I90" s="604">
        <v>34335</v>
      </c>
      <c r="J90" s="604">
        <v>34335</v>
      </c>
      <c r="K90" s="594"/>
      <c r="L90" s="627" t="s">
        <v>1739</v>
      </c>
      <c r="M90" s="628">
        <v>0</v>
      </c>
      <c r="N90" s="628">
        <v>1.4</v>
      </c>
      <c r="O90" s="628">
        <v>0</v>
      </c>
      <c r="P90" s="628">
        <v>1.4</v>
      </c>
      <c r="Q90" s="192">
        <v>78000</v>
      </c>
      <c r="R90" s="192">
        <v>11023.57</v>
      </c>
      <c r="S90" s="19">
        <v>11480</v>
      </c>
      <c r="T90" s="173"/>
      <c r="U90" s="19">
        <v>11480</v>
      </c>
      <c r="V90" s="108">
        <f t="shared" si="2"/>
        <v>4.1399999999999997</v>
      </c>
      <c r="W90" s="236"/>
      <c r="Y90" s="361">
        <f t="shared" si="3"/>
        <v>3900</v>
      </c>
    </row>
    <row r="91" spans="1:25" ht="15.75" customHeight="1">
      <c r="A91" s="618">
        <v>85</v>
      </c>
      <c r="B91" s="87" t="s">
        <v>1611</v>
      </c>
      <c r="C91" s="236" t="s">
        <v>1148</v>
      </c>
      <c r="D91" s="236" t="s">
        <v>1236</v>
      </c>
      <c r="E91" s="236" t="s">
        <v>1698</v>
      </c>
      <c r="F91" s="199" t="s">
        <v>1141</v>
      </c>
      <c r="G91" s="593">
        <v>1</v>
      </c>
      <c r="H91" s="593" t="s">
        <v>1278</v>
      </c>
      <c r="I91" s="604">
        <v>34335</v>
      </c>
      <c r="J91" s="604">
        <v>34335</v>
      </c>
      <c r="K91" s="594"/>
      <c r="L91" s="627" t="s">
        <v>1739</v>
      </c>
      <c r="M91" s="628">
        <v>0</v>
      </c>
      <c r="N91" s="628">
        <v>1.4</v>
      </c>
      <c r="O91" s="628">
        <v>0</v>
      </c>
      <c r="P91" s="628">
        <v>1.4</v>
      </c>
      <c r="Q91" s="192">
        <v>78000</v>
      </c>
      <c r="R91" s="192">
        <v>11023.57</v>
      </c>
      <c r="S91" s="19">
        <v>11480</v>
      </c>
      <c r="T91" s="173"/>
      <c r="U91" s="19">
        <v>11480</v>
      </c>
      <c r="V91" s="108">
        <f t="shared" si="2"/>
        <v>4.1399999999999997</v>
      </c>
      <c r="W91" s="236"/>
      <c r="Y91" s="361">
        <f t="shared" si="3"/>
        <v>3900</v>
      </c>
    </row>
    <row r="92" spans="1:25" ht="15.75" customHeight="1">
      <c r="A92" s="618">
        <v>86</v>
      </c>
      <c r="B92" s="87" t="s">
        <v>1612</v>
      </c>
      <c r="C92" s="236" t="s">
        <v>1237</v>
      </c>
      <c r="D92" s="236" t="s">
        <v>1238</v>
      </c>
      <c r="E92" s="236" t="s">
        <v>1728</v>
      </c>
      <c r="F92" s="199" t="s">
        <v>1141</v>
      </c>
      <c r="G92" s="593">
        <v>1</v>
      </c>
      <c r="H92" s="593" t="s">
        <v>1278</v>
      </c>
      <c r="I92" s="604">
        <v>34335</v>
      </c>
      <c r="J92" s="604">
        <v>34335</v>
      </c>
      <c r="K92" s="594"/>
      <c r="L92" s="627" t="s">
        <v>1739</v>
      </c>
      <c r="M92" s="628">
        <v>0</v>
      </c>
      <c r="N92" s="628">
        <v>0.6</v>
      </c>
      <c r="O92" s="628">
        <v>0</v>
      </c>
      <c r="P92" s="628">
        <v>0.6</v>
      </c>
      <c r="Q92" s="192">
        <v>78000</v>
      </c>
      <c r="R92" s="192">
        <v>11023.57</v>
      </c>
      <c r="S92" s="19">
        <v>4920</v>
      </c>
      <c r="T92" s="173"/>
      <c r="U92" s="19">
        <v>4920</v>
      </c>
      <c r="V92" s="108">
        <f t="shared" si="2"/>
        <v>-55.37</v>
      </c>
      <c r="W92" s="236"/>
      <c r="Y92" s="361">
        <f t="shared" si="3"/>
        <v>3900</v>
      </c>
    </row>
    <row r="93" spans="1:25" ht="15.75" customHeight="1">
      <c r="A93" s="618">
        <v>87</v>
      </c>
      <c r="B93" s="87" t="s">
        <v>1613</v>
      </c>
      <c r="C93" s="236" t="s">
        <v>1239</v>
      </c>
      <c r="D93" s="236" t="s">
        <v>1240</v>
      </c>
      <c r="E93" s="236" t="s">
        <v>1728</v>
      </c>
      <c r="F93" s="199" t="s">
        <v>1141</v>
      </c>
      <c r="G93" s="593">
        <v>1</v>
      </c>
      <c r="H93" s="593" t="s">
        <v>1278</v>
      </c>
      <c r="I93" s="604">
        <v>38047</v>
      </c>
      <c r="J93" s="604">
        <v>38047</v>
      </c>
      <c r="K93" s="594"/>
      <c r="L93" s="627" t="s">
        <v>1739</v>
      </c>
      <c r="M93" s="628">
        <v>0.24</v>
      </c>
      <c r="N93" s="628">
        <v>0</v>
      </c>
      <c r="O93" s="628">
        <v>0</v>
      </c>
      <c r="P93" s="628">
        <v>0.24</v>
      </c>
      <c r="Q93" s="192">
        <v>125400</v>
      </c>
      <c r="R93" s="192">
        <v>17722.52</v>
      </c>
      <c r="S93" s="19">
        <v>513.6</v>
      </c>
      <c r="T93" s="173"/>
      <c r="U93" s="19">
        <v>513.6</v>
      </c>
      <c r="V93" s="108">
        <f t="shared" si="2"/>
        <v>-97.1</v>
      </c>
      <c r="W93" s="236"/>
      <c r="Y93" s="361">
        <f t="shared" si="3"/>
        <v>6270</v>
      </c>
    </row>
    <row r="94" spans="1:25" ht="15.75" customHeight="1">
      <c r="A94" s="618">
        <v>88</v>
      </c>
      <c r="B94" s="87" t="s">
        <v>1614</v>
      </c>
      <c r="C94" s="236" t="s">
        <v>1239</v>
      </c>
      <c r="D94" s="236" t="s">
        <v>1240</v>
      </c>
      <c r="E94" s="236" t="s">
        <v>1728</v>
      </c>
      <c r="F94" s="199" t="s">
        <v>1141</v>
      </c>
      <c r="G94" s="593">
        <v>1</v>
      </c>
      <c r="H94" s="593" t="s">
        <v>1278</v>
      </c>
      <c r="I94" s="604">
        <v>38504</v>
      </c>
      <c r="J94" s="604">
        <v>38504</v>
      </c>
      <c r="K94" s="594"/>
      <c r="L94" s="627" t="s">
        <v>1739</v>
      </c>
      <c r="M94" s="628">
        <v>0.24</v>
      </c>
      <c r="N94" s="628">
        <v>0</v>
      </c>
      <c r="O94" s="628">
        <v>0</v>
      </c>
      <c r="P94" s="628">
        <v>0.24</v>
      </c>
      <c r="Q94" s="192">
        <v>125400</v>
      </c>
      <c r="R94" s="192">
        <v>17722.52</v>
      </c>
      <c r="S94" s="19">
        <v>513.6</v>
      </c>
      <c r="T94" s="173"/>
      <c r="U94" s="19">
        <v>513.6</v>
      </c>
      <c r="V94" s="602">
        <f t="shared" si="2"/>
        <v>-97.1</v>
      </c>
      <c r="W94" s="236"/>
      <c r="Y94" s="361">
        <f t="shared" si="3"/>
        <v>6270</v>
      </c>
    </row>
    <row r="95" spans="1:25" ht="15.75" customHeight="1">
      <c r="A95" s="618">
        <v>89</v>
      </c>
      <c r="B95" s="87" t="s">
        <v>1615</v>
      </c>
      <c r="C95" s="236" t="s">
        <v>1241</v>
      </c>
      <c r="D95" s="236" t="s">
        <v>1242</v>
      </c>
      <c r="E95" s="236" t="s">
        <v>1728</v>
      </c>
      <c r="F95" s="199" t="s">
        <v>1141</v>
      </c>
      <c r="G95" s="593">
        <v>1</v>
      </c>
      <c r="H95" s="593" t="s">
        <v>1278</v>
      </c>
      <c r="I95" s="604">
        <v>39142</v>
      </c>
      <c r="J95" s="604">
        <v>39142</v>
      </c>
      <c r="K95" s="594"/>
      <c r="L95" s="627" t="s">
        <v>1739</v>
      </c>
      <c r="M95" s="628">
        <v>1.1000000000000001</v>
      </c>
      <c r="N95" s="628">
        <v>0</v>
      </c>
      <c r="O95" s="628">
        <v>0</v>
      </c>
      <c r="P95" s="628">
        <v>1.1000000000000001</v>
      </c>
      <c r="Q95" s="192">
        <v>15600</v>
      </c>
      <c r="R95" s="192">
        <v>2204.7199999999998</v>
      </c>
      <c r="S95" s="19">
        <v>2354</v>
      </c>
      <c r="T95" s="173"/>
      <c r="U95" s="19">
        <v>2354</v>
      </c>
      <c r="V95" s="602">
        <f t="shared" si="2"/>
        <v>6.77</v>
      </c>
      <c r="W95" s="236"/>
      <c r="Y95" s="361">
        <f t="shared" si="3"/>
        <v>780</v>
      </c>
    </row>
    <row r="96" spans="1:25" ht="15.75" customHeight="1">
      <c r="A96" s="618">
        <v>90</v>
      </c>
      <c r="B96" s="87" t="s">
        <v>1616</v>
      </c>
      <c r="C96" s="236" t="s">
        <v>1241</v>
      </c>
      <c r="D96" s="236" t="s">
        <v>1242</v>
      </c>
      <c r="E96" s="236" t="s">
        <v>1728</v>
      </c>
      <c r="F96" s="199" t="s">
        <v>1141</v>
      </c>
      <c r="G96" s="593">
        <v>1</v>
      </c>
      <c r="H96" s="593" t="s">
        <v>1278</v>
      </c>
      <c r="I96" s="604">
        <v>39142</v>
      </c>
      <c r="J96" s="604">
        <v>39142</v>
      </c>
      <c r="K96" s="594"/>
      <c r="L96" s="627" t="s">
        <v>1739</v>
      </c>
      <c r="M96" s="628">
        <v>1.1000000000000001</v>
      </c>
      <c r="N96" s="628">
        <v>0</v>
      </c>
      <c r="O96" s="628">
        <v>0</v>
      </c>
      <c r="P96" s="628">
        <v>1.1000000000000001</v>
      </c>
      <c r="Q96" s="192">
        <v>15600</v>
      </c>
      <c r="R96" s="192">
        <v>2204.7199999999998</v>
      </c>
      <c r="S96" s="19">
        <v>2354</v>
      </c>
      <c r="T96" s="173"/>
      <c r="U96" s="19">
        <v>2354</v>
      </c>
      <c r="V96" s="108">
        <f t="shared" si="2"/>
        <v>6.77</v>
      </c>
      <c r="W96" s="236"/>
      <c r="Y96" s="361">
        <f t="shared" si="3"/>
        <v>780</v>
      </c>
    </row>
    <row r="97" spans="1:25" ht="15.75" customHeight="1">
      <c r="A97" s="618">
        <v>91</v>
      </c>
      <c r="B97" s="87" t="s">
        <v>1617</v>
      </c>
      <c r="C97" s="236" t="s">
        <v>1243</v>
      </c>
      <c r="D97" s="236" t="s">
        <v>1244</v>
      </c>
      <c r="E97" s="236" t="s">
        <v>1729</v>
      </c>
      <c r="F97" s="199" t="s">
        <v>1141</v>
      </c>
      <c r="G97" s="593">
        <v>1</v>
      </c>
      <c r="H97" s="593" t="s">
        <v>1278</v>
      </c>
      <c r="I97" s="604">
        <v>36586</v>
      </c>
      <c r="J97" s="604">
        <v>36586</v>
      </c>
      <c r="K97" s="594"/>
      <c r="L97" s="627" t="s">
        <v>1739</v>
      </c>
      <c r="M97" s="628">
        <v>5</v>
      </c>
      <c r="N97" s="628">
        <v>0</v>
      </c>
      <c r="O97" s="628">
        <v>0</v>
      </c>
      <c r="P97" s="628">
        <v>5</v>
      </c>
      <c r="Q97" s="192">
        <v>156800</v>
      </c>
      <c r="R97" s="192">
        <v>0</v>
      </c>
      <c r="S97" s="19">
        <v>10700</v>
      </c>
      <c r="T97" s="173"/>
      <c r="U97" s="19">
        <v>10700</v>
      </c>
      <c r="V97" s="108" t="str">
        <f t="shared" si="2"/>
        <v/>
      </c>
      <c r="W97" s="236"/>
      <c r="Y97" s="361">
        <f t="shared" si="3"/>
        <v>7840</v>
      </c>
    </row>
    <row r="98" spans="1:25" ht="15.75" customHeight="1">
      <c r="A98" s="618">
        <v>92</v>
      </c>
      <c r="B98" s="87" t="s">
        <v>1618</v>
      </c>
      <c r="C98" s="236" t="s">
        <v>1245</v>
      </c>
      <c r="D98" s="236" t="s">
        <v>1246</v>
      </c>
      <c r="E98" s="236" t="s">
        <v>1697</v>
      </c>
      <c r="F98" s="199" t="s">
        <v>1141</v>
      </c>
      <c r="G98" s="593">
        <v>1</v>
      </c>
      <c r="H98" s="593" t="s">
        <v>1278</v>
      </c>
      <c r="I98" s="604">
        <v>33329</v>
      </c>
      <c r="J98" s="604">
        <v>33329</v>
      </c>
      <c r="K98" s="594"/>
      <c r="L98" s="627" t="s">
        <v>1739</v>
      </c>
      <c r="M98" s="628">
        <v>0.44</v>
      </c>
      <c r="N98" s="628">
        <v>0</v>
      </c>
      <c r="O98" s="628">
        <v>0</v>
      </c>
      <c r="P98" s="628">
        <v>0.44</v>
      </c>
      <c r="Q98" s="192">
        <v>25000</v>
      </c>
      <c r="R98" s="192">
        <v>3533.2</v>
      </c>
      <c r="S98" s="19">
        <v>941.6</v>
      </c>
      <c r="T98" s="173"/>
      <c r="U98" s="19">
        <v>941.6</v>
      </c>
      <c r="V98" s="108">
        <f t="shared" si="2"/>
        <v>-73.349999999999994</v>
      </c>
      <c r="W98" s="236"/>
      <c r="Y98" s="361">
        <f t="shared" si="3"/>
        <v>1250</v>
      </c>
    </row>
    <row r="99" spans="1:25" ht="15.75" customHeight="1">
      <c r="A99" s="618">
        <v>93</v>
      </c>
      <c r="B99" s="87" t="s">
        <v>1619</v>
      </c>
      <c r="C99" s="236" t="s">
        <v>1247</v>
      </c>
      <c r="D99" s="236" t="s">
        <v>1248</v>
      </c>
      <c r="E99" s="236" t="s">
        <v>1729</v>
      </c>
      <c r="F99" s="199" t="s">
        <v>1141</v>
      </c>
      <c r="G99" s="593">
        <v>1</v>
      </c>
      <c r="H99" s="593" t="s">
        <v>1278</v>
      </c>
      <c r="I99" s="604">
        <v>35886</v>
      </c>
      <c r="J99" s="604">
        <v>35886</v>
      </c>
      <c r="K99" s="594"/>
      <c r="L99" s="627" t="s">
        <v>1739</v>
      </c>
      <c r="M99" s="628">
        <v>0.28000000000000003</v>
      </c>
      <c r="N99" s="628">
        <v>0</v>
      </c>
      <c r="O99" s="628">
        <v>0</v>
      </c>
      <c r="P99" s="628">
        <v>0.28000000000000003</v>
      </c>
      <c r="Q99" s="192">
        <v>18000</v>
      </c>
      <c r="R99" s="192">
        <v>0</v>
      </c>
      <c r="S99" s="19">
        <v>599.20000000000005</v>
      </c>
      <c r="T99" s="173"/>
      <c r="U99" s="19">
        <v>599.20000000000005</v>
      </c>
      <c r="V99" s="108" t="str">
        <f t="shared" si="2"/>
        <v/>
      </c>
      <c r="W99" s="236"/>
      <c r="Y99" s="361">
        <f t="shared" si="3"/>
        <v>900</v>
      </c>
    </row>
    <row r="100" spans="1:25" ht="15.75" customHeight="1">
      <c r="A100" s="618">
        <v>94</v>
      </c>
      <c r="B100" s="87" t="s">
        <v>1620</v>
      </c>
      <c r="C100" s="236" t="s">
        <v>1249</v>
      </c>
      <c r="D100" s="236" t="s">
        <v>1250</v>
      </c>
      <c r="E100" s="236" t="s">
        <v>1728</v>
      </c>
      <c r="F100" s="199" t="s">
        <v>1141</v>
      </c>
      <c r="G100" s="593">
        <v>1</v>
      </c>
      <c r="H100" s="593" t="s">
        <v>1278</v>
      </c>
      <c r="I100" s="604">
        <v>34335</v>
      </c>
      <c r="J100" s="604">
        <v>34335</v>
      </c>
      <c r="K100" s="594"/>
      <c r="L100" s="627" t="s">
        <v>1739</v>
      </c>
      <c r="M100" s="628">
        <v>0</v>
      </c>
      <c r="N100" s="628">
        <v>0.42</v>
      </c>
      <c r="O100" s="628">
        <v>0</v>
      </c>
      <c r="P100" s="628">
        <v>0.42</v>
      </c>
      <c r="Q100" s="192">
        <v>24000</v>
      </c>
      <c r="R100" s="192">
        <v>3391.87</v>
      </c>
      <c r="S100" s="19">
        <v>3444</v>
      </c>
      <c r="T100" s="173"/>
      <c r="U100" s="19">
        <v>3444</v>
      </c>
      <c r="V100" s="108">
        <f t="shared" si="2"/>
        <v>1.54</v>
      </c>
      <c r="W100" s="236"/>
      <c r="Y100" s="361">
        <f t="shared" si="3"/>
        <v>1200</v>
      </c>
    </row>
    <row r="101" spans="1:25" ht="15.75" customHeight="1">
      <c r="A101" s="618">
        <v>95</v>
      </c>
      <c r="B101" s="87" t="s">
        <v>1621</v>
      </c>
      <c r="C101" s="236" t="s">
        <v>1249</v>
      </c>
      <c r="D101" s="236" t="s">
        <v>1250</v>
      </c>
      <c r="E101" s="236" t="s">
        <v>1728</v>
      </c>
      <c r="F101" s="199" t="s">
        <v>1141</v>
      </c>
      <c r="G101" s="593">
        <v>1</v>
      </c>
      <c r="H101" s="593" t="s">
        <v>1278</v>
      </c>
      <c r="I101" s="604">
        <v>36617</v>
      </c>
      <c r="J101" s="604">
        <v>36617</v>
      </c>
      <c r="K101" s="594"/>
      <c r="L101" s="627" t="s">
        <v>1739</v>
      </c>
      <c r="M101" s="628">
        <v>0</v>
      </c>
      <c r="N101" s="628">
        <v>0.42</v>
      </c>
      <c r="O101" s="628">
        <v>0</v>
      </c>
      <c r="P101" s="628">
        <v>0.42</v>
      </c>
      <c r="Q101" s="192">
        <v>24000</v>
      </c>
      <c r="R101" s="192">
        <v>0</v>
      </c>
      <c r="S101" s="19">
        <v>3444</v>
      </c>
      <c r="T101" s="173"/>
      <c r="U101" s="19">
        <v>3444</v>
      </c>
      <c r="V101" s="108" t="str">
        <f t="shared" si="2"/>
        <v/>
      </c>
      <c r="W101" s="236"/>
      <c r="Y101" s="361">
        <f t="shared" si="3"/>
        <v>1200</v>
      </c>
    </row>
    <row r="102" spans="1:25" ht="15.75" customHeight="1">
      <c r="A102" s="618">
        <v>96</v>
      </c>
      <c r="B102" s="87" t="s">
        <v>1622</v>
      </c>
      <c r="C102" s="236" t="s">
        <v>1251</v>
      </c>
      <c r="D102" s="236" t="s">
        <v>1252</v>
      </c>
      <c r="E102" s="236" t="s">
        <v>1724</v>
      </c>
      <c r="F102" s="199" t="s">
        <v>1141</v>
      </c>
      <c r="G102" s="593">
        <v>1</v>
      </c>
      <c r="H102" s="593" t="s">
        <v>1278</v>
      </c>
      <c r="I102" s="604">
        <v>36495</v>
      </c>
      <c r="J102" s="604">
        <v>36495</v>
      </c>
      <c r="K102" s="594"/>
      <c r="L102" s="627" t="s">
        <v>1739</v>
      </c>
      <c r="M102" s="628">
        <v>0.42</v>
      </c>
      <c r="N102" s="628">
        <v>0</v>
      </c>
      <c r="O102" s="628">
        <v>0</v>
      </c>
      <c r="P102" s="628">
        <v>0.42</v>
      </c>
      <c r="Q102" s="192">
        <v>24000</v>
      </c>
      <c r="R102" s="192">
        <v>0</v>
      </c>
      <c r="S102" s="19">
        <v>898.8</v>
      </c>
      <c r="T102" s="173"/>
      <c r="U102" s="19">
        <v>898.8</v>
      </c>
      <c r="V102" s="602" t="str">
        <f t="shared" si="2"/>
        <v/>
      </c>
      <c r="W102" s="236"/>
      <c r="Y102" s="361">
        <f t="shared" si="3"/>
        <v>1200</v>
      </c>
    </row>
    <row r="103" spans="1:25" ht="15.75" customHeight="1">
      <c r="A103" s="618">
        <v>97</v>
      </c>
      <c r="B103" s="87" t="s">
        <v>1623</v>
      </c>
      <c r="C103" s="236" t="s">
        <v>1253</v>
      </c>
      <c r="D103" s="236" t="s">
        <v>1254</v>
      </c>
      <c r="E103" s="236" t="s">
        <v>1651</v>
      </c>
      <c r="F103" s="199" t="s">
        <v>1141</v>
      </c>
      <c r="G103" s="593">
        <v>1</v>
      </c>
      <c r="H103" s="593" t="s">
        <v>1278</v>
      </c>
      <c r="I103" s="604">
        <v>37043</v>
      </c>
      <c r="J103" s="604">
        <v>37043</v>
      </c>
      <c r="K103" s="594"/>
      <c r="L103" s="627" t="s">
        <v>1739</v>
      </c>
      <c r="M103" s="628">
        <v>0.28000000000000003</v>
      </c>
      <c r="N103" s="628">
        <v>0</v>
      </c>
      <c r="O103" s="628">
        <v>0</v>
      </c>
      <c r="P103" s="628">
        <v>0.28000000000000003</v>
      </c>
      <c r="Q103" s="192">
        <v>36000</v>
      </c>
      <c r="R103" s="192">
        <v>3777.41</v>
      </c>
      <c r="S103" s="19">
        <v>599.20000000000005</v>
      </c>
      <c r="T103" s="173"/>
      <c r="U103" s="19">
        <v>599.20000000000005</v>
      </c>
      <c r="V103" s="602">
        <f t="shared" si="2"/>
        <v>-84.14</v>
      </c>
      <c r="W103" s="236"/>
      <c r="Y103" s="361">
        <f t="shared" si="3"/>
        <v>1800</v>
      </c>
    </row>
    <row r="104" spans="1:25" ht="15.75" customHeight="1">
      <c r="A104" s="618">
        <v>98</v>
      </c>
      <c r="B104" s="87" t="s">
        <v>1624</v>
      </c>
      <c r="C104" s="236" t="s">
        <v>1255</v>
      </c>
      <c r="D104" s="236" t="s">
        <v>1256</v>
      </c>
      <c r="E104" s="236" t="s">
        <v>1653</v>
      </c>
      <c r="F104" s="199" t="s">
        <v>1141</v>
      </c>
      <c r="G104" s="593">
        <v>1</v>
      </c>
      <c r="H104" s="593" t="s">
        <v>1278</v>
      </c>
      <c r="I104" s="604">
        <v>37043</v>
      </c>
      <c r="J104" s="604">
        <v>37043</v>
      </c>
      <c r="K104" s="594"/>
      <c r="L104" s="627" t="s">
        <v>1739</v>
      </c>
      <c r="M104" s="628">
        <v>0.3</v>
      </c>
      <c r="N104" s="628">
        <v>0</v>
      </c>
      <c r="O104" s="628">
        <v>0</v>
      </c>
      <c r="P104" s="628">
        <v>0.3</v>
      </c>
      <c r="Q104" s="192">
        <v>45000</v>
      </c>
      <c r="R104" s="192">
        <v>4721.75</v>
      </c>
      <c r="S104" s="19">
        <v>642</v>
      </c>
      <c r="T104" s="173"/>
      <c r="U104" s="19">
        <v>642</v>
      </c>
      <c r="V104" s="108">
        <f t="shared" si="2"/>
        <v>-86.4</v>
      </c>
      <c r="W104" s="236"/>
      <c r="Y104" s="361">
        <f t="shared" si="3"/>
        <v>2250</v>
      </c>
    </row>
    <row r="105" spans="1:25" ht="15.75" customHeight="1">
      <c r="A105" s="618">
        <v>99</v>
      </c>
      <c r="B105" s="87" t="s">
        <v>1625</v>
      </c>
      <c r="C105" s="236" t="s">
        <v>1255</v>
      </c>
      <c r="D105" s="236" t="s">
        <v>1256</v>
      </c>
      <c r="E105" s="236" t="s">
        <v>1653</v>
      </c>
      <c r="F105" s="199" t="s">
        <v>1141</v>
      </c>
      <c r="G105" s="593">
        <v>1</v>
      </c>
      <c r="H105" s="593" t="s">
        <v>1278</v>
      </c>
      <c r="I105" s="604">
        <v>37073</v>
      </c>
      <c r="J105" s="604">
        <v>37073</v>
      </c>
      <c r="K105" s="594"/>
      <c r="L105" s="627" t="s">
        <v>1739</v>
      </c>
      <c r="M105" s="628">
        <v>0.3</v>
      </c>
      <c r="N105" s="628">
        <v>0</v>
      </c>
      <c r="O105" s="628">
        <v>0</v>
      </c>
      <c r="P105" s="628">
        <v>0.3</v>
      </c>
      <c r="Q105" s="192">
        <v>45000</v>
      </c>
      <c r="R105" s="192">
        <v>4784.75</v>
      </c>
      <c r="S105" s="19">
        <v>642</v>
      </c>
      <c r="T105" s="173"/>
      <c r="U105" s="19">
        <v>642</v>
      </c>
      <c r="V105" s="108">
        <f t="shared" si="2"/>
        <v>-86.58</v>
      </c>
      <c r="W105" s="236"/>
      <c r="Y105" s="361">
        <f t="shared" si="3"/>
        <v>2250</v>
      </c>
    </row>
    <row r="106" spans="1:25" ht="15.75" customHeight="1">
      <c r="A106" s="618">
        <v>100</v>
      </c>
      <c r="B106" s="87" t="s">
        <v>1626</v>
      </c>
      <c r="C106" s="236" t="s">
        <v>1257</v>
      </c>
      <c r="D106" s="236" t="s">
        <v>1258</v>
      </c>
      <c r="E106" s="236" t="s">
        <v>1730</v>
      </c>
      <c r="F106" s="199" t="s">
        <v>1141</v>
      </c>
      <c r="G106" s="593">
        <v>1</v>
      </c>
      <c r="H106" s="593" t="s">
        <v>1278</v>
      </c>
      <c r="I106" s="604">
        <v>37043</v>
      </c>
      <c r="J106" s="604">
        <v>37043</v>
      </c>
      <c r="K106" s="594"/>
      <c r="L106" s="627" t="s">
        <v>1739</v>
      </c>
      <c r="M106" s="628">
        <v>0.12</v>
      </c>
      <c r="N106" s="628">
        <v>0</v>
      </c>
      <c r="O106" s="628">
        <v>0</v>
      </c>
      <c r="P106" s="628">
        <v>0.12</v>
      </c>
      <c r="Q106" s="192">
        <v>185800</v>
      </c>
      <c r="R106" s="192">
        <v>19495.61</v>
      </c>
      <c r="S106" s="19">
        <v>256.8</v>
      </c>
      <c r="T106" s="173"/>
      <c r="U106" s="19">
        <v>256.8</v>
      </c>
      <c r="V106" s="108">
        <f t="shared" si="2"/>
        <v>-98.68</v>
      </c>
      <c r="W106" s="236"/>
      <c r="Y106" s="361">
        <f t="shared" si="3"/>
        <v>9290</v>
      </c>
    </row>
    <row r="107" spans="1:25" ht="15.75" customHeight="1">
      <c r="A107" s="618">
        <v>101</v>
      </c>
      <c r="B107" s="87" t="s">
        <v>1627</v>
      </c>
      <c r="C107" s="236" t="s">
        <v>1257</v>
      </c>
      <c r="D107" s="236" t="s">
        <v>1258</v>
      </c>
      <c r="E107" s="236" t="s">
        <v>1730</v>
      </c>
      <c r="F107" s="199" t="s">
        <v>1141</v>
      </c>
      <c r="G107" s="593">
        <v>1</v>
      </c>
      <c r="H107" s="593" t="s">
        <v>1278</v>
      </c>
      <c r="I107" s="604">
        <v>37046</v>
      </c>
      <c r="J107" s="604">
        <v>37046</v>
      </c>
      <c r="K107" s="594"/>
      <c r="L107" s="627" t="s">
        <v>1739</v>
      </c>
      <c r="M107" s="628">
        <v>0.12</v>
      </c>
      <c r="N107" s="628">
        <v>0</v>
      </c>
      <c r="O107" s="628">
        <v>0</v>
      </c>
      <c r="P107" s="628">
        <v>0.12</v>
      </c>
      <c r="Q107" s="192">
        <v>185800</v>
      </c>
      <c r="R107" s="192">
        <v>19495.61</v>
      </c>
      <c r="S107" s="19">
        <v>256.8</v>
      </c>
      <c r="T107" s="173"/>
      <c r="U107" s="19">
        <v>256.8</v>
      </c>
      <c r="V107" s="108">
        <f t="shared" si="2"/>
        <v>-98.68</v>
      </c>
      <c r="W107" s="236"/>
      <c r="Y107" s="361">
        <f t="shared" si="3"/>
        <v>9290</v>
      </c>
    </row>
    <row r="108" spans="1:25" ht="15.75" customHeight="1">
      <c r="A108" s="618">
        <v>102</v>
      </c>
      <c r="B108" s="87" t="s">
        <v>1628</v>
      </c>
      <c r="C108" s="236" t="s">
        <v>1259</v>
      </c>
      <c r="D108" s="236" t="s">
        <v>1260</v>
      </c>
      <c r="E108" s="236" t="s">
        <v>1699</v>
      </c>
      <c r="F108" s="199" t="s">
        <v>1141</v>
      </c>
      <c r="G108" s="593">
        <v>1</v>
      </c>
      <c r="H108" s="593" t="s">
        <v>1278</v>
      </c>
      <c r="I108" s="604">
        <v>37043</v>
      </c>
      <c r="J108" s="604">
        <v>37043</v>
      </c>
      <c r="K108" s="594"/>
      <c r="L108" s="627" t="s">
        <v>1739</v>
      </c>
      <c r="M108" s="628">
        <v>1</v>
      </c>
      <c r="N108" s="628">
        <v>0</v>
      </c>
      <c r="O108" s="628">
        <v>0</v>
      </c>
      <c r="P108" s="628">
        <v>1</v>
      </c>
      <c r="Q108" s="192">
        <v>185800</v>
      </c>
      <c r="R108" s="192">
        <v>19495.61</v>
      </c>
      <c r="S108" s="19">
        <v>2140</v>
      </c>
      <c r="T108" s="173"/>
      <c r="U108" s="19">
        <v>2140</v>
      </c>
      <c r="V108" s="108">
        <f t="shared" si="2"/>
        <v>-89.02</v>
      </c>
      <c r="W108" s="236"/>
      <c r="Y108" s="361">
        <f t="shared" si="3"/>
        <v>9290</v>
      </c>
    </row>
    <row r="109" spans="1:25" ht="15.75" customHeight="1">
      <c r="A109" s="618">
        <v>103</v>
      </c>
      <c r="B109" s="87" t="s">
        <v>1629</v>
      </c>
      <c r="C109" s="236" t="s">
        <v>1259</v>
      </c>
      <c r="D109" s="236" t="s">
        <v>1260</v>
      </c>
      <c r="E109" s="236" t="s">
        <v>1730</v>
      </c>
      <c r="F109" s="199" t="s">
        <v>1141</v>
      </c>
      <c r="G109" s="593">
        <v>1</v>
      </c>
      <c r="H109" s="593" t="s">
        <v>1278</v>
      </c>
      <c r="I109" s="604">
        <v>37043</v>
      </c>
      <c r="J109" s="604">
        <v>37043</v>
      </c>
      <c r="K109" s="594"/>
      <c r="L109" s="627" t="s">
        <v>1739</v>
      </c>
      <c r="M109" s="628">
        <v>0.06</v>
      </c>
      <c r="N109" s="628">
        <v>0</v>
      </c>
      <c r="O109" s="628">
        <v>0</v>
      </c>
      <c r="P109" s="628">
        <v>0.06</v>
      </c>
      <c r="Q109" s="192">
        <v>155800</v>
      </c>
      <c r="R109" s="192">
        <v>16347.77</v>
      </c>
      <c r="S109" s="19">
        <v>128.4</v>
      </c>
      <c r="T109" s="173"/>
      <c r="U109" s="19">
        <v>128.4</v>
      </c>
      <c r="V109" s="108">
        <f t="shared" si="2"/>
        <v>-99.21</v>
      </c>
      <c r="W109" s="236"/>
      <c r="Y109" s="361">
        <f t="shared" si="3"/>
        <v>7790</v>
      </c>
    </row>
    <row r="110" spans="1:25" ht="15.75" customHeight="1">
      <c r="A110" s="618">
        <v>104</v>
      </c>
      <c r="B110" s="87" t="s">
        <v>1630</v>
      </c>
      <c r="C110" s="236" t="s">
        <v>1261</v>
      </c>
      <c r="D110" s="236" t="s">
        <v>1262</v>
      </c>
      <c r="E110" s="236" t="s">
        <v>1654</v>
      </c>
      <c r="F110" s="199" t="s">
        <v>1141</v>
      </c>
      <c r="G110" s="593">
        <v>1</v>
      </c>
      <c r="H110" s="593" t="s">
        <v>1278</v>
      </c>
      <c r="I110" s="604">
        <v>37196</v>
      </c>
      <c r="J110" s="604">
        <v>37196</v>
      </c>
      <c r="K110" s="594"/>
      <c r="L110" s="627" t="s">
        <v>1739</v>
      </c>
      <c r="M110" s="628">
        <v>6.56</v>
      </c>
      <c r="N110" s="628">
        <v>0</v>
      </c>
      <c r="O110" s="628">
        <v>0</v>
      </c>
      <c r="P110" s="628">
        <v>6.56</v>
      </c>
      <c r="Q110" s="192">
        <v>82660</v>
      </c>
      <c r="R110" s="192">
        <v>0</v>
      </c>
      <c r="S110" s="19">
        <v>14038.4</v>
      </c>
      <c r="T110" s="173"/>
      <c r="U110" s="19">
        <v>14038.4</v>
      </c>
      <c r="V110" s="602" t="str">
        <f t="shared" si="2"/>
        <v/>
      </c>
      <c r="W110" s="236"/>
      <c r="Y110" s="361">
        <f t="shared" si="3"/>
        <v>4133</v>
      </c>
    </row>
    <row r="111" spans="1:25" ht="15.75" customHeight="1">
      <c r="A111" s="618">
        <v>105</v>
      </c>
      <c r="B111" s="87" t="s">
        <v>1631</v>
      </c>
      <c r="C111" s="236" t="s">
        <v>1261</v>
      </c>
      <c r="D111" s="236" t="s">
        <v>1262</v>
      </c>
      <c r="E111" s="236" t="s">
        <v>1654</v>
      </c>
      <c r="F111" s="199" t="s">
        <v>1141</v>
      </c>
      <c r="G111" s="593">
        <v>1</v>
      </c>
      <c r="H111" s="593" t="s">
        <v>1278</v>
      </c>
      <c r="I111" s="604">
        <v>33543</v>
      </c>
      <c r="J111" s="604">
        <v>33543</v>
      </c>
      <c r="K111" s="594"/>
      <c r="L111" s="627" t="s">
        <v>1739</v>
      </c>
      <c r="M111" s="628">
        <v>6.56</v>
      </c>
      <c r="N111" s="628">
        <v>0</v>
      </c>
      <c r="O111" s="628">
        <v>0</v>
      </c>
      <c r="P111" s="628">
        <v>6.56</v>
      </c>
      <c r="Q111" s="192">
        <v>82660</v>
      </c>
      <c r="R111" s="192">
        <v>11682.46</v>
      </c>
      <c r="S111" s="19">
        <v>14038.4</v>
      </c>
      <c r="T111" s="173"/>
      <c r="U111" s="19">
        <v>14038.4</v>
      </c>
      <c r="V111" s="602">
        <f t="shared" si="2"/>
        <v>20.170000000000002</v>
      </c>
      <c r="W111" s="236"/>
      <c r="Y111" s="361">
        <f t="shared" si="3"/>
        <v>4133</v>
      </c>
    </row>
    <row r="112" spans="1:25" ht="15.75" customHeight="1">
      <c r="A112" s="618">
        <v>106</v>
      </c>
      <c r="B112" s="87" t="s">
        <v>1632</v>
      </c>
      <c r="C112" s="236" t="s">
        <v>1263</v>
      </c>
      <c r="D112" s="236" t="s">
        <v>1264</v>
      </c>
      <c r="E112" s="236" t="s">
        <v>1655</v>
      </c>
      <c r="F112" s="199" t="s">
        <v>1141</v>
      </c>
      <c r="G112" s="593">
        <v>1</v>
      </c>
      <c r="H112" s="593" t="s">
        <v>1278</v>
      </c>
      <c r="I112" s="604">
        <v>37043</v>
      </c>
      <c r="J112" s="604">
        <v>37043</v>
      </c>
      <c r="K112" s="594"/>
      <c r="L112" s="627" t="s">
        <v>1739</v>
      </c>
      <c r="M112" s="628">
        <v>0.7</v>
      </c>
      <c r="N112" s="628">
        <v>0</v>
      </c>
      <c r="O112" s="628">
        <v>0</v>
      </c>
      <c r="P112" s="628">
        <v>0.7</v>
      </c>
      <c r="Q112" s="192">
        <v>12000</v>
      </c>
      <c r="R112" s="192">
        <v>1259.1400000000001</v>
      </c>
      <c r="S112" s="19">
        <v>1498</v>
      </c>
      <c r="T112" s="173"/>
      <c r="U112" s="19">
        <v>1498</v>
      </c>
      <c r="V112" s="108">
        <f t="shared" si="2"/>
        <v>18.97</v>
      </c>
      <c r="W112" s="236"/>
      <c r="Y112" s="361">
        <f t="shared" si="3"/>
        <v>600</v>
      </c>
    </row>
    <row r="113" spans="1:25" ht="15.75" customHeight="1">
      <c r="A113" s="618">
        <v>107</v>
      </c>
      <c r="B113" s="87" t="s">
        <v>1633</v>
      </c>
      <c r="C113" s="236" t="s">
        <v>1265</v>
      </c>
      <c r="D113" s="236" t="s">
        <v>1266</v>
      </c>
      <c r="E113" s="236" t="s">
        <v>1728</v>
      </c>
      <c r="F113" s="199" t="s">
        <v>1141</v>
      </c>
      <c r="G113" s="593">
        <v>1</v>
      </c>
      <c r="H113" s="593" t="s">
        <v>1278</v>
      </c>
      <c r="I113" s="604">
        <v>37043</v>
      </c>
      <c r="J113" s="604">
        <v>37043</v>
      </c>
      <c r="K113" s="594"/>
      <c r="L113" s="627" t="s">
        <v>1739</v>
      </c>
      <c r="M113" s="628">
        <v>0</v>
      </c>
      <c r="N113" s="628">
        <v>0.5</v>
      </c>
      <c r="O113" s="628">
        <v>0</v>
      </c>
      <c r="P113" s="628">
        <v>0.5</v>
      </c>
      <c r="Q113" s="192">
        <v>45000</v>
      </c>
      <c r="R113" s="192">
        <v>4721.75</v>
      </c>
      <c r="S113" s="19">
        <v>4100</v>
      </c>
      <c r="T113" s="173"/>
      <c r="U113" s="19">
        <v>4100</v>
      </c>
      <c r="V113" s="108">
        <f t="shared" si="2"/>
        <v>-13.17</v>
      </c>
      <c r="W113" s="236"/>
      <c r="Y113" s="361">
        <f t="shared" si="3"/>
        <v>2250</v>
      </c>
    </row>
    <row r="114" spans="1:25" ht="15.75" customHeight="1">
      <c r="A114" s="618">
        <v>108</v>
      </c>
      <c r="B114" s="87" t="s">
        <v>1634</v>
      </c>
      <c r="C114" s="236" t="s">
        <v>1267</v>
      </c>
      <c r="D114" s="236" t="s">
        <v>1268</v>
      </c>
      <c r="E114" s="236" t="s">
        <v>1728</v>
      </c>
      <c r="F114" s="199" t="s">
        <v>1141</v>
      </c>
      <c r="G114" s="593">
        <v>1</v>
      </c>
      <c r="H114" s="593" t="s">
        <v>1278</v>
      </c>
      <c r="I114" s="604">
        <v>37043</v>
      </c>
      <c r="J114" s="604">
        <v>37043</v>
      </c>
      <c r="K114" s="594"/>
      <c r="L114" s="627" t="s">
        <v>1739</v>
      </c>
      <c r="M114" s="628">
        <v>0</v>
      </c>
      <c r="N114" s="628">
        <v>0.5</v>
      </c>
      <c r="O114" s="628">
        <v>0</v>
      </c>
      <c r="P114" s="628">
        <v>0.5</v>
      </c>
      <c r="Q114" s="192">
        <v>45000</v>
      </c>
      <c r="R114" s="192">
        <v>4721.75</v>
      </c>
      <c r="S114" s="19">
        <v>4100</v>
      </c>
      <c r="T114" s="173"/>
      <c r="U114" s="19">
        <v>4100</v>
      </c>
      <c r="V114" s="108">
        <f t="shared" si="2"/>
        <v>-13.17</v>
      </c>
      <c r="W114" s="236"/>
      <c r="Y114" s="361">
        <f t="shared" si="3"/>
        <v>2250</v>
      </c>
    </row>
    <row r="115" spans="1:25" ht="15.75" customHeight="1">
      <c r="A115" s="618">
        <v>109</v>
      </c>
      <c r="B115" s="87" t="s">
        <v>1635</v>
      </c>
      <c r="C115" s="236" t="s">
        <v>1269</v>
      </c>
      <c r="D115" s="236" t="s">
        <v>1270</v>
      </c>
      <c r="E115" s="236" t="s">
        <v>1731</v>
      </c>
      <c r="F115" s="199" t="s">
        <v>1141</v>
      </c>
      <c r="G115" s="593">
        <v>1</v>
      </c>
      <c r="H115" s="593" t="s">
        <v>1278</v>
      </c>
      <c r="I115" s="604">
        <v>37043</v>
      </c>
      <c r="J115" s="604">
        <v>37043</v>
      </c>
      <c r="K115" s="594"/>
      <c r="L115" s="627" t="s">
        <v>1739</v>
      </c>
      <c r="M115" s="628">
        <v>0.03</v>
      </c>
      <c r="N115" s="628">
        <v>0.6</v>
      </c>
      <c r="O115" s="628">
        <v>0</v>
      </c>
      <c r="P115" s="628">
        <v>0.63</v>
      </c>
      <c r="Q115" s="192">
        <v>38000</v>
      </c>
      <c r="R115" s="192">
        <v>3987.26</v>
      </c>
      <c r="S115" s="19">
        <v>4984.2</v>
      </c>
      <c r="T115" s="173"/>
      <c r="U115" s="19">
        <v>4984.2</v>
      </c>
      <c r="V115" s="108">
        <f t="shared" si="2"/>
        <v>25</v>
      </c>
      <c r="W115" s="236"/>
      <c r="Y115" s="361">
        <f t="shared" si="3"/>
        <v>1900</v>
      </c>
    </row>
    <row r="116" spans="1:25" ht="15.75" customHeight="1">
      <c r="A116" s="618">
        <v>110</v>
      </c>
      <c r="B116" s="87" t="s">
        <v>1636</v>
      </c>
      <c r="C116" s="236" t="s">
        <v>1208</v>
      </c>
      <c r="D116" s="236" t="s">
        <v>1725</v>
      </c>
      <c r="E116" s="236" t="s">
        <v>1696</v>
      </c>
      <c r="F116" s="199" t="s">
        <v>1141</v>
      </c>
      <c r="G116" s="593">
        <v>1</v>
      </c>
      <c r="H116" s="593" t="s">
        <v>1278</v>
      </c>
      <c r="I116" s="604">
        <v>37043</v>
      </c>
      <c r="J116" s="604">
        <v>37043</v>
      </c>
      <c r="K116" s="594"/>
      <c r="L116" s="627" t="s">
        <v>1739</v>
      </c>
      <c r="M116" s="628">
        <v>0.38</v>
      </c>
      <c r="N116" s="628">
        <v>0</v>
      </c>
      <c r="O116" s="628">
        <v>0</v>
      </c>
      <c r="P116" s="628">
        <v>0.38</v>
      </c>
      <c r="Q116" s="192">
        <v>24000</v>
      </c>
      <c r="R116" s="192">
        <v>2518.27</v>
      </c>
      <c r="S116" s="19">
        <v>813.2</v>
      </c>
      <c r="T116" s="173"/>
      <c r="U116" s="19">
        <v>813.2</v>
      </c>
      <c r="V116" s="108">
        <f t="shared" si="2"/>
        <v>-67.709999999999994</v>
      </c>
      <c r="W116" s="236"/>
      <c r="Y116" s="361">
        <f t="shared" si="3"/>
        <v>1200</v>
      </c>
    </row>
    <row r="117" spans="1:25" ht="15.75" customHeight="1">
      <c r="A117" s="618">
        <v>111</v>
      </c>
      <c r="B117" s="87" t="s">
        <v>1637</v>
      </c>
      <c r="C117" s="236" t="s">
        <v>1208</v>
      </c>
      <c r="D117" s="236" t="s">
        <v>1209</v>
      </c>
      <c r="E117" s="236" t="s">
        <v>1722</v>
      </c>
      <c r="F117" s="199" t="s">
        <v>1141</v>
      </c>
      <c r="G117" s="593">
        <v>1</v>
      </c>
      <c r="H117" s="593" t="s">
        <v>1278</v>
      </c>
      <c r="I117" s="604">
        <v>37043</v>
      </c>
      <c r="J117" s="604">
        <v>37043</v>
      </c>
      <c r="K117" s="594"/>
      <c r="L117" s="627" t="s">
        <v>1739</v>
      </c>
      <c r="M117" s="628">
        <v>0.36</v>
      </c>
      <c r="N117" s="628">
        <v>0</v>
      </c>
      <c r="O117" s="628">
        <v>0</v>
      </c>
      <c r="P117" s="628">
        <v>0.36</v>
      </c>
      <c r="Q117" s="192">
        <v>24000</v>
      </c>
      <c r="R117" s="192">
        <v>2518.27</v>
      </c>
      <c r="S117" s="19">
        <v>770.4</v>
      </c>
      <c r="T117" s="173"/>
      <c r="U117" s="19">
        <v>770.4</v>
      </c>
      <c r="V117" s="108">
        <f t="shared" si="2"/>
        <v>-69.41</v>
      </c>
      <c r="W117" s="236"/>
      <c r="Y117" s="361">
        <f t="shared" si="3"/>
        <v>1200</v>
      </c>
    </row>
    <row r="118" spans="1:25" ht="15.75" customHeight="1">
      <c r="A118" s="618">
        <v>112</v>
      </c>
      <c r="B118" s="87" t="s">
        <v>1638</v>
      </c>
      <c r="C118" s="236" t="s">
        <v>1271</v>
      </c>
      <c r="D118" s="236" t="s">
        <v>1272</v>
      </c>
      <c r="E118" s="236" t="s">
        <v>1698</v>
      </c>
      <c r="F118" s="199" t="s">
        <v>1141</v>
      </c>
      <c r="G118" s="593">
        <v>1</v>
      </c>
      <c r="H118" s="593" t="s">
        <v>1278</v>
      </c>
      <c r="I118" s="604">
        <v>37043</v>
      </c>
      <c r="J118" s="604">
        <v>37043</v>
      </c>
      <c r="K118" s="594"/>
      <c r="L118" s="627" t="s">
        <v>1739</v>
      </c>
      <c r="M118" s="628">
        <v>0.17</v>
      </c>
      <c r="N118" s="628">
        <v>0.25</v>
      </c>
      <c r="O118" s="628">
        <v>0</v>
      </c>
      <c r="P118" s="628">
        <v>0.42</v>
      </c>
      <c r="Q118" s="192">
        <v>8500</v>
      </c>
      <c r="R118" s="192">
        <v>891.88</v>
      </c>
      <c r="S118" s="19">
        <v>2413.8000000000002</v>
      </c>
      <c r="T118" s="173"/>
      <c r="U118" s="19">
        <v>2413.8000000000002</v>
      </c>
      <c r="V118" s="602">
        <f t="shared" si="2"/>
        <v>170.64</v>
      </c>
      <c r="W118" s="236"/>
      <c r="Y118" s="361">
        <f t="shared" si="3"/>
        <v>425</v>
      </c>
    </row>
    <row r="119" spans="1:25" ht="15.75" customHeight="1">
      <c r="A119" s="618">
        <v>113</v>
      </c>
      <c r="B119" s="87" t="s">
        <v>1639</v>
      </c>
      <c r="C119" s="236" t="s">
        <v>1215</v>
      </c>
      <c r="D119" s="236" t="s">
        <v>1273</v>
      </c>
      <c r="E119" s="236" t="s">
        <v>1728</v>
      </c>
      <c r="F119" s="199" t="s">
        <v>1141</v>
      </c>
      <c r="G119" s="593">
        <v>1</v>
      </c>
      <c r="H119" s="593" t="s">
        <v>1278</v>
      </c>
      <c r="I119" s="604">
        <v>37043</v>
      </c>
      <c r="J119" s="604">
        <v>37043</v>
      </c>
      <c r="K119" s="594"/>
      <c r="L119" s="627" t="s">
        <v>1739</v>
      </c>
      <c r="M119" s="628">
        <v>0</v>
      </c>
      <c r="N119" s="628">
        <v>0.5</v>
      </c>
      <c r="O119" s="628">
        <v>0</v>
      </c>
      <c r="P119" s="628">
        <v>0.5</v>
      </c>
      <c r="Q119" s="192">
        <v>12500</v>
      </c>
      <c r="R119" s="192">
        <v>1311.59</v>
      </c>
      <c r="S119" s="19">
        <v>4100</v>
      </c>
      <c r="T119" s="173"/>
      <c r="U119" s="19">
        <v>4100</v>
      </c>
      <c r="V119" s="602">
        <f t="shared" si="2"/>
        <v>212.6</v>
      </c>
      <c r="W119" s="236"/>
      <c r="Y119" s="361">
        <f t="shared" si="3"/>
        <v>625</v>
      </c>
    </row>
    <row r="120" spans="1:25" ht="15.75" customHeight="1">
      <c r="A120" s="618">
        <v>114</v>
      </c>
      <c r="B120" s="87" t="s">
        <v>1640</v>
      </c>
      <c r="C120" s="236" t="s">
        <v>1274</v>
      </c>
      <c r="D120" s="236" t="s">
        <v>1275</v>
      </c>
      <c r="E120" s="236" t="s">
        <v>1728</v>
      </c>
      <c r="F120" s="199" t="s">
        <v>1141</v>
      </c>
      <c r="G120" s="593">
        <v>1</v>
      </c>
      <c r="H120" s="593" t="s">
        <v>1278</v>
      </c>
      <c r="I120" s="604">
        <v>37043</v>
      </c>
      <c r="J120" s="604">
        <v>37043</v>
      </c>
      <c r="K120" s="594"/>
      <c r="L120" s="627" t="s">
        <v>1739</v>
      </c>
      <c r="M120" s="628">
        <v>0</v>
      </c>
      <c r="N120" s="628">
        <v>0.56000000000000005</v>
      </c>
      <c r="O120" s="628">
        <v>0</v>
      </c>
      <c r="P120" s="628">
        <v>0.56000000000000005</v>
      </c>
      <c r="Q120" s="192">
        <v>12500</v>
      </c>
      <c r="R120" s="192">
        <v>0</v>
      </c>
      <c r="S120" s="19">
        <v>4592</v>
      </c>
      <c r="T120" s="173"/>
      <c r="U120" s="19">
        <v>4592</v>
      </c>
      <c r="V120" s="108" t="str">
        <f t="shared" si="2"/>
        <v/>
      </c>
      <c r="W120" s="236"/>
      <c r="Y120" s="361">
        <f t="shared" si="3"/>
        <v>625</v>
      </c>
    </row>
    <row r="121" spans="1:25" ht="15.75" customHeight="1">
      <c r="A121" s="618">
        <v>115</v>
      </c>
      <c r="B121" s="87" t="s">
        <v>1641</v>
      </c>
      <c r="C121" s="236" t="s">
        <v>1276</v>
      </c>
      <c r="D121" s="236"/>
      <c r="E121" s="236" t="s">
        <v>1656</v>
      </c>
      <c r="F121" s="199" t="s">
        <v>1141</v>
      </c>
      <c r="G121" s="593">
        <v>1</v>
      </c>
      <c r="H121" s="593" t="s">
        <v>1278</v>
      </c>
      <c r="I121" s="604">
        <v>40448</v>
      </c>
      <c r="J121" s="604">
        <v>40448</v>
      </c>
      <c r="K121" s="594"/>
      <c r="L121" s="627" t="s">
        <v>1739</v>
      </c>
      <c r="M121" s="628">
        <v>0</v>
      </c>
      <c r="N121" s="628">
        <v>0.3</v>
      </c>
      <c r="O121" s="628">
        <v>0</v>
      </c>
      <c r="P121" s="628">
        <v>0.3</v>
      </c>
      <c r="Q121" s="192">
        <v>39316.239999999998</v>
      </c>
      <c r="R121" s="192">
        <v>19748.439999999999</v>
      </c>
      <c r="S121" s="19">
        <v>2460</v>
      </c>
      <c r="T121" s="173"/>
      <c r="U121" s="19">
        <v>2460</v>
      </c>
      <c r="V121" s="108">
        <f t="shared" si="2"/>
        <v>-87.54</v>
      </c>
      <c r="W121" s="236"/>
      <c r="Y121" s="361">
        <f t="shared" si="3"/>
        <v>1965.81</v>
      </c>
    </row>
    <row r="122" spans="1:25" ht="15.75" customHeight="1">
      <c r="A122" s="618"/>
      <c r="B122" s="87"/>
      <c r="C122" s="236"/>
      <c r="D122" s="236"/>
      <c r="E122" s="236"/>
      <c r="F122" s="199"/>
      <c r="G122" s="593"/>
      <c r="H122" s="593"/>
      <c r="I122" s="604"/>
      <c r="J122" s="191"/>
      <c r="K122" s="594"/>
      <c r="L122" s="594"/>
      <c r="M122" s="594"/>
      <c r="N122" s="594"/>
      <c r="O122" s="594"/>
      <c r="P122" s="594"/>
      <c r="Q122" s="192"/>
      <c r="R122" s="192"/>
      <c r="S122" s="19"/>
      <c r="T122" s="173"/>
      <c r="U122" s="19"/>
      <c r="V122" s="108" t="str">
        <f t="shared" ref="V122:V127" si="4">IF(OR(R122=0,R122=""),"",ROUND((U122-R122)/R122*100,2))</f>
        <v/>
      </c>
      <c r="W122" s="236"/>
    </row>
    <row r="123" spans="1:25" ht="15.75" customHeight="1">
      <c r="A123" s="618"/>
      <c r="B123" s="87"/>
      <c r="C123" s="236"/>
      <c r="D123" s="236"/>
      <c r="E123" s="236"/>
      <c r="F123" s="199"/>
      <c r="G123" s="593"/>
      <c r="H123" s="593"/>
      <c r="I123" s="604"/>
      <c r="J123" s="191"/>
      <c r="K123" s="594"/>
      <c r="L123" s="594"/>
      <c r="M123" s="594"/>
      <c r="N123" s="594"/>
      <c r="O123" s="594"/>
      <c r="P123" s="594"/>
      <c r="Q123" s="109"/>
      <c r="R123" s="109"/>
      <c r="S123" s="19"/>
      <c r="T123" s="173"/>
      <c r="U123" s="19"/>
      <c r="V123" s="108" t="str">
        <f t="shared" si="4"/>
        <v/>
      </c>
      <c r="W123" s="236"/>
    </row>
    <row r="124" spans="1:25" ht="15.75" customHeight="1">
      <c r="A124" s="618"/>
      <c r="B124" s="87"/>
      <c r="C124" s="236"/>
      <c r="D124" s="310"/>
      <c r="E124" s="310"/>
      <c r="F124" s="199"/>
      <c r="G124" s="593"/>
      <c r="H124" s="593"/>
      <c r="I124" s="604"/>
      <c r="J124" s="191"/>
      <c r="K124" s="594"/>
      <c r="L124" s="594"/>
      <c r="M124" s="594"/>
      <c r="N124" s="594"/>
      <c r="O124" s="594"/>
      <c r="P124" s="594"/>
      <c r="Q124" s="109"/>
      <c r="R124" s="109"/>
      <c r="S124" s="19"/>
      <c r="T124" s="173"/>
      <c r="U124" s="19"/>
      <c r="V124" s="108" t="str">
        <f t="shared" si="4"/>
        <v/>
      </c>
      <c r="W124" s="236"/>
    </row>
    <row r="125" spans="1:25" ht="15.75" customHeight="1">
      <c r="A125" s="781" t="s">
        <v>892</v>
      </c>
      <c r="B125" s="781"/>
      <c r="C125" s="781"/>
      <c r="D125" s="618"/>
      <c r="E125" s="618"/>
      <c r="F125" s="71"/>
      <c r="G125" s="595"/>
      <c r="H125" s="595"/>
      <c r="I125" s="63"/>
      <c r="J125" s="63"/>
      <c r="K125" s="326"/>
      <c r="L125" s="326"/>
      <c r="M125" s="630"/>
      <c r="N125" s="630"/>
      <c r="O125" s="630"/>
      <c r="P125" s="629">
        <f>SUM(P7:P124)</f>
        <v>205.94</v>
      </c>
      <c r="Q125" s="19">
        <f>SUM(Q7:Q124)</f>
        <v>11714581.109999999</v>
      </c>
      <c r="R125" s="19">
        <f>SUM(R7:R124)</f>
        <v>2114537.33</v>
      </c>
      <c r="S125" s="19">
        <f>SUM(S7:S124)</f>
        <v>1286285.8</v>
      </c>
      <c r="T125" s="173"/>
      <c r="U125" s="19">
        <f>SUM(U7:U124)</f>
        <v>1286285.8</v>
      </c>
      <c r="V125" s="108">
        <f t="shared" si="4"/>
        <v>-39.17</v>
      </c>
      <c r="W125" s="310"/>
    </row>
    <row r="126" spans="1:25" ht="15.75" customHeight="1">
      <c r="A126" s="825" t="s">
        <v>940</v>
      </c>
      <c r="B126" s="825"/>
      <c r="C126" s="825"/>
      <c r="D126" s="19"/>
      <c r="E126" s="19"/>
      <c r="F126" s="19"/>
      <c r="G126" s="233"/>
      <c r="H126" s="233"/>
      <c r="I126" s="63"/>
      <c r="J126" s="63"/>
      <c r="K126" s="326"/>
      <c r="L126" s="326"/>
      <c r="M126" s="326"/>
      <c r="N126" s="326"/>
      <c r="O126" s="326"/>
      <c r="P126" s="326"/>
      <c r="Q126" s="19"/>
      <c r="R126" s="19"/>
      <c r="S126" s="19"/>
      <c r="T126" s="173"/>
      <c r="U126" s="19"/>
      <c r="V126" s="108" t="str">
        <f t="shared" si="4"/>
        <v/>
      </c>
      <c r="W126" s="236"/>
    </row>
    <row r="127" spans="1:25" ht="16.5" customHeight="1">
      <c r="A127" s="761" t="s">
        <v>666</v>
      </c>
      <c r="B127" s="761"/>
      <c r="C127" s="761"/>
      <c r="D127" s="618"/>
      <c r="E127" s="618"/>
      <c r="F127" s="71"/>
      <c r="G127" s="20"/>
      <c r="H127" s="20"/>
      <c r="I127" s="63"/>
      <c r="J127" s="63"/>
      <c r="K127" s="326"/>
      <c r="L127" s="326"/>
      <c r="M127" s="630"/>
      <c r="N127" s="630"/>
      <c r="O127" s="630"/>
      <c r="P127" s="629"/>
      <c r="Q127" s="19">
        <f>Q125-ABS(Q126)</f>
        <v>11714581.109999999</v>
      </c>
      <c r="R127" s="19">
        <f>R125-ABS(R126)</f>
        <v>2114537.33</v>
      </c>
      <c r="S127" s="19">
        <f>S125-ABS(S126)</f>
        <v>1286285.8</v>
      </c>
      <c r="T127" s="173"/>
      <c r="U127" s="19">
        <f>U125-ABS(U126)</f>
        <v>1286285.8</v>
      </c>
      <c r="V127" s="108">
        <f t="shared" si="4"/>
        <v>-39.17</v>
      </c>
      <c r="W127" s="310"/>
    </row>
    <row r="128" spans="1:25" ht="15.75" customHeight="1">
      <c r="A128" s="4" t="str">
        <f>封面!B$10&amp;封面!D$10</f>
        <v>产权持有单位填表人：杨庆华</v>
      </c>
      <c r="C128" s="82"/>
      <c r="D128" s="82"/>
      <c r="E128" s="82"/>
    </row>
    <row r="129" spans="1:21" ht="15.75" customHeight="1">
      <c r="A129" s="4" t="str">
        <f>封面!B$12&amp;封面!D$12&amp;封面!E$12&amp;封面!F$12&amp;封面!G$12&amp;封面!H$12&amp;封面!I$12</f>
        <v>填表日期：2019年1月24日</v>
      </c>
      <c r="U129" s="3" t="str">
        <f>"评估人员："&amp;封面!$P$24</f>
        <v>评估人员：杜沛淼、路艳</v>
      </c>
    </row>
  </sheetData>
  <autoFilter ref="A6:X129"/>
  <sortState ref="A7:AV219">
    <sortCondition ref="A7:A219"/>
  </sortState>
  <mergeCells count="25">
    <mergeCell ref="V5:V6"/>
    <mergeCell ref="W5:W6"/>
    <mergeCell ref="P5:P6"/>
    <mergeCell ref="A125:C125"/>
    <mergeCell ref="A126:C126"/>
    <mergeCell ref="M5:O5"/>
    <mergeCell ref="J5:J6"/>
    <mergeCell ref="K5:K6"/>
    <mergeCell ref="L5:L6"/>
    <mergeCell ref="A127:C127"/>
    <mergeCell ref="A5:A6"/>
    <mergeCell ref="B5:B6"/>
    <mergeCell ref="C5:C6"/>
    <mergeCell ref="A1:W1"/>
    <mergeCell ref="A2:W2"/>
    <mergeCell ref="U3:W3"/>
    <mergeCell ref="T4:W4"/>
    <mergeCell ref="Q5:R5"/>
    <mergeCell ref="S5:U5"/>
    <mergeCell ref="F5:F6"/>
    <mergeCell ref="G5:G6"/>
    <mergeCell ref="H5:H6"/>
    <mergeCell ref="I5:I6"/>
    <mergeCell ref="D5:D6"/>
    <mergeCell ref="E5:E6"/>
  </mergeCells>
  <phoneticPr fontId="206" type="noConversion"/>
  <hyperlinks>
    <hyperlink ref="A127:C127" location="'4-6固定资产汇总'!A1" display="合            计"/>
  </hyperlinks>
  <printOptions horizontalCentered="1"/>
  <pageMargins left="0.35433070866141736" right="0.35433070866141736" top="0.98425196850393704" bottom="0.86614173228346458" header="1.0629921259842521" footer="0.51181102362204722"/>
  <pageSetup paperSize="9" scale="61" fitToHeight="0" orientation="landscape" r:id="rId1"/>
  <headerFooter scaleWithDoc="0">
    <oddHeader>&amp;R&amp;"宋体,常规"&amp;10表4-6-4
共&amp;N页第&amp;P页
金额单位:人民币元</oddHeader>
  </headerFooter>
  <legacyDrawing r:id="rId2"/>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36"/>
  <sheetViews>
    <sheetView showGridLines="0" topLeftCell="L1" workbookViewId="0">
      <selection activeCell="W7" sqref="W7"/>
    </sheetView>
  </sheetViews>
  <sheetFormatPr defaultRowHeight="15.75" customHeight="1"/>
  <cols>
    <col min="1" max="1" width="4.25" style="4" customWidth="1"/>
    <col min="2" max="2" width="4.25" style="4" hidden="1" customWidth="1"/>
    <col min="3" max="4" width="8.75" style="4" customWidth="1"/>
    <col min="5" max="6" width="13.875" style="4" customWidth="1"/>
    <col min="7" max="8" width="11.25" style="4" customWidth="1"/>
    <col min="9" max="9" width="7.375" style="49" customWidth="1"/>
    <col min="10" max="10" width="8.375" style="4" customWidth="1"/>
    <col min="11" max="11" width="7.625" style="4" customWidth="1"/>
    <col min="12" max="14" width="11" style="4" customWidth="1"/>
    <col min="15" max="15" width="7.75" style="4" bestFit="1" customWidth="1"/>
    <col min="16" max="16" width="11" style="4" customWidth="1"/>
    <col min="17" max="17" width="6" style="4" customWidth="1"/>
    <col min="18" max="18" width="5.25" style="4" customWidth="1"/>
    <col min="19" max="16384" width="9" style="4"/>
  </cols>
  <sheetData>
    <row r="1" spans="1:31" s="1" customFormat="1" ht="30" customHeight="1">
      <c r="A1" s="759" t="s">
        <v>941</v>
      </c>
      <c r="B1" s="759"/>
      <c r="C1" s="759"/>
      <c r="D1" s="759"/>
      <c r="E1" s="759"/>
      <c r="F1" s="759"/>
      <c r="G1" s="759"/>
      <c r="H1" s="759"/>
      <c r="I1" s="759"/>
      <c r="J1" s="759"/>
      <c r="K1" s="759"/>
      <c r="L1" s="759"/>
      <c r="M1" s="759"/>
      <c r="N1" s="759"/>
      <c r="O1" s="759"/>
      <c r="P1" s="759"/>
      <c r="Q1" s="759"/>
      <c r="R1" s="759"/>
    </row>
    <row r="2" spans="1:31" s="2" customFormat="1" ht="14.1" customHeight="1">
      <c r="A2" s="760" t="str">
        <f>'1-汇总表'!A2:F2</f>
        <v>评估基准日：2018年12月31日</v>
      </c>
      <c r="B2" s="760"/>
      <c r="C2" s="760"/>
      <c r="D2" s="760"/>
      <c r="E2" s="760"/>
      <c r="F2" s="760"/>
      <c r="G2" s="760"/>
      <c r="H2" s="760"/>
      <c r="I2" s="760"/>
      <c r="J2" s="768"/>
      <c r="K2" s="768"/>
      <c r="L2" s="768"/>
      <c r="M2" s="768"/>
      <c r="N2" s="768"/>
      <c r="O2" s="768"/>
      <c r="P2" s="768"/>
      <c r="Q2" s="768"/>
      <c r="R2" s="768"/>
    </row>
    <row r="3" spans="1:31" s="2" customFormat="1" ht="14.1" customHeight="1">
      <c r="A3" s="7"/>
      <c r="B3" s="7"/>
      <c r="C3" s="7"/>
      <c r="D3" s="7"/>
      <c r="E3" s="7"/>
      <c r="F3" s="7"/>
      <c r="G3" s="7"/>
      <c r="H3" s="7"/>
      <c r="I3" s="62"/>
      <c r="J3" s="8"/>
      <c r="K3" s="8"/>
      <c r="L3" s="8"/>
      <c r="M3" s="8"/>
      <c r="N3" s="8"/>
      <c r="O3" s="8"/>
      <c r="P3" s="8"/>
      <c r="Q3" s="8"/>
      <c r="R3" s="7"/>
    </row>
    <row r="4" spans="1:31" s="2" customFormat="1" ht="15.75" customHeight="1">
      <c r="A4" s="11" t="str">
        <f>'1-汇总表'!A4</f>
        <v>产权持有人名称：阳煤集团青岛恒源化工有限公司</v>
      </c>
      <c r="B4" s="11"/>
      <c r="C4" s="11"/>
      <c r="D4" s="11"/>
      <c r="E4" s="11"/>
      <c r="F4" s="11"/>
      <c r="G4" s="11"/>
      <c r="H4" s="11"/>
      <c r="I4" s="11"/>
      <c r="J4" s="11"/>
      <c r="K4" s="11"/>
      <c r="R4" s="12"/>
    </row>
    <row r="5" spans="1:31" s="3" customFormat="1" ht="15.75" customHeight="1">
      <c r="A5" s="794" t="s">
        <v>489</v>
      </c>
      <c r="B5" s="796" t="s">
        <v>860</v>
      </c>
      <c r="C5" s="794" t="s">
        <v>942</v>
      </c>
      <c r="D5" s="826" t="s">
        <v>816</v>
      </c>
      <c r="E5" s="794" t="s">
        <v>943</v>
      </c>
      <c r="F5" s="794" t="s">
        <v>706</v>
      </c>
      <c r="G5" s="826" t="s">
        <v>944</v>
      </c>
      <c r="H5" s="826" t="s">
        <v>945</v>
      </c>
      <c r="I5" s="868" t="s">
        <v>935</v>
      </c>
      <c r="J5" s="794" t="s">
        <v>719</v>
      </c>
      <c r="K5" s="794" t="s">
        <v>946</v>
      </c>
      <c r="L5" s="872" t="s">
        <v>491</v>
      </c>
      <c r="M5" s="872"/>
      <c r="N5" s="781" t="s">
        <v>492</v>
      </c>
      <c r="O5" s="781"/>
      <c r="P5" s="781"/>
      <c r="Q5" s="794" t="s">
        <v>494</v>
      </c>
      <c r="R5" s="794" t="s">
        <v>581</v>
      </c>
    </row>
    <row r="6" spans="1:31" s="3" customFormat="1" ht="15.75" customHeight="1">
      <c r="A6" s="794"/>
      <c r="B6" s="797"/>
      <c r="C6" s="794"/>
      <c r="D6" s="794"/>
      <c r="E6" s="794"/>
      <c r="F6" s="794"/>
      <c r="G6" s="794"/>
      <c r="H6" s="794"/>
      <c r="I6" s="868"/>
      <c r="J6" s="794"/>
      <c r="K6" s="794"/>
      <c r="L6" s="13" t="s">
        <v>836</v>
      </c>
      <c r="M6" s="13" t="s">
        <v>837</v>
      </c>
      <c r="N6" s="13" t="s">
        <v>836</v>
      </c>
      <c r="O6" s="16" t="s">
        <v>723</v>
      </c>
      <c r="P6" s="13" t="s">
        <v>837</v>
      </c>
      <c r="Q6" s="781"/>
      <c r="R6" s="781"/>
      <c r="T6" s="89" t="s">
        <v>947</v>
      </c>
      <c r="U6" s="89" t="s">
        <v>948</v>
      </c>
      <c r="V6" s="89" t="s">
        <v>949</v>
      </c>
      <c r="W6" s="184" t="s">
        <v>950</v>
      </c>
      <c r="X6" s="89" t="s">
        <v>951</v>
      </c>
      <c r="Y6" s="89" t="s">
        <v>952</v>
      </c>
      <c r="Z6" s="89" t="s">
        <v>953</v>
      </c>
      <c r="AA6" s="89" t="s">
        <v>954</v>
      </c>
      <c r="AB6" s="89" t="s">
        <v>955</v>
      </c>
      <c r="AC6" s="89" t="s">
        <v>956</v>
      </c>
      <c r="AD6" s="89" t="s">
        <v>808</v>
      </c>
      <c r="AE6" s="89" t="s">
        <v>957</v>
      </c>
    </row>
    <row r="7" spans="1:31" ht="15" customHeight="1">
      <c r="A7" s="13"/>
      <c r="B7" s="13"/>
      <c r="C7" s="152"/>
      <c r="D7" s="152"/>
      <c r="E7" s="149"/>
      <c r="F7" s="149"/>
      <c r="G7" s="150"/>
      <c r="H7" s="162"/>
      <c r="I7" s="85"/>
      <c r="J7" s="16"/>
      <c r="K7" s="16"/>
      <c r="L7" s="183"/>
      <c r="M7" s="183"/>
      <c r="N7" s="19"/>
      <c r="O7" s="173"/>
      <c r="P7" s="19">
        <f>ROUND(N7*O7/100,0)</f>
        <v>0</v>
      </c>
      <c r="Q7" s="185" t="str">
        <f t="shared" ref="Q7:Q33" si="0">IF(OR(M7=0,M7=""),"",ROUND((P7-M7)/M7*100,2))</f>
        <v/>
      </c>
      <c r="R7" s="152"/>
      <c r="T7" s="186">
        <v>90000</v>
      </c>
      <c r="U7" s="186">
        <f>ROUND(T7/1.17*0.1,2)</f>
        <v>7692.31</v>
      </c>
      <c r="V7" s="186">
        <v>500</v>
      </c>
      <c r="W7" s="187">
        <f>T7/1.17*17%</f>
        <v>13076.92</v>
      </c>
      <c r="X7" s="186">
        <f>ROUND((T7+U7+V7-W7),-2)</f>
        <v>85100</v>
      </c>
      <c r="Y7" s="186">
        <v>600000</v>
      </c>
      <c r="Z7" s="186">
        <f>K7</f>
        <v>0</v>
      </c>
      <c r="AA7" s="188">
        <f>(Y7-Z7)/Y7</f>
        <v>1</v>
      </c>
      <c r="AB7" s="186">
        <v>0.6</v>
      </c>
      <c r="AC7" s="186">
        <f>0.59*100</f>
        <v>59</v>
      </c>
      <c r="AD7" s="186"/>
      <c r="AE7" s="186" t="s">
        <v>958</v>
      </c>
    </row>
    <row r="8" spans="1:31" ht="15" customHeight="1">
      <c r="A8" s="13"/>
      <c r="B8" s="13"/>
      <c r="C8" s="152"/>
      <c r="D8" s="152"/>
      <c r="E8" s="149"/>
      <c r="F8" s="149"/>
      <c r="G8" s="150"/>
      <c r="H8" s="162"/>
      <c r="I8" s="85"/>
      <c r="J8" s="16"/>
      <c r="K8" s="16"/>
      <c r="L8" s="183"/>
      <c r="M8" s="183"/>
      <c r="N8" s="19"/>
      <c r="O8" s="173"/>
      <c r="P8" s="19">
        <f t="shared" ref="P8:P30" si="1">ROUND(N8*O8/100,0)</f>
        <v>0</v>
      </c>
      <c r="Q8" s="185" t="str">
        <f t="shared" si="0"/>
        <v/>
      </c>
      <c r="R8" s="152"/>
    </row>
    <row r="9" spans="1:31" ht="15" customHeight="1">
      <c r="A9" s="13"/>
      <c r="B9" s="13"/>
      <c r="C9" s="152"/>
      <c r="D9" s="152"/>
      <c r="E9" s="149"/>
      <c r="F9" s="149"/>
      <c r="G9" s="150"/>
      <c r="H9" s="162"/>
      <c r="I9" s="85"/>
      <c r="J9" s="16"/>
      <c r="K9" s="16"/>
      <c r="L9" s="183"/>
      <c r="M9" s="183"/>
      <c r="N9" s="19"/>
      <c r="O9" s="173"/>
      <c r="P9" s="19">
        <f t="shared" si="1"/>
        <v>0</v>
      </c>
      <c r="Q9" s="185" t="str">
        <f t="shared" si="0"/>
        <v/>
      </c>
      <c r="R9" s="152"/>
    </row>
    <row r="10" spans="1:31" ht="15" customHeight="1">
      <c r="A10" s="13"/>
      <c r="B10" s="13"/>
      <c r="C10" s="152"/>
      <c r="D10" s="152"/>
      <c r="E10" s="149"/>
      <c r="F10" s="149"/>
      <c r="G10" s="150"/>
      <c r="H10" s="162"/>
      <c r="I10" s="85"/>
      <c r="J10" s="16"/>
      <c r="K10" s="16"/>
      <c r="L10" s="183"/>
      <c r="M10" s="183"/>
      <c r="N10" s="19"/>
      <c r="O10" s="173"/>
      <c r="P10" s="19">
        <f t="shared" si="1"/>
        <v>0</v>
      </c>
      <c r="Q10" s="185" t="str">
        <f t="shared" si="0"/>
        <v/>
      </c>
      <c r="R10" s="152"/>
    </row>
    <row r="11" spans="1:31" ht="15" customHeight="1">
      <c r="A11" s="13"/>
      <c r="B11" s="13"/>
      <c r="C11" s="152"/>
      <c r="D11" s="152"/>
      <c r="E11" s="149"/>
      <c r="F11" s="149"/>
      <c r="G11" s="150"/>
      <c r="H11" s="162"/>
      <c r="I11" s="85"/>
      <c r="J11" s="16"/>
      <c r="K11" s="16"/>
      <c r="L11" s="183"/>
      <c r="M11" s="183"/>
      <c r="N11" s="19"/>
      <c r="O11" s="173"/>
      <c r="P11" s="19">
        <f t="shared" si="1"/>
        <v>0</v>
      </c>
      <c r="Q11" s="185" t="str">
        <f t="shared" si="0"/>
        <v/>
      </c>
      <c r="R11" s="152"/>
    </row>
    <row r="12" spans="1:31" ht="15" customHeight="1">
      <c r="A12" s="13"/>
      <c r="B12" s="13"/>
      <c r="C12" s="152"/>
      <c r="D12" s="152"/>
      <c r="E12" s="149"/>
      <c r="F12" s="149"/>
      <c r="G12" s="150"/>
      <c r="H12" s="162"/>
      <c r="I12" s="85"/>
      <c r="J12" s="16"/>
      <c r="K12" s="16"/>
      <c r="L12" s="183"/>
      <c r="M12" s="183"/>
      <c r="N12" s="19"/>
      <c r="O12" s="173"/>
      <c r="P12" s="19">
        <f t="shared" si="1"/>
        <v>0</v>
      </c>
      <c r="Q12" s="185" t="str">
        <f t="shared" si="0"/>
        <v/>
      </c>
      <c r="R12" s="152"/>
    </row>
    <row r="13" spans="1:31" ht="15" customHeight="1">
      <c r="A13" s="13"/>
      <c r="B13" s="13"/>
      <c r="C13" s="152"/>
      <c r="D13" s="152"/>
      <c r="E13" s="149"/>
      <c r="F13" s="149"/>
      <c r="G13" s="150"/>
      <c r="H13" s="162"/>
      <c r="I13" s="85"/>
      <c r="J13" s="16"/>
      <c r="K13" s="16"/>
      <c r="L13" s="183"/>
      <c r="M13" s="183"/>
      <c r="N13" s="19"/>
      <c r="O13" s="173"/>
      <c r="P13" s="19">
        <f t="shared" si="1"/>
        <v>0</v>
      </c>
      <c r="Q13" s="185" t="str">
        <f t="shared" si="0"/>
        <v/>
      </c>
      <c r="R13" s="152"/>
    </row>
    <row r="14" spans="1:31" ht="15" customHeight="1">
      <c r="A14" s="13"/>
      <c r="B14" s="13"/>
      <c r="C14" s="152"/>
      <c r="D14" s="152"/>
      <c r="E14" s="149"/>
      <c r="F14" s="149"/>
      <c r="G14" s="150"/>
      <c r="H14" s="162"/>
      <c r="I14" s="85"/>
      <c r="J14" s="16"/>
      <c r="K14" s="16"/>
      <c r="L14" s="183"/>
      <c r="M14" s="183"/>
      <c r="N14" s="19"/>
      <c r="O14" s="173"/>
      <c r="P14" s="19">
        <f t="shared" si="1"/>
        <v>0</v>
      </c>
      <c r="Q14" s="185" t="str">
        <f t="shared" si="0"/>
        <v/>
      </c>
      <c r="R14" s="152"/>
    </row>
    <row r="15" spans="1:31" ht="15" customHeight="1">
      <c r="A15" s="13"/>
      <c r="B15" s="13"/>
      <c r="C15" s="152"/>
      <c r="D15" s="152"/>
      <c r="E15" s="149"/>
      <c r="F15" s="149"/>
      <c r="G15" s="150"/>
      <c r="H15" s="162"/>
      <c r="I15" s="85"/>
      <c r="J15" s="16"/>
      <c r="K15" s="16"/>
      <c r="L15" s="183"/>
      <c r="M15" s="183"/>
      <c r="N15" s="19"/>
      <c r="O15" s="173"/>
      <c r="P15" s="19">
        <f t="shared" si="1"/>
        <v>0</v>
      </c>
      <c r="Q15" s="185" t="str">
        <f t="shared" si="0"/>
        <v/>
      </c>
      <c r="R15" s="152"/>
    </row>
    <row r="16" spans="1:31" ht="15" customHeight="1">
      <c r="A16" s="13"/>
      <c r="B16" s="13"/>
      <c r="C16" s="152"/>
      <c r="D16" s="152"/>
      <c r="E16" s="149"/>
      <c r="F16" s="149"/>
      <c r="G16" s="150"/>
      <c r="H16" s="162"/>
      <c r="I16" s="85"/>
      <c r="J16" s="16"/>
      <c r="K16" s="16"/>
      <c r="L16" s="183"/>
      <c r="M16" s="183"/>
      <c r="N16" s="19"/>
      <c r="O16" s="173"/>
      <c r="P16" s="19">
        <f t="shared" si="1"/>
        <v>0</v>
      </c>
      <c r="Q16" s="185" t="str">
        <f t="shared" si="0"/>
        <v/>
      </c>
      <c r="R16" s="152"/>
    </row>
    <row r="17" spans="1:18" ht="15" customHeight="1">
      <c r="A17" s="13"/>
      <c r="B17" s="13"/>
      <c r="C17" s="152"/>
      <c r="D17" s="152"/>
      <c r="E17" s="149"/>
      <c r="F17" s="149"/>
      <c r="G17" s="150"/>
      <c r="H17" s="162"/>
      <c r="I17" s="85"/>
      <c r="J17" s="16"/>
      <c r="K17" s="16"/>
      <c r="L17" s="183"/>
      <c r="M17" s="183"/>
      <c r="N17" s="19"/>
      <c r="O17" s="173"/>
      <c r="P17" s="19">
        <f t="shared" si="1"/>
        <v>0</v>
      </c>
      <c r="Q17" s="185" t="str">
        <f t="shared" si="0"/>
        <v/>
      </c>
      <c r="R17" s="152"/>
    </row>
    <row r="18" spans="1:18" ht="15" customHeight="1">
      <c r="A18" s="13"/>
      <c r="B18" s="13"/>
      <c r="C18" s="152"/>
      <c r="D18" s="152"/>
      <c r="E18" s="149"/>
      <c r="F18" s="149"/>
      <c r="G18" s="150"/>
      <c r="H18" s="162"/>
      <c r="I18" s="85"/>
      <c r="J18" s="16"/>
      <c r="K18" s="16"/>
      <c r="L18" s="183"/>
      <c r="M18" s="183"/>
      <c r="N18" s="19"/>
      <c r="O18" s="173"/>
      <c r="P18" s="19">
        <f t="shared" si="1"/>
        <v>0</v>
      </c>
      <c r="Q18" s="185" t="str">
        <f t="shared" si="0"/>
        <v/>
      </c>
      <c r="R18" s="152"/>
    </row>
    <row r="19" spans="1:18" ht="15" customHeight="1">
      <c r="A19" s="13"/>
      <c r="B19" s="13"/>
      <c r="C19" s="152"/>
      <c r="D19" s="152"/>
      <c r="E19" s="149"/>
      <c r="F19" s="149"/>
      <c r="G19" s="150"/>
      <c r="H19" s="162"/>
      <c r="I19" s="85"/>
      <c r="J19" s="16"/>
      <c r="K19" s="16"/>
      <c r="L19" s="183"/>
      <c r="M19" s="183"/>
      <c r="N19" s="19"/>
      <c r="O19" s="173"/>
      <c r="P19" s="19">
        <f t="shared" si="1"/>
        <v>0</v>
      </c>
      <c r="Q19" s="185" t="str">
        <f t="shared" si="0"/>
        <v/>
      </c>
      <c r="R19" s="152"/>
    </row>
    <row r="20" spans="1:18" ht="15" customHeight="1">
      <c r="A20" s="13"/>
      <c r="B20" s="13"/>
      <c r="C20" s="152"/>
      <c r="D20" s="152"/>
      <c r="E20" s="149"/>
      <c r="F20" s="149"/>
      <c r="G20" s="150"/>
      <c r="H20" s="162"/>
      <c r="I20" s="85"/>
      <c r="J20" s="16"/>
      <c r="K20" s="16"/>
      <c r="L20" s="183"/>
      <c r="M20" s="183"/>
      <c r="N20" s="19"/>
      <c r="O20" s="173"/>
      <c r="P20" s="19">
        <f t="shared" si="1"/>
        <v>0</v>
      </c>
      <c r="Q20" s="185" t="str">
        <f t="shared" si="0"/>
        <v/>
      </c>
      <c r="R20" s="152"/>
    </row>
    <row r="21" spans="1:18" ht="15" customHeight="1">
      <c r="A21" s="13"/>
      <c r="B21" s="13"/>
      <c r="C21" s="152"/>
      <c r="D21" s="152"/>
      <c r="E21" s="149"/>
      <c r="F21" s="149"/>
      <c r="G21" s="150"/>
      <c r="H21" s="162"/>
      <c r="I21" s="85"/>
      <c r="J21" s="16"/>
      <c r="K21" s="16"/>
      <c r="L21" s="183"/>
      <c r="M21" s="183"/>
      <c r="N21" s="19"/>
      <c r="O21" s="173"/>
      <c r="P21" s="19">
        <f t="shared" si="1"/>
        <v>0</v>
      </c>
      <c r="Q21" s="185" t="str">
        <f t="shared" si="0"/>
        <v/>
      </c>
      <c r="R21" s="152"/>
    </row>
    <row r="22" spans="1:18" ht="15" customHeight="1">
      <c r="A22" s="13"/>
      <c r="B22" s="13"/>
      <c r="C22" s="152"/>
      <c r="D22" s="152"/>
      <c r="E22" s="149"/>
      <c r="F22" s="149"/>
      <c r="G22" s="150"/>
      <c r="H22" s="162"/>
      <c r="I22" s="85"/>
      <c r="J22" s="16"/>
      <c r="K22" s="16"/>
      <c r="L22" s="183"/>
      <c r="M22" s="183"/>
      <c r="N22" s="19"/>
      <c r="O22" s="173"/>
      <c r="P22" s="19">
        <f t="shared" si="1"/>
        <v>0</v>
      </c>
      <c r="Q22" s="185" t="str">
        <f t="shared" si="0"/>
        <v/>
      </c>
      <c r="R22" s="152"/>
    </row>
    <row r="23" spans="1:18" ht="15" customHeight="1">
      <c r="A23" s="13"/>
      <c r="B23" s="13"/>
      <c r="C23" s="152"/>
      <c r="D23" s="152"/>
      <c r="E23" s="149"/>
      <c r="F23" s="149"/>
      <c r="G23" s="150"/>
      <c r="H23" s="162"/>
      <c r="I23" s="85"/>
      <c r="J23" s="16"/>
      <c r="K23" s="16"/>
      <c r="L23" s="183"/>
      <c r="M23" s="183"/>
      <c r="N23" s="19"/>
      <c r="O23" s="173"/>
      <c r="P23" s="19">
        <f t="shared" si="1"/>
        <v>0</v>
      </c>
      <c r="Q23" s="185" t="str">
        <f t="shared" si="0"/>
        <v/>
      </c>
      <c r="R23" s="152"/>
    </row>
    <row r="24" spans="1:18" ht="15" customHeight="1">
      <c r="A24" s="13"/>
      <c r="B24" s="13"/>
      <c r="C24" s="152"/>
      <c r="D24" s="152"/>
      <c r="E24" s="149"/>
      <c r="F24" s="149"/>
      <c r="G24" s="150"/>
      <c r="H24" s="162"/>
      <c r="I24" s="85"/>
      <c r="J24" s="16"/>
      <c r="K24" s="16"/>
      <c r="L24" s="183"/>
      <c r="M24" s="183"/>
      <c r="N24" s="19"/>
      <c r="O24" s="173"/>
      <c r="P24" s="19">
        <f t="shared" si="1"/>
        <v>0</v>
      </c>
      <c r="Q24" s="185" t="str">
        <f t="shared" si="0"/>
        <v/>
      </c>
      <c r="R24" s="152"/>
    </row>
    <row r="25" spans="1:18" ht="15" customHeight="1">
      <c r="A25" s="13"/>
      <c r="B25" s="13"/>
      <c r="C25" s="152"/>
      <c r="D25" s="152"/>
      <c r="E25" s="149"/>
      <c r="F25" s="149"/>
      <c r="G25" s="150"/>
      <c r="H25" s="162"/>
      <c r="I25" s="85"/>
      <c r="J25" s="16"/>
      <c r="K25" s="16"/>
      <c r="L25" s="183"/>
      <c r="M25" s="183"/>
      <c r="N25" s="19"/>
      <c r="O25" s="173"/>
      <c r="P25" s="19">
        <f t="shared" si="1"/>
        <v>0</v>
      </c>
      <c r="Q25" s="185" t="str">
        <f t="shared" si="0"/>
        <v/>
      </c>
      <c r="R25" s="152"/>
    </row>
    <row r="26" spans="1:18" ht="15" customHeight="1">
      <c r="A26" s="13"/>
      <c r="B26" s="13"/>
      <c r="C26" s="152"/>
      <c r="D26" s="152"/>
      <c r="E26" s="149"/>
      <c r="F26" s="149"/>
      <c r="G26" s="150"/>
      <c r="H26" s="162"/>
      <c r="I26" s="85"/>
      <c r="J26" s="16"/>
      <c r="K26" s="16"/>
      <c r="L26" s="183"/>
      <c r="M26" s="183"/>
      <c r="N26" s="19"/>
      <c r="O26" s="173"/>
      <c r="P26" s="19">
        <f t="shared" si="1"/>
        <v>0</v>
      </c>
      <c r="Q26" s="185" t="str">
        <f t="shared" si="0"/>
        <v/>
      </c>
      <c r="R26" s="152"/>
    </row>
    <row r="27" spans="1:18" ht="15" customHeight="1">
      <c r="A27" s="13"/>
      <c r="B27" s="13"/>
      <c r="C27" s="152"/>
      <c r="D27" s="152"/>
      <c r="E27" s="149"/>
      <c r="F27" s="149"/>
      <c r="G27" s="150"/>
      <c r="H27" s="162"/>
      <c r="I27" s="85"/>
      <c r="J27" s="16"/>
      <c r="K27" s="16"/>
      <c r="L27" s="183"/>
      <c r="M27" s="183"/>
      <c r="N27" s="19"/>
      <c r="O27" s="173"/>
      <c r="P27" s="19">
        <f t="shared" si="1"/>
        <v>0</v>
      </c>
      <c r="Q27" s="185" t="str">
        <f t="shared" si="0"/>
        <v/>
      </c>
      <c r="R27" s="152"/>
    </row>
    <row r="28" spans="1:18" ht="15" customHeight="1">
      <c r="A28" s="13"/>
      <c r="B28" s="13"/>
      <c r="C28" s="152"/>
      <c r="D28" s="152"/>
      <c r="E28" s="149"/>
      <c r="F28" s="149"/>
      <c r="G28" s="150"/>
      <c r="H28" s="162"/>
      <c r="I28" s="85"/>
      <c r="J28" s="16"/>
      <c r="K28" s="16"/>
      <c r="L28" s="183"/>
      <c r="M28" s="183"/>
      <c r="N28" s="19"/>
      <c r="O28" s="173"/>
      <c r="P28" s="19">
        <f t="shared" si="1"/>
        <v>0</v>
      </c>
      <c r="Q28" s="185" t="str">
        <f t="shared" si="0"/>
        <v/>
      </c>
      <c r="R28" s="152"/>
    </row>
    <row r="29" spans="1:18" ht="15" customHeight="1">
      <c r="A29" s="13"/>
      <c r="B29" s="13"/>
      <c r="C29" s="152"/>
      <c r="D29" s="152"/>
      <c r="E29" s="149"/>
      <c r="F29" s="149"/>
      <c r="G29" s="150"/>
      <c r="H29" s="162"/>
      <c r="I29" s="85"/>
      <c r="J29" s="16"/>
      <c r="K29" s="16"/>
      <c r="L29" s="183"/>
      <c r="M29" s="183"/>
      <c r="N29" s="19"/>
      <c r="O29" s="173"/>
      <c r="P29" s="19">
        <f t="shared" si="1"/>
        <v>0</v>
      </c>
      <c r="Q29" s="185" t="str">
        <f t="shared" si="0"/>
        <v/>
      </c>
      <c r="R29" s="152"/>
    </row>
    <row r="30" spans="1:18" ht="15" customHeight="1">
      <c r="A30" s="13"/>
      <c r="B30" s="13"/>
      <c r="C30" s="152"/>
      <c r="D30" s="152"/>
      <c r="E30" s="149"/>
      <c r="F30" s="149"/>
      <c r="G30" s="150"/>
      <c r="H30" s="162"/>
      <c r="I30" s="85"/>
      <c r="J30" s="16"/>
      <c r="K30" s="16"/>
      <c r="L30" s="183"/>
      <c r="M30" s="183"/>
      <c r="N30" s="19"/>
      <c r="O30" s="173"/>
      <c r="P30" s="19">
        <f t="shared" si="1"/>
        <v>0</v>
      </c>
      <c r="Q30" s="185" t="str">
        <f t="shared" si="0"/>
        <v/>
      </c>
      <c r="R30" s="152"/>
    </row>
    <row r="31" spans="1:18" ht="15.75" customHeight="1">
      <c r="A31" s="781" t="s">
        <v>892</v>
      </c>
      <c r="B31" s="781"/>
      <c r="C31" s="781"/>
      <c r="D31" s="781"/>
      <c r="E31" s="781"/>
      <c r="F31" s="13"/>
      <c r="G31" s="71"/>
      <c r="H31" s="71"/>
      <c r="I31" s="63"/>
      <c r="J31" s="19" t="s">
        <v>573</v>
      </c>
      <c r="K31" s="19"/>
      <c r="L31" s="19">
        <f>SUM(L7:L30)</f>
        <v>0</v>
      </c>
      <c r="M31" s="19">
        <f>SUM(M7:M30)</f>
        <v>0</v>
      </c>
      <c r="N31" s="19">
        <f>SUM(N7:N30)</f>
        <v>0</v>
      </c>
      <c r="O31" s="173"/>
      <c r="P31" s="19">
        <f>SUM(P7:P30)</f>
        <v>0</v>
      </c>
      <c r="Q31" s="108" t="str">
        <f t="shared" si="0"/>
        <v/>
      </c>
      <c r="R31" s="149"/>
    </row>
    <row r="32" spans="1:18" ht="15.75" customHeight="1">
      <c r="A32" s="825" t="s">
        <v>959</v>
      </c>
      <c r="B32" s="825"/>
      <c r="C32" s="825"/>
      <c r="D32" s="825"/>
      <c r="E32" s="825"/>
      <c r="F32" s="19"/>
      <c r="G32" s="19"/>
      <c r="H32" s="19"/>
      <c r="I32" s="63"/>
      <c r="J32" s="19"/>
      <c r="K32" s="19"/>
      <c r="L32" s="19"/>
      <c r="M32" s="19"/>
      <c r="N32" s="19"/>
      <c r="O32" s="173"/>
      <c r="P32" s="19"/>
      <c r="Q32" s="108" t="str">
        <f t="shared" si="0"/>
        <v/>
      </c>
      <c r="R32" s="152"/>
    </row>
    <row r="33" spans="1:18" ht="15.75" customHeight="1">
      <c r="A33" s="761" t="s">
        <v>666</v>
      </c>
      <c r="B33" s="761"/>
      <c r="C33" s="761"/>
      <c r="D33" s="761"/>
      <c r="E33" s="761"/>
      <c r="F33" s="13"/>
      <c r="G33" s="71"/>
      <c r="H33" s="71"/>
      <c r="I33" s="57"/>
      <c r="J33" s="19"/>
      <c r="K33" s="19"/>
      <c r="L33" s="19">
        <f>L31-ABS(L32)</f>
        <v>0</v>
      </c>
      <c r="M33" s="19">
        <f>M31-ABS(M32)</f>
        <v>0</v>
      </c>
      <c r="N33" s="19">
        <f>N31-ABS(N32)</f>
        <v>0</v>
      </c>
      <c r="O33" s="116"/>
      <c r="P33" s="19">
        <f>P31-ABS(P32)</f>
        <v>0</v>
      </c>
      <c r="Q33" s="108" t="str">
        <f t="shared" si="0"/>
        <v/>
      </c>
      <c r="R33" s="149"/>
    </row>
    <row r="34" spans="1:18" s="2" customFormat="1" ht="15.75" customHeight="1">
      <c r="A34" s="2" t="str">
        <f>封面!B$10&amp;封面!D$10</f>
        <v>产权持有单位填表人：杨庆华</v>
      </c>
      <c r="E34" s="22"/>
      <c r="F34" s="22"/>
      <c r="G34" s="22"/>
      <c r="I34" s="55"/>
    </row>
    <row r="35" spans="1:18" s="2" customFormat="1" ht="15.75" customHeight="1">
      <c r="A35" s="2" t="str">
        <f>封面!B$12&amp;封面!D$12&amp;封面!E$12&amp;封面!F$12&amp;封面!G$12&amp;封面!H$12&amp;封面!I$12</f>
        <v>填表日期：2019年1月24日</v>
      </c>
      <c r="I35" s="55"/>
      <c r="P35" s="24" t="str">
        <f>"评估人员："&amp;封面!$P$24</f>
        <v>评估人员：杜沛淼、路艳</v>
      </c>
    </row>
    <row r="36" spans="1:18" s="2" customFormat="1" ht="15.75" customHeight="1">
      <c r="I36" s="55"/>
    </row>
  </sheetData>
  <mergeCells count="20">
    <mergeCell ref="A33:E33"/>
    <mergeCell ref="A5:A6"/>
    <mergeCell ref="B5:B6"/>
    <mergeCell ref="C5:C6"/>
    <mergeCell ref="D5:D6"/>
    <mergeCell ref="E5:E6"/>
    <mergeCell ref="A32:E32"/>
    <mergeCell ref="A31:E31"/>
    <mergeCell ref="F5:F6"/>
    <mergeCell ref="G5:G6"/>
    <mergeCell ref="H5:H6"/>
    <mergeCell ref="I5:I6"/>
    <mergeCell ref="A1:R1"/>
    <mergeCell ref="A2:R2"/>
    <mergeCell ref="L5:M5"/>
    <mergeCell ref="N5:P5"/>
    <mergeCell ref="J5:J6"/>
    <mergeCell ref="K5:K6"/>
    <mergeCell ref="Q5:Q6"/>
    <mergeCell ref="R5:R6"/>
  </mergeCells>
  <phoneticPr fontId="206" type="noConversion"/>
  <hyperlinks>
    <hyperlink ref="A33:E33" location="'4-6固定资产汇总'!A1" display="合            计"/>
  </hyperlinks>
  <printOptions horizontalCentered="1"/>
  <pageMargins left="0.39" right="0.39" top="0.87" bottom="0.87" header="1.22" footer="0.63"/>
  <pageSetup paperSize="9" scale="90" fitToHeight="0" orientation="landscape" horizontalDpi="4294967292" r:id="rId1"/>
  <headerFooter scaleWithDoc="0">
    <oddHeader>&amp;R&amp;"宋体,常规"&amp;10表4-6-5
共&amp;N页第&amp;P页
金额单位:人民币元</oddHeader>
  </headerFooter>
  <legacyDrawing r:id="rId2"/>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04"/>
  <sheetViews>
    <sheetView showGridLines="0" topLeftCell="C73" zoomScaleNormal="100" workbookViewId="0">
      <selection activeCell="E95" sqref="E95"/>
    </sheetView>
  </sheetViews>
  <sheetFormatPr defaultRowHeight="15.75" customHeight="1"/>
  <cols>
    <col min="1" max="1" width="6.125" style="4" customWidth="1"/>
    <col min="2" max="2" width="9.75" style="4" bestFit="1" customWidth="1"/>
    <col min="3" max="3" width="10.5" style="4" customWidth="1"/>
    <col min="4" max="4" width="13.625" style="4" customWidth="1"/>
    <col min="5" max="5" width="10.375" style="4" customWidth="1"/>
    <col min="6" max="7" width="4.125" style="4" customWidth="1"/>
    <col min="8" max="8" width="8.5" style="49" customWidth="1"/>
    <col min="9" max="12" width="10.125" style="49" customWidth="1"/>
    <col min="13" max="13" width="10.125" style="299" customWidth="1"/>
    <col min="14" max="15" width="11" style="73" customWidth="1"/>
    <col min="16" max="16" width="11" style="4" customWidth="1"/>
    <col min="17" max="17" width="7.75" style="4" customWidth="1"/>
    <col min="18" max="18" width="11" style="299" customWidth="1"/>
    <col min="19" max="19" width="5" style="4" customWidth="1"/>
    <col min="20" max="21" width="6" style="4" customWidth="1"/>
    <col min="22" max="16384" width="9" style="4"/>
  </cols>
  <sheetData>
    <row r="1" spans="1:21" s="1" customFormat="1" ht="30" customHeight="1">
      <c r="A1" s="759" t="s">
        <v>960</v>
      </c>
      <c r="B1" s="759"/>
      <c r="C1" s="759"/>
      <c r="D1" s="759"/>
      <c r="E1" s="759"/>
      <c r="F1" s="759"/>
      <c r="G1" s="759"/>
      <c r="H1" s="759"/>
      <c r="I1" s="759"/>
      <c r="J1" s="759"/>
      <c r="K1" s="759"/>
      <c r="L1" s="759"/>
      <c r="M1" s="759"/>
      <c r="N1" s="759"/>
      <c r="O1" s="759"/>
      <c r="P1" s="759"/>
      <c r="Q1" s="759"/>
      <c r="R1" s="759"/>
      <c r="S1" s="759"/>
      <c r="T1" s="759"/>
      <c r="U1" s="639"/>
    </row>
    <row r="2" spans="1:21" s="2" customFormat="1" ht="14.1" customHeight="1">
      <c r="A2" s="760" t="str">
        <f>'1-汇总表'!A2:F2</f>
        <v>评估基准日：2018年12月31日</v>
      </c>
      <c r="B2" s="760"/>
      <c r="C2" s="760"/>
      <c r="D2" s="760"/>
      <c r="E2" s="760"/>
      <c r="F2" s="760"/>
      <c r="G2" s="760"/>
      <c r="H2" s="768"/>
      <c r="I2" s="768"/>
      <c r="J2" s="768"/>
      <c r="K2" s="768"/>
      <c r="L2" s="768"/>
      <c r="M2" s="768"/>
      <c r="N2" s="768"/>
      <c r="O2" s="768"/>
      <c r="P2" s="768"/>
      <c r="Q2" s="768"/>
      <c r="R2" s="768"/>
      <c r="S2" s="768"/>
      <c r="T2" s="768"/>
      <c r="U2" s="641"/>
    </row>
    <row r="3" spans="1:21" s="2" customFormat="1" ht="14.1" customHeight="1">
      <c r="A3" s="640"/>
      <c r="B3" s="640"/>
      <c r="C3" s="640"/>
      <c r="D3" s="640"/>
      <c r="E3" s="640"/>
      <c r="F3" s="640"/>
      <c r="G3" s="640"/>
      <c r="H3" s="62"/>
      <c r="I3" s="62"/>
      <c r="J3" s="62"/>
      <c r="K3" s="62"/>
      <c r="L3" s="62"/>
      <c r="M3" s="607"/>
      <c r="N3" s="635"/>
      <c r="O3" s="635"/>
      <c r="P3" s="641"/>
      <c r="Q3" s="641"/>
      <c r="R3" s="607"/>
      <c r="S3" s="641"/>
      <c r="T3" s="640"/>
      <c r="U3" s="640"/>
    </row>
    <row r="4" spans="1:21" s="2" customFormat="1" ht="15.75" customHeight="1">
      <c r="A4" s="11" t="str">
        <f>'1-汇总表'!A4</f>
        <v>产权持有人名称：阳煤集团青岛恒源化工有限公司</v>
      </c>
      <c r="B4" s="11"/>
      <c r="C4" s="11"/>
      <c r="D4" s="11"/>
      <c r="E4" s="11"/>
      <c r="H4" s="55"/>
      <c r="I4" s="55"/>
      <c r="J4" s="55"/>
      <c r="K4" s="55"/>
      <c r="L4" s="55"/>
      <c r="M4" s="300"/>
      <c r="N4" s="308"/>
      <c r="O4" s="308"/>
      <c r="R4" s="300"/>
      <c r="T4" s="642"/>
      <c r="U4" s="642"/>
    </row>
    <row r="5" spans="1:21" s="3" customFormat="1" ht="15.75" customHeight="1">
      <c r="A5" s="794" t="s">
        <v>489</v>
      </c>
      <c r="B5" s="794" t="s">
        <v>860</v>
      </c>
      <c r="C5" s="794" t="s">
        <v>934</v>
      </c>
      <c r="D5" s="794" t="s">
        <v>705</v>
      </c>
      <c r="E5" s="794" t="s">
        <v>706</v>
      </c>
      <c r="F5" s="794" t="s">
        <v>692</v>
      </c>
      <c r="G5" s="794" t="s">
        <v>693</v>
      </c>
      <c r="H5" s="868" t="s">
        <v>935</v>
      </c>
      <c r="I5" s="868" t="s">
        <v>719</v>
      </c>
      <c r="J5" s="876" t="s">
        <v>1285</v>
      </c>
      <c r="K5" s="876" t="s">
        <v>1279</v>
      </c>
      <c r="L5" s="798" t="s">
        <v>1665</v>
      </c>
      <c r="M5" s="878" t="s">
        <v>1733</v>
      </c>
      <c r="N5" s="877" t="s">
        <v>491</v>
      </c>
      <c r="O5" s="877"/>
      <c r="P5" s="781" t="s">
        <v>492</v>
      </c>
      <c r="Q5" s="781"/>
      <c r="R5" s="781"/>
      <c r="S5" s="794" t="s">
        <v>494</v>
      </c>
      <c r="T5" s="794" t="s">
        <v>581</v>
      </c>
      <c r="U5" s="179"/>
    </row>
    <row r="6" spans="1:21" s="3" customFormat="1" ht="15.75" customHeight="1">
      <c r="A6" s="794"/>
      <c r="B6" s="794"/>
      <c r="C6" s="794"/>
      <c r="D6" s="794"/>
      <c r="E6" s="794"/>
      <c r="F6" s="794"/>
      <c r="G6" s="794"/>
      <c r="H6" s="868"/>
      <c r="I6" s="868"/>
      <c r="J6" s="799"/>
      <c r="K6" s="799"/>
      <c r="L6" s="799"/>
      <c r="M6" s="878"/>
      <c r="N6" s="192" t="s">
        <v>836</v>
      </c>
      <c r="O6" s="192" t="s">
        <v>837</v>
      </c>
      <c r="P6" s="643" t="s">
        <v>836</v>
      </c>
      <c r="Q6" s="644" t="s">
        <v>723</v>
      </c>
      <c r="R6" s="126" t="s">
        <v>837</v>
      </c>
      <c r="S6" s="781"/>
      <c r="T6" s="781"/>
      <c r="U6" s="180"/>
    </row>
    <row r="7" spans="1:21" ht="15.75" customHeight="1">
      <c r="A7" s="643">
        <v>1</v>
      </c>
      <c r="B7" s="643" t="s">
        <v>1642</v>
      </c>
      <c r="C7" s="149" t="s">
        <v>1280</v>
      </c>
      <c r="D7" s="149" t="s">
        <v>1281</v>
      </c>
      <c r="E7" s="149" t="s">
        <v>1644</v>
      </c>
      <c r="F7" s="150" t="s">
        <v>1137</v>
      </c>
      <c r="G7" s="162">
        <v>1</v>
      </c>
      <c r="H7" s="163">
        <v>40175</v>
      </c>
      <c r="I7" s="646"/>
      <c r="J7" s="646" t="s">
        <v>1278</v>
      </c>
      <c r="K7" s="645" t="s">
        <v>1739</v>
      </c>
      <c r="L7" s="646"/>
      <c r="M7" s="648"/>
      <c r="N7" s="167">
        <v>88034.19</v>
      </c>
      <c r="O7" s="167">
        <v>37960.35</v>
      </c>
      <c r="P7" s="168">
        <v>0</v>
      </c>
      <c r="Q7" s="169"/>
      <c r="R7" s="83">
        <f>P7</f>
        <v>0</v>
      </c>
      <c r="S7" s="108">
        <f>IF(OR(O7=0,O7=""),"",ROUND((R7-O7)/O7*100,2))</f>
        <v>-100</v>
      </c>
      <c r="T7" s="152"/>
      <c r="U7" s="181"/>
    </row>
    <row r="8" spans="1:21" ht="15.75" customHeight="1">
      <c r="A8" s="643">
        <v>2</v>
      </c>
      <c r="B8" s="643" t="s">
        <v>1643</v>
      </c>
      <c r="C8" s="149" t="s">
        <v>1282</v>
      </c>
      <c r="D8" s="149" t="s">
        <v>1283</v>
      </c>
      <c r="E8" s="149" t="s">
        <v>1645</v>
      </c>
      <c r="F8" s="150" t="s">
        <v>1141</v>
      </c>
      <c r="G8" s="162">
        <v>1</v>
      </c>
      <c r="H8" s="163">
        <v>40448</v>
      </c>
      <c r="I8" s="646"/>
      <c r="J8" s="646" t="s">
        <v>1278</v>
      </c>
      <c r="K8" s="645" t="s">
        <v>1739</v>
      </c>
      <c r="L8" s="646"/>
      <c r="M8" s="648"/>
      <c r="N8" s="167">
        <v>1794.87</v>
      </c>
      <c r="O8" s="167">
        <v>901.53</v>
      </c>
      <c r="P8" s="168">
        <v>0</v>
      </c>
      <c r="Q8" s="169"/>
      <c r="R8" s="83">
        <f t="shared" ref="R8:R71" si="0">P8</f>
        <v>0</v>
      </c>
      <c r="S8" s="108">
        <f t="shared" ref="S8:S102" si="1">IF(OR(O8=0,O8=""),"",ROUND((R8-O8)/O8*100,2))</f>
        <v>-100</v>
      </c>
      <c r="T8" s="152"/>
      <c r="U8" s="181"/>
    </row>
    <row r="9" spans="1:21" ht="15.75" customHeight="1">
      <c r="A9" s="643">
        <v>3</v>
      </c>
      <c r="B9" s="643" t="s">
        <v>1791</v>
      </c>
      <c r="C9" s="149" t="s">
        <v>1759</v>
      </c>
      <c r="D9" s="149" t="s">
        <v>1871</v>
      </c>
      <c r="E9" s="149"/>
      <c r="F9" s="150" t="s">
        <v>1141</v>
      </c>
      <c r="G9" s="162">
        <v>1</v>
      </c>
      <c r="H9" s="163">
        <v>39569</v>
      </c>
      <c r="I9" s="646">
        <v>39569</v>
      </c>
      <c r="J9" s="646"/>
      <c r="K9" s="645" t="s">
        <v>1704</v>
      </c>
      <c r="L9" s="646"/>
      <c r="M9" s="648"/>
      <c r="N9" s="167">
        <v>7650</v>
      </c>
      <c r="O9" s="167">
        <v>0</v>
      </c>
      <c r="P9" s="168">
        <v>100</v>
      </c>
      <c r="Q9" s="169"/>
      <c r="R9" s="83">
        <f t="shared" si="0"/>
        <v>100</v>
      </c>
      <c r="S9" s="108" t="str">
        <f t="shared" si="1"/>
        <v/>
      </c>
      <c r="T9" s="152"/>
      <c r="U9" s="181"/>
    </row>
    <row r="10" spans="1:21" ht="15.75" customHeight="1">
      <c r="A10" s="643">
        <v>4</v>
      </c>
      <c r="B10" s="643" t="s">
        <v>1792</v>
      </c>
      <c r="C10" s="149" t="s">
        <v>1277</v>
      </c>
      <c r="D10" s="149" t="s">
        <v>1872</v>
      </c>
      <c r="E10" s="149"/>
      <c r="F10" s="150" t="s">
        <v>1141</v>
      </c>
      <c r="G10" s="162">
        <v>1</v>
      </c>
      <c r="H10" s="163">
        <v>39753</v>
      </c>
      <c r="I10" s="646">
        <v>39753</v>
      </c>
      <c r="J10" s="646"/>
      <c r="K10" s="645" t="s">
        <v>1704</v>
      </c>
      <c r="L10" s="646"/>
      <c r="M10" s="648"/>
      <c r="N10" s="167">
        <v>5280</v>
      </c>
      <c r="O10" s="167">
        <v>0</v>
      </c>
      <c r="P10" s="168">
        <v>100</v>
      </c>
      <c r="Q10" s="169"/>
      <c r="R10" s="83">
        <f t="shared" si="0"/>
        <v>100</v>
      </c>
      <c r="S10" s="108" t="str">
        <f t="shared" si="1"/>
        <v/>
      </c>
      <c r="T10" s="152"/>
      <c r="U10" s="181"/>
    </row>
    <row r="11" spans="1:21" ht="15.75" customHeight="1">
      <c r="A11" s="643">
        <v>5</v>
      </c>
      <c r="B11" s="643" t="s">
        <v>1793</v>
      </c>
      <c r="C11" s="149" t="s">
        <v>1760</v>
      </c>
      <c r="D11" s="149" t="s">
        <v>1873</v>
      </c>
      <c r="E11" s="149"/>
      <c r="F11" s="150" t="s">
        <v>1141</v>
      </c>
      <c r="G11" s="162">
        <v>1</v>
      </c>
      <c r="H11" s="163">
        <v>39753</v>
      </c>
      <c r="I11" s="646">
        <v>39753</v>
      </c>
      <c r="J11" s="646"/>
      <c r="K11" s="645" t="s">
        <v>1704</v>
      </c>
      <c r="L11" s="646"/>
      <c r="M11" s="648"/>
      <c r="N11" s="167">
        <v>6400</v>
      </c>
      <c r="O11" s="167">
        <v>0</v>
      </c>
      <c r="P11" s="168">
        <v>50</v>
      </c>
      <c r="Q11" s="169"/>
      <c r="R11" s="83">
        <f t="shared" si="0"/>
        <v>50</v>
      </c>
      <c r="S11" s="108" t="str">
        <f t="shared" si="1"/>
        <v/>
      </c>
      <c r="T11" s="152"/>
      <c r="U11" s="181"/>
    </row>
    <row r="12" spans="1:21" ht="15.75" customHeight="1">
      <c r="A12" s="643">
        <v>6</v>
      </c>
      <c r="B12" s="643" t="s">
        <v>1794</v>
      </c>
      <c r="C12" s="149" t="s">
        <v>1759</v>
      </c>
      <c r="D12" s="149" t="s">
        <v>1871</v>
      </c>
      <c r="E12" s="149"/>
      <c r="F12" s="150" t="s">
        <v>1141</v>
      </c>
      <c r="G12" s="162">
        <v>1</v>
      </c>
      <c r="H12" s="163">
        <v>39753</v>
      </c>
      <c r="I12" s="646">
        <v>39753</v>
      </c>
      <c r="J12" s="646"/>
      <c r="K12" s="645" t="s">
        <v>1704</v>
      </c>
      <c r="L12" s="646"/>
      <c r="M12" s="648"/>
      <c r="N12" s="167">
        <v>15530</v>
      </c>
      <c r="O12" s="167">
        <v>0</v>
      </c>
      <c r="P12" s="168">
        <v>100</v>
      </c>
      <c r="Q12" s="169"/>
      <c r="R12" s="83">
        <f t="shared" si="0"/>
        <v>100</v>
      </c>
      <c r="S12" s="108" t="str">
        <f t="shared" si="1"/>
        <v/>
      </c>
      <c r="T12" s="152"/>
      <c r="U12" s="181"/>
    </row>
    <row r="13" spans="1:21" ht="15.75" customHeight="1">
      <c r="A13" s="643">
        <v>7</v>
      </c>
      <c r="B13" s="643" t="s">
        <v>1795</v>
      </c>
      <c r="C13" s="149" t="s">
        <v>1761</v>
      </c>
      <c r="D13" s="149" t="s">
        <v>1874</v>
      </c>
      <c r="E13" s="149"/>
      <c r="F13" s="150" t="s">
        <v>1141</v>
      </c>
      <c r="G13" s="162">
        <v>1</v>
      </c>
      <c r="H13" s="163">
        <v>38047</v>
      </c>
      <c r="I13" s="646">
        <v>38047</v>
      </c>
      <c r="J13" s="646"/>
      <c r="K13" s="645" t="s">
        <v>1704</v>
      </c>
      <c r="L13" s="646"/>
      <c r="M13" s="648"/>
      <c r="N13" s="167">
        <v>3350</v>
      </c>
      <c r="O13" s="167">
        <v>0</v>
      </c>
      <c r="P13" s="168">
        <v>50</v>
      </c>
      <c r="Q13" s="169"/>
      <c r="R13" s="83">
        <f t="shared" si="0"/>
        <v>50</v>
      </c>
      <c r="S13" s="108" t="str">
        <f t="shared" si="1"/>
        <v/>
      </c>
      <c r="T13" s="152"/>
      <c r="U13" s="181"/>
    </row>
    <row r="14" spans="1:21" ht="15.75" customHeight="1">
      <c r="A14" s="643">
        <v>8</v>
      </c>
      <c r="B14" s="643" t="s">
        <v>1796</v>
      </c>
      <c r="C14" s="149" t="s">
        <v>1760</v>
      </c>
      <c r="D14" s="149" t="s">
        <v>1875</v>
      </c>
      <c r="E14" s="149"/>
      <c r="F14" s="150" t="s">
        <v>1141</v>
      </c>
      <c r="G14" s="162">
        <v>1</v>
      </c>
      <c r="H14" s="163">
        <v>38078</v>
      </c>
      <c r="I14" s="646">
        <v>38078</v>
      </c>
      <c r="J14" s="646"/>
      <c r="K14" s="645" t="s">
        <v>1704</v>
      </c>
      <c r="L14" s="646"/>
      <c r="M14" s="648"/>
      <c r="N14" s="167">
        <v>2200</v>
      </c>
      <c r="O14" s="167">
        <v>0</v>
      </c>
      <c r="P14" s="168">
        <v>50</v>
      </c>
      <c r="Q14" s="169"/>
      <c r="R14" s="83">
        <f t="shared" si="0"/>
        <v>50</v>
      </c>
      <c r="S14" s="108" t="str">
        <f t="shared" si="1"/>
        <v/>
      </c>
      <c r="T14" s="152"/>
      <c r="U14" s="181"/>
    </row>
    <row r="15" spans="1:21" ht="15.75" customHeight="1">
      <c r="A15" s="643">
        <v>9</v>
      </c>
      <c r="B15" s="643" t="s">
        <v>1797</v>
      </c>
      <c r="C15" s="149" t="s">
        <v>1762</v>
      </c>
      <c r="D15" s="149" t="s">
        <v>1876</v>
      </c>
      <c r="E15" s="149" t="s">
        <v>2387</v>
      </c>
      <c r="F15" s="150" t="s">
        <v>1141</v>
      </c>
      <c r="G15" s="162">
        <v>1</v>
      </c>
      <c r="H15" s="163">
        <v>38108</v>
      </c>
      <c r="I15" s="646">
        <v>38108</v>
      </c>
      <c r="J15" s="646"/>
      <c r="K15" s="645" t="s">
        <v>1704</v>
      </c>
      <c r="L15" s="646"/>
      <c r="M15" s="648"/>
      <c r="N15" s="167">
        <v>7678</v>
      </c>
      <c r="O15" s="167">
        <v>0</v>
      </c>
      <c r="P15" s="168">
        <v>100</v>
      </c>
      <c r="Q15" s="169"/>
      <c r="R15" s="83">
        <f t="shared" si="0"/>
        <v>100</v>
      </c>
      <c r="S15" s="108" t="str">
        <f t="shared" si="1"/>
        <v/>
      </c>
      <c r="T15" s="152"/>
      <c r="U15" s="181"/>
    </row>
    <row r="16" spans="1:21" ht="15.75" customHeight="1">
      <c r="A16" s="643">
        <v>10</v>
      </c>
      <c r="B16" s="643" t="s">
        <v>1798</v>
      </c>
      <c r="C16" s="149" t="s">
        <v>1763</v>
      </c>
      <c r="D16" s="149" t="s">
        <v>1877</v>
      </c>
      <c r="E16" s="149"/>
      <c r="F16" s="150" t="s">
        <v>1137</v>
      </c>
      <c r="G16" s="162">
        <v>1</v>
      </c>
      <c r="H16" s="163">
        <v>38139</v>
      </c>
      <c r="I16" s="646">
        <v>38139</v>
      </c>
      <c r="J16" s="646"/>
      <c r="K16" s="645" t="s">
        <v>1704</v>
      </c>
      <c r="L16" s="646"/>
      <c r="M16" s="648"/>
      <c r="N16" s="167">
        <v>21000</v>
      </c>
      <c r="O16" s="167">
        <v>0</v>
      </c>
      <c r="P16" s="168">
        <v>500</v>
      </c>
      <c r="Q16" s="169"/>
      <c r="R16" s="83">
        <f t="shared" si="0"/>
        <v>500</v>
      </c>
      <c r="S16" s="108" t="str">
        <f t="shared" si="1"/>
        <v/>
      </c>
      <c r="T16" s="152"/>
      <c r="U16" s="181"/>
    </row>
    <row r="17" spans="1:21" ht="15.75" customHeight="1">
      <c r="A17" s="643">
        <v>11</v>
      </c>
      <c r="B17" s="643" t="s">
        <v>1799</v>
      </c>
      <c r="C17" s="149" t="s">
        <v>1277</v>
      </c>
      <c r="D17" s="149" t="s">
        <v>1872</v>
      </c>
      <c r="E17" s="149"/>
      <c r="F17" s="150" t="s">
        <v>1141</v>
      </c>
      <c r="G17" s="162">
        <v>1</v>
      </c>
      <c r="H17" s="163">
        <v>38139</v>
      </c>
      <c r="I17" s="646">
        <v>38139</v>
      </c>
      <c r="J17" s="646"/>
      <c r="K17" s="645" t="s">
        <v>1704</v>
      </c>
      <c r="L17" s="646"/>
      <c r="M17" s="648"/>
      <c r="N17" s="167">
        <v>10064</v>
      </c>
      <c r="O17" s="167">
        <v>0</v>
      </c>
      <c r="P17" s="168">
        <v>100</v>
      </c>
      <c r="Q17" s="169"/>
      <c r="R17" s="83">
        <f t="shared" si="0"/>
        <v>100</v>
      </c>
      <c r="S17" s="108" t="str">
        <f t="shared" si="1"/>
        <v/>
      </c>
      <c r="T17" s="152"/>
      <c r="U17" s="181"/>
    </row>
    <row r="18" spans="1:21" ht="15.75" customHeight="1">
      <c r="A18" s="643">
        <v>12</v>
      </c>
      <c r="B18" s="643" t="s">
        <v>1800</v>
      </c>
      <c r="C18" s="149" t="s">
        <v>1764</v>
      </c>
      <c r="D18" s="149" t="s">
        <v>1878</v>
      </c>
      <c r="E18" s="149" t="s">
        <v>1891</v>
      </c>
      <c r="F18" s="150" t="s">
        <v>1141</v>
      </c>
      <c r="G18" s="162">
        <v>1</v>
      </c>
      <c r="H18" s="163">
        <v>38169</v>
      </c>
      <c r="I18" s="646">
        <v>38169</v>
      </c>
      <c r="J18" s="646"/>
      <c r="K18" s="645" t="s">
        <v>1704</v>
      </c>
      <c r="L18" s="646"/>
      <c r="M18" s="648"/>
      <c r="N18" s="167">
        <v>1350</v>
      </c>
      <c r="O18" s="167">
        <v>0</v>
      </c>
      <c r="P18" s="168">
        <v>100</v>
      </c>
      <c r="Q18" s="169"/>
      <c r="R18" s="83">
        <f t="shared" si="0"/>
        <v>100</v>
      </c>
      <c r="S18" s="108" t="str">
        <f t="shared" si="1"/>
        <v/>
      </c>
      <c r="T18" s="152"/>
      <c r="U18" s="181"/>
    </row>
    <row r="19" spans="1:21" ht="15.75" customHeight="1">
      <c r="A19" s="643">
        <v>13</v>
      </c>
      <c r="B19" s="643" t="s">
        <v>1801</v>
      </c>
      <c r="C19" s="149" t="s">
        <v>1765</v>
      </c>
      <c r="D19" s="149" t="s">
        <v>1879</v>
      </c>
      <c r="E19" s="149" t="s">
        <v>2388</v>
      </c>
      <c r="F19" s="150" t="s">
        <v>1137</v>
      </c>
      <c r="G19" s="162">
        <v>1</v>
      </c>
      <c r="H19" s="163">
        <v>38169</v>
      </c>
      <c r="I19" s="646">
        <v>38169</v>
      </c>
      <c r="J19" s="646"/>
      <c r="K19" s="645" t="s">
        <v>1704</v>
      </c>
      <c r="L19" s="646"/>
      <c r="M19" s="648"/>
      <c r="N19" s="167">
        <v>4430</v>
      </c>
      <c r="O19" s="167">
        <v>0</v>
      </c>
      <c r="P19" s="168">
        <v>100</v>
      </c>
      <c r="Q19" s="169"/>
      <c r="R19" s="83">
        <f t="shared" si="0"/>
        <v>100</v>
      </c>
      <c r="S19" s="108" t="str">
        <f t="shared" si="1"/>
        <v/>
      </c>
      <c r="T19" s="152"/>
      <c r="U19" s="181"/>
    </row>
    <row r="20" spans="1:21" ht="15.75" customHeight="1">
      <c r="A20" s="643">
        <v>14</v>
      </c>
      <c r="B20" s="643" t="s">
        <v>1802</v>
      </c>
      <c r="C20" s="149" t="s">
        <v>1766</v>
      </c>
      <c r="D20" s="149" t="s">
        <v>1877</v>
      </c>
      <c r="E20" s="149"/>
      <c r="F20" s="150" t="s">
        <v>1141</v>
      </c>
      <c r="G20" s="162">
        <v>1</v>
      </c>
      <c r="H20" s="163">
        <v>37622</v>
      </c>
      <c r="I20" s="646">
        <v>37622</v>
      </c>
      <c r="J20" s="646"/>
      <c r="K20" s="645" t="s">
        <v>1704</v>
      </c>
      <c r="L20" s="646"/>
      <c r="M20" s="648"/>
      <c r="N20" s="167">
        <v>26930</v>
      </c>
      <c r="O20" s="167">
        <v>0</v>
      </c>
      <c r="P20" s="168">
        <v>500</v>
      </c>
      <c r="Q20" s="169"/>
      <c r="R20" s="83">
        <f t="shared" si="0"/>
        <v>500</v>
      </c>
      <c r="S20" s="108" t="str">
        <f t="shared" si="1"/>
        <v/>
      </c>
      <c r="T20" s="152"/>
      <c r="U20" s="181"/>
    </row>
    <row r="21" spans="1:21" ht="15.75" customHeight="1">
      <c r="A21" s="643">
        <v>15</v>
      </c>
      <c r="B21" s="643" t="s">
        <v>1803</v>
      </c>
      <c r="C21" s="149" t="s">
        <v>1767</v>
      </c>
      <c r="D21" s="149" t="s">
        <v>1880</v>
      </c>
      <c r="E21" s="149"/>
      <c r="F21" s="150" t="s">
        <v>1141</v>
      </c>
      <c r="G21" s="162">
        <v>1</v>
      </c>
      <c r="H21" s="163">
        <v>37681</v>
      </c>
      <c r="I21" s="646">
        <v>37681</v>
      </c>
      <c r="J21" s="646"/>
      <c r="K21" s="645" t="s">
        <v>1704</v>
      </c>
      <c r="L21" s="646"/>
      <c r="M21" s="648"/>
      <c r="N21" s="167">
        <v>41320</v>
      </c>
      <c r="O21" s="167">
        <v>0</v>
      </c>
      <c r="P21" s="168">
        <v>0</v>
      </c>
      <c r="Q21" s="169"/>
      <c r="R21" s="83">
        <f t="shared" si="0"/>
        <v>0</v>
      </c>
      <c r="S21" s="108" t="str">
        <f t="shared" si="1"/>
        <v/>
      </c>
      <c r="T21" s="152"/>
      <c r="U21" s="181"/>
    </row>
    <row r="22" spans="1:21" ht="15.75" customHeight="1">
      <c r="A22" s="643">
        <v>16</v>
      </c>
      <c r="B22" s="643" t="s">
        <v>1804</v>
      </c>
      <c r="C22" s="149" t="s">
        <v>1768</v>
      </c>
      <c r="D22" s="149" t="s">
        <v>1881</v>
      </c>
      <c r="E22" s="149" t="s">
        <v>2388</v>
      </c>
      <c r="F22" s="150" t="s">
        <v>1141</v>
      </c>
      <c r="G22" s="162">
        <v>1</v>
      </c>
      <c r="H22" s="163">
        <v>37712</v>
      </c>
      <c r="I22" s="646">
        <v>37712</v>
      </c>
      <c r="J22" s="646"/>
      <c r="K22" s="645" t="s">
        <v>1704</v>
      </c>
      <c r="L22" s="646"/>
      <c r="M22" s="648"/>
      <c r="N22" s="167">
        <v>6915</v>
      </c>
      <c r="O22" s="167">
        <v>0</v>
      </c>
      <c r="P22" s="168">
        <v>50</v>
      </c>
      <c r="Q22" s="169"/>
      <c r="R22" s="83">
        <f t="shared" si="0"/>
        <v>50</v>
      </c>
      <c r="S22" s="108" t="str">
        <f t="shared" si="1"/>
        <v/>
      </c>
      <c r="T22" s="152"/>
      <c r="U22" s="181"/>
    </row>
    <row r="23" spans="1:21" ht="15.75" customHeight="1">
      <c r="A23" s="643">
        <v>17</v>
      </c>
      <c r="B23" s="643" t="s">
        <v>1805</v>
      </c>
      <c r="C23" s="149" t="s">
        <v>1769</v>
      </c>
      <c r="D23" s="149" t="s">
        <v>1882</v>
      </c>
      <c r="E23" s="149"/>
      <c r="F23" s="150" t="s">
        <v>1137</v>
      </c>
      <c r="G23" s="162">
        <v>1</v>
      </c>
      <c r="H23" s="163">
        <v>37742</v>
      </c>
      <c r="I23" s="646">
        <v>37742</v>
      </c>
      <c r="J23" s="646"/>
      <c r="K23" s="645" t="s">
        <v>1704</v>
      </c>
      <c r="L23" s="646"/>
      <c r="M23" s="648"/>
      <c r="N23" s="167">
        <v>26911</v>
      </c>
      <c r="O23" s="167">
        <v>0</v>
      </c>
      <c r="P23" s="168">
        <v>0</v>
      </c>
      <c r="Q23" s="169"/>
      <c r="R23" s="83">
        <f t="shared" si="0"/>
        <v>0</v>
      </c>
      <c r="S23" s="108" t="str">
        <f t="shared" si="1"/>
        <v/>
      </c>
      <c r="T23" s="152"/>
      <c r="U23" s="181"/>
    </row>
    <row r="24" spans="1:21" ht="15.75" customHeight="1">
      <c r="A24" s="643">
        <v>18</v>
      </c>
      <c r="B24" s="643" t="s">
        <v>1806</v>
      </c>
      <c r="C24" s="149" t="s">
        <v>1770</v>
      </c>
      <c r="D24" s="149" t="s">
        <v>1883</v>
      </c>
      <c r="E24" s="149" t="s">
        <v>2387</v>
      </c>
      <c r="F24" s="150" t="s">
        <v>1137</v>
      </c>
      <c r="G24" s="162">
        <v>1</v>
      </c>
      <c r="H24" s="163">
        <v>37742</v>
      </c>
      <c r="I24" s="646">
        <v>37742</v>
      </c>
      <c r="J24" s="646"/>
      <c r="K24" s="645" t="s">
        <v>1704</v>
      </c>
      <c r="L24" s="646"/>
      <c r="M24" s="648"/>
      <c r="N24" s="167">
        <v>11390</v>
      </c>
      <c r="O24" s="167">
        <v>0</v>
      </c>
      <c r="P24" s="168">
        <v>100</v>
      </c>
      <c r="Q24" s="169"/>
      <c r="R24" s="83">
        <f t="shared" si="0"/>
        <v>100</v>
      </c>
      <c r="S24" s="108" t="str">
        <f t="shared" si="1"/>
        <v/>
      </c>
      <c r="T24" s="152"/>
      <c r="U24" s="181"/>
    </row>
    <row r="25" spans="1:21" ht="15.75" customHeight="1">
      <c r="A25" s="643">
        <v>19</v>
      </c>
      <c r="B25" s="643" t="s">
        <v>1807</v>
      </c>
      <c r="C25" s="149" t="s">
        <v>1771</v>
      </c>
      <c r="D25" s="149" t="s">
        <v>1884</v>
      </c>
      <c r="E25" s="149"/>
      <c r="F25" s="150" t="s">
        <v>1137</v>
      </c>
      <c r="G25" s="162">
        <v>1</v>
      </c>
      <c r="H25" s="163">
        <v>37742</v>
      </c>
      <c r="I25" s="646">
        <v>37742</v>
      </c>
      <c r="J25" s="646"/>
      <c r="K25" s="645" t="s">
        <v>1704</v>
      </c>
      <c r="L25" s="646"/>
      <c r="M25" s="648"/>
      <c r="N25" s="167">
        <v>8420</v>
      </c>
      <c r="O25" s="167">
        <v>0</v>
      </c>
      <c r="P25" s="168">
        <v>100</v>
      </c>
      <c r="Q25" s="169"/>
      <c r="R25" s="83">
        <f t="shared" si="0"/>
        <v>100</v>
      </c>
      <c r="S25" s="108" t="str">
        <f t="shared" si="1"/>
        <v/>
      </c>
      <c r="T25" s="152"/>
      <c r="U25" s="181"/>
    </row>
    <row r="26" spans="1:21" ht="15.75" customHeight="1">
      <c r="A26" s="643">
        <v>20</v>
      </c>
      <c r="B26" s="643" t="s">
        <v>1808</v>
      </c>
      <c r="C26" s="149" t="s">
        <v>1772</v>
      </c>
      <c r="D26" s="149" t="s">
        <v>1881</v>
      </c>
      <c r="E26" s="149"/>
      <c r="F26" s="150" t="s">
        <v>1141</v>
      </c>
      <c r="G26" s="162">
        <v>1</v>
      </c>
      <c r="H26" s="163">
        <v>37803</v>
      </c>
      <c r="I26" s="646">
        <v>37803</v>
      </c>
      <c r="J26" s="646"/>
      <c r="K26" s="645" t="s">
        <v>1704</v>
      </c>
      <c r="L26" s="646"/>
      <c r="M26" s="648"/>
      <c r="N26" s="167">
        <v>9220</v>
      </c>
      <c r="O26" s="167">
        <v>0</v>
      </c>
      <c r="P26" s="168">
        <v>50</v>
      </c>
      <c r="Q26" s="169"/>
      <c r="R26" s="83">
        <f t="shared" si="0"/>
        <v>50</v>
      </c>
      <c r="S26" s="108" t="str">
        <f t="shared" si="1"/>
        <v/>
      </c>
      <c r="T26" s="152"/>
      <c r="U26" s="181"/>
    </row>
    <row r="27" spans="1:21" ht="15.75" customHeight="1">
      <c r="A27" s="643">
        <v>21</v>
      </c>
      <c r="B27" s="643" t="s">
        <v>1809</v>
      </c>
      <c r="C27" s="149" t="s">
        <v>1773</v>
      </c>
      <c r="D27" s="149" t="s">
        <v>1885</v>
      </c>
      <c r="E27" s="149" t="s">
        <v>2387</v>
      </c>
      <c r="F27" s="150" t="s">
        <v>1141</v>
      </c>
      <c r="G27" s="162">
        <v>1</v>
      </c>
      <c r="H27" s="163">
        <v>37803</v>
      </c>
      <c r="I27" s="646">
        <v>37803</v>
      </c>
      <c r="J27" s="646"/>
      <c r="K27" s="645" t="s">
        <v>1704</v>
      </c>
      <c r="L27" s="646"/>
      <c r="M27" s="648"/>
      <c r="N27" s="167">
        <v>17730</v>
      </c>
      <c r="O27" s="167">
        <v>0</v>
      </c>
      <c r="P27" s="168">
        <v>0</v>
      </c>
      <c r="Q27" s="169"/>
      <c r="R27" s="83">
        <f t="shared" si="0"/>
        <v>0</v>
      </c>
      <c r="S27" s="108" t="str">
        <f t="shared" si="1"/>
        <v/>
      </c>
      <c r="T27" s="152"/>
      <c r="U27" s="181"/>
    </row>
    <row r="28" spans="1:21" ht="15.75" customHeight="1">
      <c r="A28" s="643">
        <v>22</v>
      </c>
      <c r="B28" s="643" t="s">
        <v>1810</v>
      </c>
      <c r="C28" s="149" t="s">
        <v>1764</v>
      </c>
      <c r="D28" s="149" t="s">
        <v>1878</v>
      </c>
      <c r="E28" s="149" t="s">
        <v>1891</v>
      </c>
      <c r="F28" s="150" t="s">
        <v>1141</v>
      </c>
      <c r="G28" s="162">
        <v>1</v>
      </c>
      <c r="H28" s="163">
        <v>37834</v>
      </c>
      <c r="I28" s="646">
        <v>37834</v>
      </c>
      <c r="J28" s="646"/>
      <c r="K28" s="645" t="s">
        <v>1704</v>
      </c>
      <c r="L28" s="646"/>
      <c r="M28" s="648"/>
      <c r="N28" s="167">
        <v>4000</v>
      </c>
      <c r="O28" s="167">
        <v>0</v>
      </c>
      <c r="P28" s="168">
        <v>100</v>
      </c>
      <c r="Q28" s="169"/>
      <c r="R28" s="83">
        <f t="shared" si="0"/>
        <v>100</v>
      </c>
      <c r="S28" s="108" t="str">
        <f t="shared" si="1"/>
        <v/>
      </c>
      <c r="T28" s="152"/>
      <c r="U28" s="181"/>
    </row>
    <row r="29" spans="1:21" ht="15.75" customHeight="1">
      <c r="A29" s="643">
        <v>23</v>
      </c>
      <c r="B29" s="643" t="s">
        <v>1811</v>
      </c>
      <c r="C29" s="149" t="s">
        <v>1768</v>
      </c>
      <c r="D29" s="149" t="s">
        <v>1881</v>
      </c>
      <c r="E29" s="149" t="s">
        <v>2388</v>
      </c>
      <c r="F29" s="150" t="s">
        <v>1141</v>
      </c>
      <c r="G29" s="162">
        <v>1</v>
      </c>
      <c r="H29" s="163">
        <v>39753</v>
      </c>
      <c r="I29" s="646">
        <v>39753</v>
      </c>
      <c r="J29" s="646"/>
      <c r="K29" s="645" t="s">
        <v>1704</v>
      </c>
      <c r="L29" s="646"/>
      <c r="M29" s="648"/>
      <c r="N29" s="167">
        <v>3750</v>
      </c>
      <c r="O29" s="167">
        <v>0</v>
      </c>
      <c r="P29" s="168">
        <v>50</v>
      </c>
      <c r="Q29" s="169"/>
      <c r="R29" s="83">
        <f t="shared" si="0"/>
        <v>50</v>
      </c>
      <c r="S29" s="108" t="str">
        <f t="shared" si="1"/>
        <v/>
      </c>
      <c r="T29" s="152"/>
      <c r="U29" s="181"/>
    </row>
    <row r="30" spans="1:21" ht="15.75" customHeight="1">
      <c r="A30" s="643">
        <v>24</v>
      </c>
      <c r="B30" s="643" t="s">
        <v>1812</v>
      </c>
      <c r="C30" s="149" t="s">
        <v>1768</v>
      </c>
      <c r="D30" s="149" t="s">
        <v>1881</v>
      </c>
      <c r="E30" s="149" t="s">
        <v>2388</v>
      </c>
      <c r="F30" s="150" t="s">
        <v>1141</v>
      </c>
      <c r="G30" s="162">
        <v>1</v>
      </c>
      <c r="H30" s="163">
        <v>39753</v>
      </c>
      <c r="I30" s="646">
        <v>39753</v>
      </c>
      <c r="J30" s="646"/>
      <c r="K30" s="645" t="s">
        <v>1704</v>
      </c>
      <c r="L30" s="646"/>
      <c r="M30" s="648"/>
      <c r="N30" s="167">
        <v>3750</v>
      </c>
      <c r="O30" s="167">
        <v>0</v>
      </c>
      <c r="P30" s="168">
        <v>50</v>
      </c>
      <c r="Q30" s="169"/>
      <c r="R30" s="83">
        <f t="shared" si="0"/>
        <v>50</v>
      </c>
      <c r="S30" s="108" t="str">
        <f t="shared" si="1"/>
        <v/>
      </c>
      <c r="T30" s="152"/>
      <c r="U30" s="181"/>
    </row>
    <row r="31" spans="1:21" ht="15.75" customHeight="1">
      <c r="A31" s="643">
        <v>25</v>
      </c>
      <c r="B31" s="643" t="s">
        <v>1813</v>
      </c>
      <c r="C31" s="149" t="s">
        <v>1768</v>
      </c>
      <c r="D31" s="149" t="s">
        <v>1881</v>
      </c>
      <c r="E31" s="149" t="s">
        <v>2388</v>
      </c>
      <c r="F31" s="150" t="s">
        <v>1141</v>
      </c>
      <c r="G31" s="162">
        <v>1</v>
      </c>
      <c r="H31" s="163">
        <v>39753</v>
      </c>
      <c r="I31" s="646">
        <v>39753</v>
      </c>
      <c r="J31" s="646"/>
      <c r="K31" s="645" t="s">
        <v>1704</v>
      </c>
      <c r="L31" s="646"/>
      <c r="M31" s="648"/>
      <c r="N31" s="167">
        <v>3750</v>
      </c>
      <c r="O31" s="167">
        <v>0</v>
      </c>
      <c r="P31" s="168">
        <v>50</v>
      </c>
      <c r="Q31" s="169"/>
      <c r="R31" s="83">
        <f t="shared" si="0"/>
        <v>50</v>
      </c>
      <c r="S31" s="108" t="str">
        <f t="shared" si="1"/>
        <v/>
      </c>
      <c r="T31" s="152"/>
      <c r="U31" s="181"/>
    </row>
    <row r="32" spans="1:21" ht="15.75" customHeight="1">
      <c r="A32" s="643">
        <v>26</v>
      </c>
      <c r="B32" s="643" t="s">
        <v>1814</v>
      </c>
      <c r="C32" s="149" t="s">
        <v>1768</v>
      </c>
      <c r="D32" s="149" t="s">
        <v>1881</v>
      </c>
      <c r="E32" s="149" t="s">
        <v>2388</v>
      </c>
      <c r="F32" s="150" t="s">
        <v>1141</v>
      </c>
      <c r="G32" s="162">
        <v>1</v>
      </c>
      <c r="H32" s="163">
        <v>39753</v>
      </c>
      <c r="I32" s="646">
        <v>39753</v>
      </c>
      <c r="J32" s="646"/>
      <c r="K32" s="645" t="s">
        <v>1704</v>
      </c>
      <c r="L32" s="646"/>
      <c r="M32" s="648"/>
      <c r="N32" s="167">
        <v>3750</v>
      </c>
      <c r="O32" s="167">
        <v>0</v>
      </c>
      <c r="P32" s="168">
        <v>50</v>
      </c>
      <c r="Q32" s="169"/>
      <c r="R32" s="83">
        <f t="shared" si="0"/>
        <v>50</v>
      </c>
      <c r="S32" s="108" t="str">
        <f t="shared" si="1"/>
        <v/>
      </c>
      <c r="T32" s="152"/>
      <c r="U32" s="181"/>
    </row>
    <row r="33" spans="1:21" ht="15.75" customHeight="1">
      <c r="A33" s="643">
        <v>27</v>
      </c>
      <c r="B33" s="643" t="s">
        <v>1815</v>
      </c>
      <c r="C33" s="149" t="s">
        <v>1759</v>
      </c>
      <c r="D33" s="149" t="s">
        <v>1881</v>
      </c>
      <c r="E33" s="149" t="s">
        <v>2388</v>
      </c>
      <c r="F33" s="150" t="s">
        <v>1141</v>
      </c>
      <c r="G33" s="162">
        <v>1</v>
      </c>
      <c r="H33" s="163">
        <v>39753</v>
      </c>
      <c r="I33" s="646">
        <v>39753</v>
      </c>
      <c r="J33" s="646"/>
      <c r="K33" s="645" t="s">
        <v>1704</v>
      </c>
      <c r="L33" s="646"/>
      <c r="M33" s="648"/>
      <c r="N33" s="167">
        <v>4600</v>
      </c>
      <c r="O33" s="167">
        <v>0</v>
      </c>
      <c r="P33" s="168">
        <v>100</v>
      </c>
      <c r="Q33" s="169"/>
      <c r="R33" s="83">
        <f t="shared" si="0"/>
        <v>100</v>
      </c>
      <c r="S33" s="108" t="str">
        <f t="shared" si="1"/>
        <v/>
      </c>
      <c r="T33" s="152"/>
      <c r="U33" s="181"/>
    </row>
    <row r="34" spans="1:21" ht="15.75" customHeight="1">
      <c r="A34" s="643">
        <v>28</v>
      </c>
      <c r="B34" s="643" t="s">
        <v>1816</v>
      </c>
      <c r="C34" s="149" t="s">
        <v>1760</v>
      </c>
      <c r="D34" s="149" t="s">
        <v>1886</v>
      </c>
      <c r="E34" s="149" t="s">
        <v>1886</v>
      </c>
      <c r="F34" s="150" t="s">
        <v>1141</v>
      </c>
      <c r="G34" s="162">
        <v>1</v>
      </c>
      <c r="H34" s="163">
        <v>39753</v>
      </c>
      <c r="I34" s="646">
        <v>39753</v>
      </c>
      <c r="J34" s="646"/>
      <c r="K34" s="645" t="s">
        <v>1704</v>
      </c>
      <c r="L34" s="646"/>
      <c r="M34" s="648"/>
      <c r="N34" s="167">
        <v>2026</v>
      </c>
      <c r="O34" s="167">
        <v>0</v>
      </c>
      <c r="P34" s="168">
        <v>50</v>
      </c>
      <c r="Q34" s="169"/>
      <c r="R34" s="83">
        <f t="shared" si="0"/>
        <v>50</v>
      </c>
      <c r="S34" s="108" t="str">
        <f t="shared" si="1"/>
        <v/>
      </c>
      <c r="T34" s="152"/>
      <c r="U34" s="181"/>
    </row>
    <row r="35" spans="1:21" ht="15.75" customHeight="1">
      <c r="A35" s="643">
        <v>29</v>
      </c>
      <c r="B35" s="643" t="s">
        <v>1817</v>
      </c>
      <c r="C35" s="149" t="s">
        <v>1761</v>
      </c>
      <c r="D35" s="149" t="s">
        <v>1887</v>
      </c>
      <c r="E35" s="149" t="s">
        <v>2389</v>
      </c>
      <c r="F35" s="150" t="s">
        <v>1141</v>
      </c>
      <c r="G35" s="162">
        <v>1</v>
      </c>
      <c r="H35" s="163">
        <v>39753</v>
      </c>
      <c r="I35" s="646">
        <v>39753</v>
      </c>
      <c r="J35" s="646"/>
      <c r="K35" s="645" t="s">
        <v>1704</v>
      </c>
      <c r="L35" s="646"/>
      <c r="M35" s="648"/>
      <c r="N35" s="167">
        <v>1780</v>
      </c>
      <c r="O35" s="167">
        <v>0</v>
      </c>
      <c r="P35" s="168">
        <v>50</v>
      </c>
      <c r="Q35" s="169"/>
      <c r="R35" s="83">
        <f t="shared" si="0"/>
        <v>50</v>
      </c>
      <c r="S35" s="108" t="str">
        <f t="shared" si="1"/>
        <v/>
      </c>
      <c r="T35" s="152"/>
      <c r="U35" s="181"/>
    </row>
    <row r="36" spans="1:21" ht="15.75" customHeight="1">
      <c r="A36" s="643">
        <v>30</v>
      </c>
      <c r="B36" s="643" t="s">
        <v>1818</v>
      </c>
      <c r="C36" s="149" t="s">
        <v>1774</v>
      </c>
      <c r="D36" s="149" t="s">
        <v>1888</v>
      </c>
      <c r="E36" s="149" t="s">
        <v>2390</v>
      </c>
      <c r="F36" s="150" t="s">
        <v>1141</v>
      </c>
      <c r="G36" s="162">
        <v>1</v>
      </c>
      <c r="H36" s="163">
        <v>39753</v>
      </c>
      <c r="I36" s="646">
        <v>39753</v>
      </c>
      <c r="J36" s="646"/>
      <c r="K36" s="645" t="s">
        <v>1704</v>
      </c>
      <c r="L36" s="646"/>
      <c r="M36" s="648"/>
      <c r="N36" s="167">
        <v>20000</v>
      </c>
      <c r="O36" s="167">
        <v>0</v>
      </c>
      <c r="P36" s="168">
        <v>0</v>
      </c>
      <c r="Q36" s="169"/>
      <c r="R36" s="83">
        <f t="shared" si="0"/>
        <v>0</v>
      </c>
      <c r="S36" s="108" t="str">
        <f t="shared" si="1"/>
        <v/>
      </c>
      <c r="T36" s="152"/>
      <c r="U36" s="181"/>
    </row>
    <row r="37" spans="1:21" ht="15.75" customHeight="1">
      <c r="A37" s="643">
        <v>31</v>
      </c>
      <c r="B37" s="643" t="s">
        <v>1819</v>
      </c>
      <c r="C37" s="149" t="s">
        <v>1286</v>
      </c>
      <c r="D37" s="149" t="s">
        <v>1889</v>
      </c>
      <c r="E37" s="149" t="s">
        <v>2388</v>
      </c>
      <c r="F37" s="150" t="s">
        <v>1141</v>
      </c>
      <c r="G37" s="162">
        <v>1</v>
      </c>
      <c r="H37" s="163">
        <v>39753</v>
      </c>
      <c r="I37" s="646">
        <v>39753</v>
      </c>
      <c r="J37" s="646"/>
      <c r="K37" s="645" t="s">
        <v>1704</v>
      </c>
      <c r="L37" s="646"/>
      <c r="M37" s="648"/>
      <c r="N37" s="167">
        <v>5047.04</v>
      </c>
      <c r="O37" s="167">
        <v>0</v>
      </c>
      <c r="P37" s="168">
        <v>50</v>
      </c>
      <c r="Q37" s="169"/>
      <c r="R37" s="83">
        <f t="shared" si="0"/>
        <v>50</v>
      </c>
      <c r="S37" s="108" t="str">
        <f t="shared" si="1"/>
        <v/>
      </c>
      <c r="T37" s="152"/>
      <c r="U37" s="181"/>
    </row>
    <row r="38" spans="1:21" ht="15.75" customHeight="1">
      <c r="A38" s="643">
        <v>32</v>
      </c>
      <c r="B38" s="643" t="s">
        <v>1820</v>
      </c>
      <c r="C38" s="149" t="s">
        <v>1286</v>
      </c>
      <c r="D38" s="149" t="s">
        <v>1890</v>
      </c>
      <c r="E38" s="149" t="s">
        <v>2388</v>
      </c>
      <c r="F38" s="150" t="s">
        <v>1141</v>
      </c>
      <c r="G38" s="162">
        <v>1</v>
      </c>
      <c r="H38" s="163">
        <v>39753</v>
      </c>
      <c r="I38" s="646">
        <v>39753</v>
      </c>
      <c r="J38" s="646"/>
      <c r="K38" s="645" t="s">
        <v>1704</v>
      </c>
      <c r="L38" s="646"/>
      <c r="M38" s="648"/>
      <c r="N38" s="167">
        <v>5046.95</v>
      </c>
      <c r="O38" s="167">
        <v>0</v>
      </c>
      <c r="P38" s="168">
        <v>50</v>
      </c>
      <c r="Q38" s="169"/>
      <c r="R38" s="83">
        <f t="shared" si="0"/>
        <v>50</v>
      </c>
      <c r="S38" s="108" t="str">
        <f t="shared" si="1"/>
        <v/>
      </c>
      <c r="T38" s="152"/>
      <c r="U38" s="181"/>
    </row>
    <row r="39" spans="1:21" ht="15.75" customHeight="1">
      <c r="A39" s="643">
        <v>33</v>
      </c>
      <c r="B39" s="643" t="s">
        <v>1821</v>
      </c>
      <c r="C39" s="149" t="s">
        <v>1286</v>
      </c>
      <c r="D39" s="149" t="s">
        <v>1889</v>
      </c>
      <c r="E39" s="149" t="s">
        <v>2388</v>
      </c>
      <c r="F39" s="150" t="s">
        <v>1141</v>
      </c>
      <c r="G39" s="162">
        <v>1</v>
      </c>
      <c r="H39" s="163">
        <v>39753</v>
      </c>
      <c r="I39" s="646">
        <v>39753</v>
      </c>
      <c r="J39" s="646"/>
      <c r="K39" s="645" t="s">
        <v>1704</v>
      </c>
      <c r="L39" s="646"/>
      <c r="M39" s="648"/>
      <c r="N39" s="167">
        <v>5046.95</v>
      </c>
      <c r="O39" s="167">
        <v>0</v>
      </c>
      <c r="P39" s="168">
        <v>50</v>
      </c>
      <c r="Q39" s="169"/>
      <c r="R39" s="83">
        <f t="shared" si="0"/>
        <v>50</v>
      </c>
      <c r="S39" s="108" t="str">
        <f t="shared" si="1"/>
        <v/>
      </c>
      <c r="T39" s="152"/>
      <c r="U39" s="181"/>
    </row>
    <row r="40" spans="1:21" ht="15.75" customHeight="1">
      <c r="A40" s="643">
        <v>34</v>
      </c>
      <c r="B40" s="643" t="s">
        <v>1822</v>
      </c>
      <c r="C40" s="149" t="s">
        <v>1286</v>
      </c>
      <c r="D40" s="149" t="s">
        <v>1889</v>
      </c>
      <c r="E40" s="149" t="s">
        <v>2388</v>
      </c>
      <c r="F40" s="150" t="s">
        <v>1141</v>
      </c>
      <c r="G40" s="162">
        <v>1</v>
      </c>
      <c r="H40" s="163">
        <v>39753</v>
      </c>
      <c r="I40" s="646">
        <v>39753</v>
      </c>
      <c r="J40" s="646"/>
      <c r="K40" s="645" t="s">
        <v>1704</v>
      </c>
      <c r="L40" s="646"/>
      <c r="M40" s="648"/>
      <c r="N40" s="167">
        <v>5046.95</v>
      </c>
      <c r="O40" s="167">
        <v>0</v>
      </c>
      <c r="P40" s="168">
        <v>50</v>
      </c>
      <c r="Q40" s="169"/>
      <c r="R40" s="83">
        <f t="shared" si="0"/>
        <v>50</v>
      </c>
      <c r="S40" s="108" t="str">
        <f t="shared" si="1"/>
        <v/>
      </c>
      <c r="T40" s="152"/>
      <c r="U40" s="181"/>
    </row>
    <row r="41" spans="1:21" ht="15.75" customHeight="1">
      <c r="A41" s="643">
        <v>35</v>
      </c>
      <c r="B41" s="643" t="s">
        <v>1823</v>
      </c>
      <c r="C41" s="149" t="s">
        <v>1286</v>
      </c>
      <c r="D41" s="149" t="s">
        <v>1889</v>
      </c>
      <c r="E41" s="149" t="s">
        <v>2388</v>
      </c>
      <c r="F41" s="150" t="s">
        <v>1141</v>
      </c>
      <c r="G41" s="162">
        <v>1</v>
      </c>
      <c r="H41" s="163">
        <v>39753</v>
      </c>
      <c r="I41" s="646">
        <v>39753</v>
      </c>
      <c r="J41" s="646"/>
      <c r="K41" s="645" t="s">
        <v>1704</v>
      </c>
      <c r="L41" s="646"/>
      <c r="M41" s="648"/>
      <c r="N41" s="167">
        <v>5046.95</v>
      </c>
      <c r="O41" s="167">
        <v>0</v>
      </c>
      <c r="P41" s="168">
        <v>50</v>
      </c>
      <c r="Q41" s="169"/>
      <c r="R41" s="83">
        <f t="shared" si="0"/>
        <v>50</v>
      </c>
      <c r="S41" s="108" t="str">
        <f t="shared" si="1"/>
        <v/>
      </c>
      <c r="T41" s="152"/>
      <c r="U41" s="181"/>
    </row>
    <row r="42" spans="1:21" ht="15.75" customHeight="1">
      <c r="A42" s="643">
        <v>36</v>
      </c>
      <c r="B42" s="643" t="s">
        <v>1824</v>
      </c>
      <c r="C42" s="149" t="s">
        <v>1286</v>
      </c>
      <c r="D42" s="149" t="s">
        <v>1889</v>
      </c>
      <c r="E42" s="149" t="s">
        <v>2388</v>
      </c>
      <c r="F42" s="150" t="s">
        <v>1141</v>
      </c>
      <c r="G42" s="162">
        <v>1</v>
      </c>
      <c r="H42" s="163">
        <v>39753</v>
      </c>
      <c r="I42" s="646">
        <v>39753</v>
      </c>
      <c r="J42" s="646"/>
      <c r="K42" s="645" t="s">
        <v>1704</v>
      </c>
      <c r="L42" s="646"/>
      <c r="M42" s="648"/>
      <c r="N42" s="167">
        <v>5046.95</v>
      </c>
      <c r="O42" s="167">
        <v>0</v>
      </c>
      <c r="P42" s="168">
        <v>50</v>
      </c>
      <c r="Q42" s="169"/>
      <c r="R42" s="83">
        <f t="shared" si="0"/>
        <v>50</v>
      </c>
      <c r="S42" s="108" t="str">
        <f t="shared" si="1"/>
        <v/>
      </c>
      <c r="T42" s="152"/>
      <c r="U42" s="181"/>
    </row>
    <row r="43" spans="1:21" ht="15.75" customHeight="1">
      <c r="A43" s="643">
        <v>37</v>
      </c>
      <c r="B43" s="643" t="s">
        <v>1825</v>
      </c>
      <c r="C43" s="149" t="s">
        <v>1286</v>
      </c>
      <c r="D43" s="149" t="s">
        <v>1889</v>
      </c>
      <c r="E43" s="149" t="s">
        <v>2388</v>
      </c>
      <c r="F43" s="150" t="s">
        <v>1141</v>
      </c>
      <c r="G43" s="162">
        <v>1</v>
      </c>
      <c r="H43" s="163">
        <v>39753</v>
      </c>
      <c r="I43" s="646">
        <v>39753</v>
      </c>
      <c r="J43" s="646"/>
      <c r="K43" s="645" t="s">
        <v>1704</v>
      </c>
      <c r="L43" s="646"/>
      <c r="M43" s="648"/>
      <c r="N43" s="167">
        <v>5046.95</v>
      </c>
      <c r="O43" s="167">
        <v>0</v>
      </c>
      <c r="P43" s="168">
        <v>50</v>
      </c>
      <c r="Q43" s="169"/>
      <c r="R43" s="83">
        <f t="shared" si="0"/>
        <v>50</v>
      </c>
      <c r="S43" s="108" t="str">
        <f t="shared" si="1"/>
        <v/>
      </c>
      <c r="T43" s="152"/>
      <c r="U43" s="181"/>
    </row>
    <row r="44" spans="1:21" ht="15.75" customHeight="1">
      <c r="A44" s="643">
        <v>38</v>
      </c>
      <c r="B44" s="643" t="s">
        <v>1826</v>
      </c>
      <c r="C44" s="149" t="s">
        <v>1286</v>
      </c>
      <c r="D44" s="149" t="s">
        <v>1889</v>
      </c>
      <c r="E44" s="149" t="s">
        <v>2388</v>
      </c>
      <c r="F44" s="150" t="s">
        <v>1141</v>
      </c>
      <c r="G44" s="162">
        <v>1</v>
      </c>
      <c r="H44" s="163">
        <v>39753</v>
      </c>
      <c r="I44" s="646">
        <v>39753</v>
      </c>
      <c r="J44" s="646"/>
      <c r="K44" s="645" t="s">
        <v>1704</v>
      </c>
      <c r="L44" s="646"/>
      <c r="M44" s="648"/>
      <c r="N44" s="167">
        <v>5046.95</v>
      </c>
      <c r="O44" s="167">
        <v>0</v>
      </c>
      <c r="P44" s="168">
        <v>50</v>
      </c>
      <c r="Q44" s="169"/>
      <c r="R44" s="83">
        <f t="shared" si="0"/>
        <v>50</v>
      </c>
      <c r="S44" s="108" t="str">
        <f t="shared" si="1"/>
        <v/>
      </c>
      <c r="T44" s="152"/>
      <c r="U44" s="181"/>
    </row>
    <row r="45" spans="1:21" ht="15.75" customHeight="1">
      <c r="A45" s="643">
        <v>39</v>
      </c>
      <c r="B45" s="643" t="s">
        <v>1827</v>
      </c>
      <c r="C45" s="149" t="s">
        <v>1286</v>
      </c>
      <c r="D45" s="149" t="s">
        <v>1889</v>
      </c>
      <c r="E45" s="149" t="s">
        <v>2388</v>
      </c>
      <c r="F45" s="150" t="s">
        <v>1141</v>
      </c>
      <c r="G45" s="162">
        <v>1</v>
      </c>
      <c r="H45" s="163">
        <v>39753</v>
      </c>
      <c r="I45" s="646">
        <v>39753</v>
      </c>
      <c r="J45" s="646"/>
      <c r="K45" s="645" t="s">
        <v>1704</v>
      </c>
      <c r="L45" s="646"/>
      <c r="M45" s="648"/>
      <c r="N45" s="167">
        <v>5046.95</v>
      </c>
      <c r="O45" s="167">
        <v>0</v>
      </c>
      <c r="P45" s="168">
        <v>50</v>
      </c>
      <c r="Q45" s="169"/>
      <c r="R45" s="83">
        <f t="shared" si="0"/>
        <v>50</v>
      </c>
      <c r="S45" s="108" t="str">
        <f t="shared" si="1"/>
        <v/>
      </c>
      <c r="T45" s="152"/>
      <c r="U45" s="181"/>
    </row>
    <row r="46" spans="1:21" ht="15.75" customHeight="1">
      <c r="A46" s="643">
        <v>40</v>
      </c>
      <c r="B46" s="643" t="s">
        <v>1828</v>
      </c>
      <c r="C46" s="149" t="s">
        <v>1286</v>
      </c>
      <c r="D46" s="149" t="s">
        <v>1889</v>
      </c>
      <c r="E46" s="149" t="s">
        <v>2388</v>
      </c>
      <c r="F46" s="150" t="s">
        <v>1141</v>
      </c>
      <c r="G46" s="162">
        <v>1</v>
      </c>
      <c r="H46" s="163">
        <v>39753</v>
      </c>
      <c r="I46" s="646">
        <v>39753</v>
      </c>
      <c r="J46" s="646"/>
      <c r="K46" s="645" t="s">
        <v>1704</v>
      </c>
      <c r="L46" s="646"/>
      <c r="M46" s="648"/>
      <c r="N46" s="167">
        <v>5046.95</v>
      </c>
      <c r="O46" s="167">
        <v>0</v>
      </c>
      <c r="P46" s="168">
        <v>50</v>
      </c>
      <c r="Q46" s="169"/>
      <c r="R46" s="83">
        <f t="shared" si="0"/>
        <v>50</v>
      </c>
      <c r="S46" s="108" t="str">
        <f t="shared" si="1"/>
        <v/>
      </c>
      <c r="T46" s="152"/>
      <c r="U46" s="181"/>
    </row>
    <row r="47" spans="1:21" ht="15.75" customHeight="1">
      <c r="A47" s="643">
        <v>41</v>
      </c>
      <c r="B47" s="643" t="s">
        <v>1829</v>
      </c>
      <c r="C47" s="149" t="s">
        <v>1286</v>
      </c>
      <c r="D47" s="149" t="s">
        <v>1889</v>
      </c>
      <c r="E47" s="149" t="s">
        <v>2388</v>
      </c>
      <c r="F47" s="150" t="s">
        <v>1141</v>
      </c>
      <c r="G47" s="162">
        <v>1</v>
      </c>
      <c r="H47" s="163">
        <v>39753</v>
      </c>
      <c r="I47" s="646">
        <v>39753</v>
      </c>
      <c r="J47" s="646"/>
      <c r="K47" s="645" t="s">
        <v>1704</v>
      </c>
      <c r="L47" s="646"/>
      <c r="M47" s="648"/>
      <c r="N47" s="167">
        <v>5046.95</v>
      </c>
      <c r="O47" s="167">
        <v>0</v>
      </c>
      <c r="P47" s="168">
        <v>50</v>
      </c>
      <c r="Q47" s="169"/>
      <c r="R47" s="83">
        <f t="shared" si="0"/>
        <v>50</v>
      </c>
      <c r="S47" s="108" t="str">
        <f t="shared" si="1"/>
        <v/>
      </c>
      <c r="T47" s="152"/>
      <c r="U47" s="181"/>
    </row>
    <row r="48" spans="1:21" ht="15.75" customHeight="1">
      <c r="A48" s="643">
        <v>42</v>
      </c>
      <c r="B48" s="643" t="s">
        <v>1830</v>
      </c>
      <c r="C48" s="149" t="s">
        <v>1286</v>
      </c>
      <c r="D48" s="149" t="s">
        <v>1889</v>
      </c>
      <c r="E48" s="149" t="s">
        <v>2388</v>
      </c>
      <c r="F48" s="150" t="s">
        <v>1141</v>
      </c>
      <c r="G48" s="162">
        <v>1</v>
      </c>
      <c r="H48" s="163">
        <v>39753</v>
      </c>
      <c r="I48" s="646">
        <v>39753</v>
      </c>
      <c r="J48" s="646"/>
      <c r="K48" s="645" t="s">
        <v>1704</v>
      </c>
      <c r="L48" s="646"/>
      <c r="M48" s="648"/>
      <c r="N48" s="167">
        <v>5046.95</v>
      </c>
      <c r="O48" s="167">
        <v>0</v>
      </c>
      <c r="P48" s="168">
        <v>50</v>
      </c>
      <c r="Q48" s="169"/>
      <c r="R48" s="83">
        <f t="shared" si="0"/>
        <v>50</v>
      </c>
      <c r="S48" s="108" t="str">
        <f t="shared" si="1"/>
        <v/>
      </c>
      <c r="T48" s="152"/>
      <c r="U48" s="181"/>
    </row>
    <row r="49" spans="1:21" ht="15.75" customHeight="1">
      <c r="A49" s="643">
        <v>43</v>
      </c>
      <c r="B49" s="643" t="s">
        <v>1831</v>
      </c>
      <c r="C49" s="149" t="s">
        <v>1286</v>
      </c>
      <c r="D49" s="149" t="s">
        <v>1889</v>
      </c>
      <c r="E49" s="149" t="s">
        <v>2388</v>
      </c>
      <c r="F49" s="150" t="s">
        <v>1141</v>
      </c>
      <c r="G49" s="162">
        <v>1</v>
      </c>
      <c r="H49" s="163">
        <v>39753</v>
      </c>
      <c r="I49" s="646">
        <v>39753</v>
      </c>
      <c r="J49" s="646"/>
      <c r="K49" s="645" t="s">
        <v>1704</v>
      </c>
      <c r="L49" s="646"/>
      <c r="M49" s="648"/>
      <c r="N49" s="167">
        <v>5046.95</v>
      </c>
      <c r="O49" s="167">
        <v>0</v>
      </c>
      <c r="P49" s="168">
        <v>50</v>
      </c>
      <c r="Q49" s="169"/>
      <c r="R49" s="83">
        <f t="shared" si="0"/>
        <v>50</v>
      </c>
      <c r="S49" s="108" t="str">
        <f t="shared" si="1"/>
        <v/>
      </c>
      <c r="T49" s="152"/>
      <c r="U49" s="181"/>
    </row>
    <row r="50" spans="1:21" ht="15.75" customHeight="1">
      <c r="A50" s="643">
        <v>44</v>
      </c>
      <c r="B50" s="643" t="s">
        <v>1832</v>
      </c>
      <c r="C50" s="149" t="s">
        <v>1286</v>
      </c>
      <c r="D50" s="149" t="s">
        <v>1889</v>
      </c>
      <c r="E50" s="149" t="s">
        <v>2388</v>
      </c>
      <c r="F50" s="150" t="s">
        <v>1141</v>
      </c>
      <c r="G50" s="162">
        <v>1</v>
      </c>
      <c r="H50" s="163">
        <v>39753</v>
      </c>
      <c r="I50" s="646">
        <v>39753</v>
      </c>
      <c r="J50" s="646"/>
      <c r="K50" s="645" t="s">
        <v>1704</v>
      </c>
      <c r="L50" s="646"/>
      <c r="M50" s="648"/>
      <c r="N50" s="167">
        <v>5046.95</v>
      </c>
      <c r="O50" s="167">
        <v>0</v>
      </c>
      <c r="P50" s="168">
        <v>50</v>
      </c>
      <c r="Q50" s="169"/>
      <c r="R50" s="83">
        <f t="shared" si="0"/>
        <v>50</v>
      </c>
      <c r="S50" s="108" t="str">
        <f t="shared" si="1"/>
        <v/>
      </c>
      <c r="T50" s="152"/>
      <c r="U50" s="181"/>
    </row>
    <row r="51" spans="1:21" ht="15.75" customHeight="1">
      <c r="A51" s="643">
        <v>45</v>
      </c>
      <c r="B51" s="643" t="s">
        <v>1833</v>
      </c>
      <c r="C51" s="149" t="s">
        <v>1286</v>
      </c>
      <c r="D51" s="149" t="s">
        <v>1889</v>
      </c>
      <c r="E51" s="149" t="s">
        <v>2388</v>
      </c>
      <c r="F51" s="150" t="s">
        <v>1141</v>
      </c>
      <c r="G51" s="162">
        <v>1</v>
      </c>
      <c r="H51" s="163">
        <v>39753</v>
      </c>
      <c r="I51" s="646">
        <v>39753</v>
      </c>
      <c r="J51" s="646"/>
      <c r="K51" s="645" t="s">
        <v>1704</v>
      </c>
      <c r="L51" s="646"/>
      <c r="M51" s="648"/>
      <c r="N51" s="167">
        <v>5046.95</v>
      </c>
      <c r="O51" s="167">
        <v>0</v>
      </c>
      <c r="P51" s="168">
        <v>50</v>
      </c>
      <c r="Q51" s="169"/>
      <c r="R51" s="83">
        <f t="shared" si="0"/>
        <v>50</v>
      </c>
      <c r="S51" s="108" t="str">
        <f t="shared" si="1"/>
        <v/>
      </c>
      <c r="T51" s="152"/>
      <c r="U51" s="181"/>
    </row>
    <row r="52" spans="1:21" ht="15.75" customHeight="1">
      <c r="A52" s="643">
        <v>46</v>
      </c>
      <c r="B52" s="643" t="s">
        <v>1834</v>
      </c>
      <c r="C52" s="149" t="s">
        <v>1286</v>
      </c>
      <c r="D52" s="149" t="s">
        <v>1889</v>
      </c>
      <c r="E52" s="149" t="s">
        <v>2388</v>
      </c>
      <c r="F52" s="150" t="s">
        <v>1141</v>
      </c>
      <c r="G52" s="162">
        <v>1</v>
      </c>
      <c r="H52" s="163">
        <v>39783</v>
      </c>
      <c r="I52" s="646">
        <v>39783</v>
      </c>
      <c r="J52" s="646"/>
      <c r="K52" s="645" t="s">
        <v>1704</v>
      </c>
      <c r="L52" s="646"/>
      <c r="M52" s="648"/>
      <c r="N52" s="167">
        <v>4720</v>
      </c>
      <c r="O52" s="167">
        <v>0</v>
      </c>
      <c r="P52" s="168">
        <v>50</v>
      </c>
      <c r="Q52" s="169"/>
      <c r="R52" s="83">
        <f t="shared" si="0"/>
        <v>50</v>
      </c>
      <c r="S52" s="108" t="str">
        <f t="shared" si="1"/>
        <v/>
      </c>
      <c r="T52" s="152"/>
      <c r="U52" s="181"/>
    </row>
    <row r="53" spans="1:21" ht="15.75" customHeight="1">
      <c r="A53" s="643">
        <v>47</v>
      </c>
      <c r="B53" s="643" t="s">
        <v>1835</v>
      </c>
      <c r="C53" s="149" t="s">
        <v>1760</v>
      </c>
      <c r="D53" s="149" t="s">
        <v>1886</v>
      </c>
      <c r="E53" s="149" t="s">
        <v>1886</v>
      </c>
      <c r="F53" s="150" t="s">
        <v>1141</v>
      </c>
      <c r="G53" s="162">
        <v>1</v>
      </c>
      <c r="H53" s="163">
        <v>39783</v>
      </c>
      <c r="I53" s="646">
        <v>39783</v>
      </c>
      <c r="J53" s="646"/>
      <c r="K53" s="645" t="s">
        <v>1704</v>
      </c>
      <c r="L53" s="646"/>
      <c r="M53" s="648"/>
      <c r="N53" s="167">
        <v>5680</v>
      </c>
      <c r="O53" s="167">
        <v>0</v>
      </c>
      <c r="P53" s="168">
        <v>50</v>
      </c>
      <c r="Q53" s="169"/>
      <c r="R53" s="83">
        <f t="shared" si="0"/>
        <v>50</v>
      </c>
      <c r="S53" s="108" t="str">
        <f t="shared" si="1"/>
        <v/>
      </c>
      <c r="T53" s="152"/>
      <c r="U53" s="181"/>
    </row>
    <row r="54" spans="1:21" ht="15.75" customHeight="1">
      <c r="A54" s="643">
        <v>48</v>
      </c>
      <c r="B54" s="643" t="s">
        <v>1836</v>
      </c>
      <c r="C54" s="149" t="s">
        <v>1277</v>
      </c>
      <c r="D54" s="149" t="s">
        <v>1891</v>
      </c>
      <c r="E54" s="149" t="s">
        <v>1891</v>
      </c>
      <c r="F54" s="150" t="s">
        <v>1141</v>
      </c>
      <c r="G54" s="162">
        <v>1</v>
      </c>
      <c r="H54" s="163">
        <v>39873</v>
      </c>
      <c r="I54" s="646">
        <v>39873</v>
      </c>
      <c r="J54" s="646"/>
      <c r="K54" s="645" t="s">
        <v>1704</v>
      </c>
      <c r="L54" s="646"/>
      <c r="M54" s="648"/>
      <c r="N54" s="167">
        <v>4017.09</v>
      </c>
      <c r="O54" s="167">
        <v>0</v>
      </c>
      <c r="P54" s="168">
        <v>100</v>
      </c>
      <c r="Q54" s="169"/>
      <c r="R54" s="83">
        <f t="shared" si="0"/>
        <v>100</v>
      </c>
      <c r="S54" s="108" t="str">
        <f t="shared" si="1"/>
        <v/>
      </c>
      <c r="T54" s="152"/>
      <c r="U54" s="181"/>
    </row>
    <row r="55" spans="1:21" ht="15.75" customHeight="1">
      <c r="A55" s="643">
        <v>49</v>
      </c>
      <c r="B55" s="643" t="s">
        <v>1837</v>
      </c>
      <c r="C55" s="149" t="s">
        <v>1775</v>
      </c>
      <c r="D55" s="149"/>
      <c r="E55" s="149"/>
      <c r="F55" s="150" t="s">
        <v>1141</v>
      </c>
      <c r="G55" s="162">
        <v>1</v>
      </c>
      <c r="H55" s="163">
        <v>39904</v>
      </c>
      <c r="I55" s="646">
        <v>39904</v>
      </c>
      <c r="J55" s="646"/>
      <c r="K55" s="645" t="s">
        <v>1704</v>
      </c>
      <c r="L55" s="646"/>
      <c r="M55" s="648"/>
      <c r="N55" s="167">
        <v>1131.2</v>
      </c>
      <c r="O55" s="167">
        <v>0</v>
      </c>
      <c r="P55" s="168">
        <v>20</v>
      </c>
      <c r="Q55" s="169"/>
      <c r="R55" s="83">
        <f t="shared" si="0"/>
        <v>20</v>
      </c>
      <c r="S55" s="108" t="str">
        <f t="shared" si="1"/>
        <v/>
      </c>
      <c r="T55" s="152"/>
      <c r="U55" s="181"/>
    </row>
    <row r="56" spans="1:21" ht="15.75" customHeight="1">
      <c r="A56" s="643">
        <v>50</v>
      </c>
      <c r="B56" s="643" t="s">
        <v>1838</v>
      </c>
      <c r="C56" s="149" t="s">
        <v>1761</v>
      </c>
      <c r="D56" s="149" t="s">
        <v>1887</v>
      </c>
      <c r="E56" s="149" t="s">
        <v>2389</v>
      </c>
      <c r="F56" s="150" t="s">
        <v>1141</v>
      </c>
      <c r="G56" s="162">
        <v>1</v>
      </c>
      <c r="H56" s="163">
        <v>39904</v>
      </c>
      <c r="I56" s="646">
        <v>39904</v>
      </c>
      <c r="J56" s="646"/>
      <c r="K56" s="645" t="s">
        <v>1704</v>
      </c>
      <c r="L56" s="646"/>
      <c r="M56" s="648"/>
      <c r="N56" s="167">
        <v>2795</v>
      </c>
      <c r="O56" s="167">
        <v>0</v>
      </c>
      <c r="P56" s="168">
        <v>50</v>
      </c>
      <c r="Q56" s="169"/>
      <c r="R56" s="83">
        <f t="shared" si="0"/>
        <v>50</v>
      </c>
      <c r="S56" s="108" t="str">
        <f t="shared" si="1"/>
        <v/>
      </c>
      <c r="T56" s="152"/>
      <c r="U56" s="181"/>
    </row>
    <row r="57" spans="1:21" ht="15.75" customHeight="1">
      <c r="A57" s="643">
        <v>51</v>
      </c>
      <c r="B57" s="643" t="s">
        <v>1839</v>
      </c>
      <c r="C57" s="149" t="s">
        <v>1775</v>
      </c>
      <c r="D57" s="149"/>
      <c r="E57" s="149"/>
      <c r="F57" s="150" t="s">
        <v>1141</v>
      </c>
      <c r="G57" s="162">
        <v>1</v>
      </c>
      <c r="H57" s="163">
        <v>39904</v>
      </c>
      <c r="I57" s="646">
        <v>39904</v>
      </c>
      <c r="J57" s="646"/>
      <c r="K57" s="645" t="s">
        <v>1704</v>
      </c>
      <c r="L57" s="646"/>
      <c r="M57" s="648"/>
      <c r="N57" s="167">
        <v>4080</v>
      </c>
      <c r="O57" s="167">
        <v>0</v>
      </c>
      <c r="P57" s="168">
        <v>20</v>
      </c>
      <c r="Q57" s="169"/>
      <c r="R57" s="83">
        <f t="shared" si="0"/>
        <v>20</v>
      </c>
      <c r="S57" s="108" t="str">
        <f t="shared" si="1"/>
        <v/>
      </c>
      <c r="T57" s="152"/>
      <c r="U57" s="181"/>
    </row>
    <row r="58" spans="1:21" ht="15.75" customHeight="1">
      <c r="A58" s="643">
        <v>52</v>
      </c>
      <c r="B58" s="643" t="s">
        <v>1840</v>
      </c>
      <c r="C58" s="149" t="s">
        <v>1776</v>
      </c>
      <c r="D58" s="149"/>
      <c r="E58" s="149"/>
      <c r="F58" s="150" t="s">
        <v>1141</v>
      </c>
      <c r="G58" s="162">
        <v>1</v>
      </c>
      <c r="H58" s="163">
        <v>39904</v>
      </c>
      <c r="I58" s="646">
        <v>39904</v>
      </c>
      <c r="J58" s="646"/>
      <c r="K58" s="645" t="s">
        <v>1704</v>
      </c>
      <c r="L58" s="646"/>
      <c r="M58" s="648"/>
      <c r="N58" s="167">
        <v>2600</v>
      </c>
      <c r="O58" s="167">
        <v>0</v>
      </c>
      <c r="P58" s="168">
        <v>20</v>
      </c>
      <c r="Q58" s="169"/>
      <c r="R58" s="83">
        <f t="shared" si="0"/>
        <v>20</v>
      </c>
      <c r="S58" s="108" t="str">
        <f t="shared" si="1"/>
        <v/>
      </c>
      <c r="T58" s="152"/>
      <c r="U58" s="181"/>
    </row>
    <row r="59" spans="1:21" ht="15.75" customHeight="1">
      <c r="A59" s="643">
        <v>53</v>
      </c>
      <c r="B59" s="643" t="s">
        <v>1841</v>
      </c>
      <c r="C59" s="149" t="s">
        <v>1760</v>
      </c>
      <c r="D59" s="149"/>
      <c r="E59" s="149"/>
      <c r="F59" s="150" t="s">
        <v>1141</v>
      </c>
      <c r="G59" s="162">
        <v>1</v>
      </c>
      <c r="H59" s="163">
        <v>39964</v>
      </c>
      <c r="I59" s="646">
        <v>39964</v>
      </c>
      <c r="J59" s="646"/>
      <c r="K59" s="645" t="s">
        <v>1704</v>
      </c>
      <c r="L59" s="646"/>
      <c r="M59" s="648"/>
      <c r="N59" s="167">
        <v>1710</v>
      </c>
      <c r="O59" s="167">
        <v>0</v>
      </c>
      <c r="P59" s="168">
        <v>50</v>
      </c>
      <c r="Q59" s="169"/>
      <c r="R59" s="83">
        <f t="shared" si="0"/>
        <v>50</v>
      </c>
      <c r="S59" s="108" t="str">
        <f t="shared" si="1"/>
        <v/>
      </c>
      <c r="T59" s="152"/>
      <c r="U59" s="181"/>
    </row>
    <row r="60" spans="1:21" ht="15.75" customHeight="1">
      <c r="A60" s="643">
        <v>54</v>
      </c>
      <c r="B60" s="643" t="s">
        <v>1842</v>
      </c>
      <c r="C60" s="149" t="s">
        <v>1760</v>
      </c>
      <c r="D60" s="149"/>
      <c r="E60" s="149"/>
      <c r="F60" s="150" t="s">
        <v>1141</v>
      </c>
      <c r="G60" s="162">
        <v>1</v>
      </c>
      <c r="H60" s="163">
        <v>39964</v>
      </c>
      <c r="I60" s="646">
        <v>39964</v>
      </c>
      <c r="J60" s="646"/>
      <c r="K60" s="645" t="s">
        <v>1704</v>
      </c>
      <c r="L60" s="646"/>
      <c r="M60" s="648"/>
      <c r="N60" s="167">
        <v>3042.74</v>
      </c>
      <c r="O60" s="167">
        <v>0</v>
      </c>
      <c r="P60" s="168">
        <v>50</v>
      </c>
      <c r="Q60" s="169"/>
      <c r="R60" s="83">
        <f t="shared" si="0"/>
        <v>50</v>
      </c>
      <c r="S60" s="108" t="str">
        <f t="shared" si="1"/>
        <v/>
      </c>
      <c r="T60" s="152"/>
      <c r="U60" s="181"/>
    </row>
    <row r="61" spans="1:21" ht="15.75" customHeight="1">
      <c r="A61" s="643">
        <v>55</v>
      </c>
      <c r="B61" s="643" t="s">
        <v>1843</v>
      </c>
      <c r="C61" s="149" t="s">
        <v>1777</v>
      </c>
      <c r="D61" s="149"/>
      <c r="E61" s="149"/>
      <c r="F61" s="150" t="s">
        <v>1141</v>
      </c>
      <c r="G61" s="162">
        <v>1</v>
      </c>
      <c r="H61" s="163">
        <v>39964</v>
      </c>
      <c r="I61" s="646">
        <v>39964</v>
      </c>
      <c r="J61" s="646"/>
      <c r="K61" s="645" t="s">
        <v>1704</v>
      </c>
      <c r="L61" s="646"/>
      <c r="M61" s="648"/>
      <c r="N61" s="167">
        <v>6600</v>
      </c>
      <c r="O61" s="167">
        <v>0</v>
      </c>
      <c r="P61" s="168">
        <v>30</v>
      </c>
      <c r="Q61" s="169"/>
      <c r="R61" s="83">
        <f t="shared" si="0"/>
        <v>30</v>
      </c>
      <c r="S61" s="108" t="str">
        <f t="shared" si="1"/>
        <v/>
      </c>
      <c r="T61" s="152"/>
      <c r="U61" s="181"/>
    </row>
    <row r="62" spans="1:21" ht="15.75" customHeight="1">
      <c r="A62" s="643">
        <v>56</v>
      </c>
      <c r="B62" s="643" t="s">
        <v>1844</v>
      </c>
      <c r="C62" s="149" t="s">
        <v>1778</v>
      </c>
      <c r="D62" s="149" t="s">
        <v>1892</v>
      </c>
      <c r="E62" s="149" t="s">
        <v>2391</v>
      </c>
      <c r="F62" s="150" t="s">
        <v>1141</v>
      </c>
      <c r="G62" s="162">
        <v>1</v>
      </c>
      <c r="H62" s="163">
        <v>40024</v>
      </c>
      <c r="I62" s="646">
        <v>40024</v>
      </c>
      <c r="J62" s="646"/>
      <c r="K62" s="645" t="s">
        <v>1704</v>
      </c>
      <c r="L62" s="646"/>
      <c r="M62" s="648"/>
      <c r="N62" s="167">
        <v>1794.87</v>
      </c>
      <c r="O62" s="167">
        <v>0</v>
      </c>
      <c r="P62" s="168">
        <v>100</v>
      </c>
      <c r="Q62" s="169"/>
      <c r="R62" s="83">
        <f t="shared" si="0"/>
        <v>100</v>
      </c>
      <c r="S62" s="108" t="str">
        <f t="shared" si="1"/>
        <v/>
      </c>
      <c r="T62" s="152"/>
      <c r="U62" s="181"/>
    </row>
    <row r="63" spans="1:21" ht="15.75" customHeight="1">
      <c r="A63" s="643">
        <v>57</v>
      </c>
      <c r="B63" s="643" t="s">
        <v>1845</v>
      </c>
      <c r="C63" s="149" t="s">
        <v>1766</v>
      </c>
      <c r="D63" s="149"/>
      <c r="E63" s="149"/>
      <c r="F63" s="150" t="s">
        <v>1137</v>
      </c>
      <c r="G63" s="162">
        <v>3</v>
      </c>
      <c r="H63" s="163">
        <v>40086</v>
      </c>
      <c r="I63" s="646">
        <v>40086</v>
      </c>
      <c r="J63" s="646"/>
      <c r="K63" s="645" t="s">
        <v>1704</v>
      </c>
      <c r="L63" s="646"/>
      <c r="M63" s="648"/>
      <c r="N63" s="167">
        <v>70820.52</v>
      </c>
      <c r="O63" s="167">
        <v>0</v>
      </c>
      <c r="P63" s="168">
        <v>1500</v>
      </c>
      <c r="Q63" s="169"/>
      <c r="R63" s="83">
        <f t="shared" si="0"/>
        <v>1500</v>
      </c>
      <c r="S63" s="108" t="str">
        <f t="shared" si="1"/>
        <v/>
      </c>
      <c r="T63" s="152"/>
      <c r="U63" s="181"/>
    </row>
    <row r="64" spans="1:21" ht="15.75" customHeight="1">
      <c r="A64" s="643">
        <v>58</v>
      </c>
      <c r="B64" s="643" t="s">
        <v>1846</v>
      </c>
      <c r="C64" s="149" t="s">
        <v>1779</v>
      </c>
      <c r="D64" s="149" t="s">
        <v>1893</v>
      </c>
      <c r="E64" s="149"/>
      <c r="F64" s="150" t="s">
        <v>1141</v>
      </c>
      <c r="G64" s="162">
        <v>1</v>
      </c>
      <c r="H64" s="163">
        <v>40086</v>
      </c>
      <c r="I64" s="646">
        <v>40086</v>
      </c>
      <c r="J64" s="646"/>
      <c r="K64" s="645" t="s">
        <v>1704</v>
      </c>
      <c r="L64" s="646"/>
      <c r="M64" s="648"/>
      <c r="N64" s="167">
        <v>3500</v>
      </c>
      <c r="O64" s="167">
        <v>0</v>
      </c>
      <c r="P64" s="168">
        <v>30</v>
      </c>
      <c r="Q64" s="169"/>
      <c r="R64" s="83">
        <f t="shared" si="0"/>
        <v>30</v>
      </c>
      <c r="S64" s="108" t="str">
        <f t="shared" si="1"/>
        <v/>
      </c>
      <c r="T64" s="152"/>
      <c r="U64" s="181"/>
    </row>
    <row r="65" spans="1:21" ht="15.75" customHeight="1">
      <c r="A65" s="643">
        <v>59</v>
      </c>
      <c r="B65" s="643" t="s">
        <v>1847</v>
      </c>
      <c r="C65" s="149" t="s">
        <v>1761</v>
      </c>
      <c r="D65" s="149" t="s">
        <v>1887</v>
      </c>
      <c r="E65" s="149" t="s">
        <v>2389</v>
      </c>
      <c r="F65" s="150" t="s">
        <v>1141</v>
      </c>
      <c r="G65" s="162">
        <v>1</v>
      </c>
      <c r="H65" s="163">
        <v>40086</v>
      </c>
      <c r="I65" s="646">
        <v>40086</v>
      </c>
      <c r="J65" s="646"/>
      <c r="K65" s="645" t="s">
        <v>1704</v>
      </c>
      <c r="L65" s="646"/>
      <c r="M65" s="648"/>
      <c r="N65" s="167">
        <v>3888.89</v>
      </c>
      <c r="O65" s="167">
        <v>0</v>
      </c>
      <c r="P65" s="168">
        <v>50</v>
      </c>
      <c r="Q65" s="169"/>
      <c r="R65" s="83">
        <f t="shared" si="0"/>
        <v>50</v>
      </c>
      <c r="S65" s="108" t="str">
        <f t="shared" si="1"/>
        <v/>
      </c>
      <c r="T65" s="152"/>
      <c r="U65" s="181"/>
    </row>
    <row r="66" spans="1:21" ht="15.75" customHeight="1">
      <c r="A66" s="643">
        <v>60</v>
      </c>
      <c r="B66" s="643" t="s">
        <v>1848</v>
      </c>
      <c r="C66" s="149" t="s">
        <v>1780</v>
      </c>
      <c r="D66" s="149" t="s">
        <v>1894</v>
      </c>
      <c r="E66" s="149" t="s">
        <v>2390</v>
      </c>
      <c r="F66" s="150" t="s">
        <v>1141</v>
      </c>
      <c r="G66" s="162">
        <v>1</v>
      </c>
      <c r="H66" s="163">
        <v>40086</v>
      </c>
      <c r="I66" s="646">
        <v>40086</v>
      </c>
      <c r="J66" s="646"/>
      <c r="K66" s="645" t="s">
        <v>1704</v>
      </c>
      <c r="L66" s="646"/>
      <c r="M66" s="648"/>
      <c r="N66" s="167">
        <v>17094.02</v>
      </c>
      <c r="O66" s="167">
        <v>0</v>
      </c>
      <c r="P66" s="168">
        <v>0</v>
      </c>
      <c r="Q66" s="169"/>
      <c r="R66" s="83">
        <f t="shared" si="0"/>
        <v>0</v>
      </c>
      <c r="S66" s="108" t="str">
        <f t="shared" si="1"/>
        <v/>
      </c>
      <c r="T66" s="152"/>
      <c r="U66" s="181"/>
    </row>
    <row r="67" spans="1:21" ht="15.75" customHeight="1">
      <c r="A67" s="643">
        <v>61</v>
      </c>
      <c r="B67" s="643" t="s">
        <v>1849</v>
      </c>
      <c r="C67" s="149" t="s">
        <v>1277</v>
      </c>
      <c r="D67" s="149" t="s">
        <v>1895</v>
      </c>
      <c r="E67" s="149" t="s">
        <v>2391</v>
      </c>
      <c r="F67" s="150" t="s">
        <v>1141</v>
      </c>
      <c r="G67" s="162">
        <v>1</v>
      </c>
      <c r="H67" s="163">
        <v>40086</v>
      </c>
      <c r="I67" s="646">
        <v>40086</v>
      </c>
      <c r="J67" s="646"/>
      <c r="K67" s="645" t="s">
        <v>1704</v>
      </c>
      <c r="L67" s="646"/>
      <c r="M67" s="648"/>
      <c r="N67" s="167">
        <v>4000</v>
      </c>
      <c r="O67" s="167">
        <v>0</v>
      </c>
      <c r="P67" s="168">
        <v>100</v>
      </c>
      <c r="Q67" s="169"/>
      <c r="R67" s="83">
        <f t="shared" si="0"/>
        <v>100</v>
      </c>
      <c r="S67" s="108" t="str">
        <f t="shared" si="1"/>
        <v/>
      </c>
      <c r="T67" s="152"/>
      <c r="U67" s="181"/>
    </row>
    <row r="68" spans="1:21" ht="15.75" customHeight="1">
      <c r="A68" s="643">
        <v>62</v>
      </c>
      <c r="B68" s="643" t="s">
        <v>1850</v>
      </c>
      <c r="C68" s="149" t="s">
        <v>1781</v>
      </c>
      <c r="D68" s="149" t="s">
        <v>1896</v>
      </c>
      <c r="E68" s="149"/>
      <c r="F68" s="150" t="s">
        <v>1141</v>
      </c>
      <c r="G68" s="162">
        <v>1</v>
      </c>
      <c r="H68" s="163">
        <v>40143</v>
      </c>
      <c r="I68" s="646">
        <v>40143</v>
      </c>
      <c r="J68" s="646"/>
      <c r="K68" s="645" t="s">
        <v>1704</v>
      </c>
      <c r="L68" s="646"/>
      <c r="M68" s="648"/>
      <c r="N68" s="167">
        <v>7240</v>
      </c>
      <c r="O68" s="167">
        <v>0</v>
      </c>
      <c r="P68" s="168">
        <v>20</v>
      </c>
      <c r="Q68" s="169"/>
      <c r="R68" s="83">
        <f t="shared" si="0"/>
        <v>20</v>
      </c>
      <c r="S68" s="108" t="str">
        <f t="shared" si="1"/>
        <v/>
      </c>
      <c r="T68" s="152"/>
      <c r="U68" s="181"/>
    </row>
    <row r="69" spans="1:21" ht="15.75" customHeight="1">
      <c r="A69" s="643">
        <v>63</v>
      </c>
      <c r="B69" s="643" t="s">
        <v>1851</v>
      </c>
      <c r="C69" s="149" t="s">
        <v>1781</v>
      </c>
      <c r="D69" s="149" t="s">
        <v>1896</v>
      </c>
      <c r="E69" s="149"/>
      <c r="F69" s="150" t="s">
        <v>1141</v>
      </c>
      <c r="G69" s="162">
        <v>1</v>
      </c>
      <c r="H69" s="163">
        <v>40143</v>
      </c>
      <c r="I69" s="646">
        <v>40143</v>
      </c>
      <c r="J69" s="646"/>
      <c r="K69" s="645" t="s">
        <v>1704</v>
      </c>
      <c r="L69" s="646"/>
      <c r="M69" s="648"/>
      <c r="N69" s="167">
        <v>7240</v>
      </c>
      <c r="O69" s="167">
        <v>0</v>
      </c>
      <c r="P69" s="168">
        <v>20</v>
      </c>
      <c r="Q69" s="169"/>
      <c r="R69" s="83">
        <f t="shared" si="0"/>
        <v>20</v>
      </c>
      <c r="S69" s="108" t="str">
        <f t="shared" si="1"/>
        <v/>
      </c>
      <c r="T69" s="152"/>
      <c r="U69" s="181"/>
    </row>
    <row r="70" spans="1:21" ht="15.75" customHeight="1">
      <c r="A70" s="643">
        <v>64</v>
      </c>
      <c r="B70" s="643" t="s">
        <v>1852</v>
      </c>
      <c r="C70" s="149" t="s">
        <v>1782</v>
      </c>
      <c r="D70" s="149"/>
      <c r="E70" s="149"/>
      <c r="F70" s="150" t="s">
        <v>1141</v>
      </c>
      <c r="G70" s="162">
        <v>1</v>
      </c>
      <c r="H70" s="163">
        <v>40145</v>
      </c>
      <c r="I70" s="646">
        <v>40145</v>
      </c>
      <c r="J70" s="646"/>
      <c r="K70" s="645" t="s">
        <v>1704</v>
      </c>
      <c r="L70" s="646"/>
      <c r="M70" s="648"/>
      <c r="N70" s="167">
        <v>114529.92</v>
      </c>
      <c r="O70" s="167">
        <v>0</v>
      </c>
      <c r="P70" s="168">
        <v>0</v>
      </c>
      <c r="Q70" s="169"/>
      <c r="R70" s="83">
        <f t="shared" si="0"/>
        <v>0</v>
      </c>
      <c r="S70" s="108" t="str">
        <f t="shared" si="1"/>
        <v/>
      </c>
      <c r="T70" s="152"/>
      <c r="U70" s="181"/>
    </row>
    <row r="71" spans="1:21" ht="15.75" customHeight="1">
      <c r="A71" s="643">
        <v>65</v>
      </c>
      <c r="B71" s="643" t="s">
        <v>1853</v>
      </c>
      <c r="C71" s="149" t="s">
        <v>1783</v>
      </c>
      <c r="D71" s="149"/>
      <c r="E71" s="149"/>
      <c r="F71" s="150" t="s">
        <v>1141</v>
      </c>
      <c r="G71" s="162">
        <v>1</v>
      </c>
      <c r="H71" s="163">
        <v>40632</v>
      </c>
      <c r="I71" s="646">
        <v>40632</v>
      </c>
      <c r="J71" s="646"/>
      <c r="K71" s="645" t="s">
        <v>1704</v>
      </c>
      <c r="L71" s="646"/>
      <c r="M71" s="648"/>
      <c r="N71" s="167">
        <v>1680</v>
      </c>
      <c r="O71" s="167">
        <v>0</v>
      </c>
      <c r="P71" s="168">
        <v>0</v>
      </c>
      <c r="Q71" s="169"/>
      <c r="R71" s="83">
        <f t="shared" si="0"/>
        <v>0</v>
      </c>
      <c r="S71" s="108" t="str">
        <f t="shared" si="1"/>
        <v/>
      </c>
      <c r="T71" s="152"/>
      <c r="U71" s="181"/>
    </row>
    <row r="72" spans="1:21" ht="15.75" customHeight="1">
      <c r="A72" s="643">
        <v>66</v>
      </c>
      <c r="B72" s="643" t="s">
        <v>1854</v>
      </c>
      <c r="C72" s="149" t="s">
        <v>1784</v>
      </c>
      <c r="D72" s="149"/>
      <c r="E72" s="149"/>
      <c r="F72" s="150" t="s">
        <v>1137</v>
      </c>
      <c r="G72" s="162">
        <v>1</v>
      </c>
      <c r="H72" s="163">
        <v>41333</v>
      </c>
      <c r="I72" s="646">
        <v>41333</v>
      </c>
      <c r="J72" s="646"/>
      <c r="K72" s="645" t="s">
        <v>1704</v>
      </c>
      <c r="L72" s="646"/>
      <c r="M72" s="648"/>
      <c r="N72" s="167">
        <v>35510</v>
      </c>
      <c r="O72" s="167">
        <v>0</v>
      </c>
      <c r="P72" s="168">
        <v>0</v>
      </c>
      <c r="Q72" s="169"/>
      <c r="R72" s="83">
        <f t="shared" ref="R72:R88" si="2">P72</f>
        <v>0</v>
      </c>
      <c r="S72" s="108" t="str">
        <f t="shared" si="1"/>
        <v/>
      </c>
      <c r="T72" s="152"/>
      <c r="U72" s="181"/>
    </row>
    <row r="73" spans="1:21" ht="15.75" customHeight="1">
      <c r="A73" s="643">
        <v>67</v>
      </c>
      <c r="B73" s="643" t="s">
        <v>1855</v>
      </c>
      <c r="C73" s="149" t="s">
        <v>1286</v>
      </c>
      <c r="D73" s="149" t="s">
        <v>1897</v>
      </c>
      <c r="E73" s="149"/>
      <c r="F73" s="150" t="s">
        <v>1141</v>
      </c>
      <c r="G73" s="162">
        <v>1</v>
      </c>
      <c r="H73" s="163">
        <v>41606</v>
      </c>
      <c r="I73" s="646">
        <v>41606</v>
      </c>
      <c r="J73" s="646"/>
      <c r="K73" s="645" t="s">
        <v>1704</v>
      </c>
      <c r="L73" s="646"/>
      <c r="M73" s="648"/>
      <c r="N73" s="167">
        <v>6837.61</v>
      </c>
      <c r="O73" s="167">
        <v>0</v>
      </c>
      <c r="P73" s="168">
        <v>100</v>
      </c>
      <c r="Q73" s="169"/>
      <c r="R73" s="83">
        <f t="shared" si="2"/>
        <v>100</v>
      </c>
      <c r="S73" s="108" t="str">
        <f t="shared" si="1"/>
        <v/>
      </c>
      <c r="T73" s="152"/>
      <c r="U73" s="181"/>
    </row>
    <row r="74" spans="1:21" ht="15.75" customHeight="1">
      <c r="A74" s="643">
        <v>68</v>
      </c>
      <c r="B74" s="643" t="s">
        <v>1856</v>
      </c>
      <c r="C74" s="149" t="s">
        <v>1784</v>
      </c>
      <c r="D74" s="149"/>
      <c r="E74" s="149"/>
      <c r="F74" s="150" t="s">
        <v>1137</v>
      </c>
      <c r="G74" s="162">
        <v>1</v>
      </c>
      <c r="H74" s="163">
        <v>41638</v>
      </c>
      <c r="I74" s="646">
        <v>41638</v>
      </c>
      <c r="J74" s="646"/>
      <c r="K74" s="645" t="s">
        <v>1704</v>
      </c>
      <c r="L74" s="646"/>
      <c r="M74" s="648"/>
      <c r="N74" s="167">
        <v>48069.57</v>
      </c>
      <c r="O74" s="167">
        <v>0</v>
      </c>
      <c r="P74" s="168">
        <v>0</v>
      </c>
      <c r="Q74" s="169"/>
      <c r="R74" s="83">
        <f t="shared" si="2"/>
        <v>0</v>
      </c>
      <c r="S74" s="108" t="str">
        <f t="shared" si="1"/>
        <v/>
      </c>
      <c r="T74" s="152"/>
      <c r="U74" s="181"/>
    </row>
    <row r="75" spans="1:21" s="660" customFormat="1" ht="15.75" customHeight="1">
      <c r="A75" s="661">
        <v>69</v>
      </c>
      <c r="B75" s="661" t="s">
        <v>1857</v>
      </c>
      <c r="C75" s="902" t="s">
        <v>1785</v>
      </c>
      <c r="D75" s="902"/>
      <c r="E75" s="902"/>
      <c r="F75" s="903" t="s">
        <v>1141</v>
      </c>
      <c r="G75" s="904">
        <v>1</v>
      </c>
      <c r="H75" s="905">
        <v>42035</v>
      </c>
      <c r="I75" s="906">
        <v>42035</v>
      </c>
      <c r="J75" s="906"/>
      <c r="K75" s="907" t="s">
        <v>1704</v>
      </c>
      <c r="L75" s="906"/>
      <c r="M75" s="908"/>
      <c r="N75" s="909">
        <v>2307.69</v>
      </c>
      <c r="O75" s="909">
        <v>0</v>
      </c>
      <c r="P75" s="910">
        <v>0</v>
      </c>
      <c r="Q75" s="911"/>
      <c r="R75" s="912">
        <f t="shared" si="2"/>
        <v>0</v>
      </c>
      <c r="S75" s="913" t="str">
        <f t="shared" si="1"/>
        <v/>
      </c>
      <c r="T75" s="914"/>
      <c r="U75" s="915"/>
    </row>
    <row r="76" spans="1:21" s="660" customFormat="1" ht="15.75" customHeight="1">
      <c r="A76" s="661">
        <v>70</v>
      </c>
      <c r="B76" s="661" t="s">
        <v>1858</v>
      </c>
      <c r="C76" s="902" t="s">
        <v>1786</v>
      </c>
      <c r="D76" s="902" t="s">
        <v>1898</v>
      </c>
      <c r="E76" s="902" t="s">
        <v>1891</v>
      </c>
      <c r="F76" s="903" t="s">
        <v>1141</v>
      </c>
      <c r="G76" s="904">
        <v>1</v>
      </c>
      <c r="H76" s="905">
        <v>42035</v>
      </c>
      <c r="I76" s="906">
        <v>42035</v>
      </c>
      <c r="J76" s="906"/>
      <c r="K76" s="907" t="s">
        <v>1704</v>
      </c>
      <c r="L76" s="906"/>
      <c r="M76" s="908"/>
      <c r="N76" s="909">
        <v>1700</v>
      </c>
      <c r="O76" s="909">
        <v>0</v>
      </c>
      <c r="P76" s="910">
        <v>150</v>
      </c>
      <c r="Q76" s="911"/>
      <c r="R76" s="912">
        <f t="shared" si="2"/>
        <v>150</v>
      </c>
      <c r="S76" s="913" t="str">
        <f t="shared" si="1"/>
        <v/>
      </c>
      <c r="T76" s="914"/>
      <c r="U76" s="915"/>
    </row>
    <row r="77" spans="1:21" s="660" customFormat="1" ht="15.75" customHeight="1">
      <c r="A77" s="661">
        <v>71</v>
      </c>
      <c r="B77" s="661" t="s">
        <v>1859</v>
      </c>
      <c r="C77" s="902" t="s">
        <v>1787</v>
      </c>
      <c r="D77" s="902"/>
      <c r="E77" s="902" t="s">
        <v>2388</v>
      </c>
      <c r="F77" s="903" t="s">
        <v>1141</v>
      </c>
      <c r="G77" s="904">
        <v>1</v>
      </c>
      <c r="H77" s="905">
        <v>42035</v>
      </c>
      <c r="I77" s="906">
        <v>42035</v>
      </c>
      <c r="J77" s="906"/>
      <c r="K77" s="907" t="s">
        <v>1704</v>
      </c>
      <c r="L77" s="906"/>
      <c r="M77" s="908"/>
      <c r="N77" s="909">
        <v>3376.07</v>
      </c>
      <c r="O77" s="909">
        <v>0</v>
      </c>
      <c r="P77" s="910">
        <v>100</v>
      </c>
      <c r="Q77" s="911"/>
      <c r="R77" s="912">
        <f t="shared" si="2"/>
        <v>100</v>
      </c>
      <c r="S77" s="913" t="str">
        <f t="shared" si="1"/>
        <v/>
      </c>
      <c r="T77" s="914"/>
      <c r="U77" s="915"/>
    </row>
    <row r="78" spans="1:21" s="660" customFormat="1" ht="15.75" customHeight="1">
      <c r="A78" s="661">
        <v>72</v>
      </c>
      <c r="B78" s="661" t="s">
        <v>1860</v>
      </c>
      <c r="C78" s="902" t="s">
        <v>1787</v>
      </c>
      <c r="D78" s="902"/>
      <c r="E78" s="902" t="s">
        <v>2388</v>
      </c>
      <c r="F78" s="903" t="s">
        <v>1141</v>
      </c>
      <c r="G78" s="904">
        <v>1</v>
      </c>
      <c r="H78" s="905">
        <v>42035</v>
      </c>
      <c r="I78" s="906">
        <v>42035</v>
      </c>
      <c r="J78" s="906"/>
      <c r="K78" s="907" t="s">
        <v>1704</v>
      </c>
      <c r="L78" s="906"/>
      <c r="M78" s="908"/>
      <c r="N78" s="909">
        <v>3376.07</v>
      </c>
      <c r="O78" s="909">
        <v>0</v>
      </c>
      <c r="P78" s="910">
        <v>100</v>
      </c>
      <c r="Q78" s="911"/>
      <c r="R78" s="912">
        <f t="shared" si="2"/>
        <v>100</v>
      </c>
      <c r="S78" s="913" t="str">
        <f t="shared" si="1"/>
        <v/>
      </c>
      <c r="T78" s="914"/>
      <c r="U78" s="915"/>
    </row>
    <row r="79" spans="1:21" s="660" customFormat="1" ht="15.75" customHeight="1">
      <c r="A79" s="661">
        <v>73</v>
      </c>
      <c r="B79" s="661" t="s">
        <v>1861</v>
      </c>
      <c r="C79" s="902" t="s">
        <v>1787</v>
      </c>
      <c r="D79" s="902"/>
      <c r="E79" s="902" t="s">
        <v>2388</v>
      </c>
      <c r="F79" s="903" t="s">
        <v>1141</v>
      </c>
      <c r="G79" s="904">
        <v>1</v>
      </c>
      <c r="H79" s="905">
        <v>42035</v>
      </c>
      <c r="I79" s="906">
        <v>42035</v>
      </c>
      <c r="J79" s="906"/>
      <c r="K79" s="907" t="s">
        <v>1704</v>
      </c>
      <c r="L79" s="906"/>
      <c r="M79" s="908"/>
      <c r="N79" s="909">
        <v>3376.07</v>
      </c>
      <c r="O79" s="909">
        <v>0</v>
      </c>
      <c r="P79" s="910">
        <v>100</v>
      </c>
      <c r="Q79" s="911"/>
      <c r="R79" s="912">
        <f t="shared" si="2"/>
        <v>100</v>
      </c>
      <c r="S79" s="913" t="str">
        <f t="shared" si="1"/>
        <v/>
      </c>
      <c r="T79" s="914"/>
      <c r="U79" s="915"/>
    </row>
    <row r="80" spans="1:21" s="660" customFormat="1" ht="15.75" customHeight="1">
      <c r="A80" s="661">
        <v>74</v>
      </c>
      <c r="B80" s="661" t="s">
        <v>1862</v>
      </c>
      <c r="C80" s="902" t="s">
        <v>1787</v>
      </c>
      <c r="D80" s="902"/>
      <c r="E80" s="902" t="s">
        <v>2388</v>
      </c>
      <c r="F80" s="903" t="s">
        <v>1141</v>
      </c>
      <c r="G80" s="904">
        <v>1</v>
      </c>
      <c r="H80" s="905">
        <v>42035</v>
      </c>
      <c r="I80" s="906">
        <v>42035</v>
      </c>
      <c r="J80" s="906"/>
      <c r="K80" s="907" t="s">
        <v>1704</v>
      </c>
      <c r="L80" s="906"/>
      <c r="M80" s="908"/>
      <c r="N80" s="909">
        <v>3376.07</v>
      </c>
      <c r="O80" s="909">
        <v>0</v>
      </c>
      <c r="P80" s="910">
        <v>100</v>
      </c>
      <c r="Q80" s="911"/>
      <c r="R80" s="912">
        <f t="shared" si="2"/>
        <v>100</v>
      </c>
      <c r="S80" s="913" t="str">
        <f t="shared" si="1"/>
        <v/>
      </c>
      <c r="T80" s="914"/>
      <c r="U80" s="915"/>
    </row>
    <row r="81" spans="1:21" s="660" customFormat="1" ht="15.75" customHeight="1">
      <c r="A81" s="661">
        <v>75</v>
      </c>
      <c r="B81" s="661" t="s">
        <v>1863</v>
      </c>
      <c r="C81" s="902" t="s">
        <v>1787</v>
      </c>
      <c r="D81" s="902"/>
      <c r="E81" s="902" t="s">
        <v>2388</v>
      </c>
      <c r="F81" s="903" t="s">
        <v>1141</v>
      </c>
      <c r="G81" s="904">
        <v>1</v>
      </c>
      <c r="H81" s="905">
        <v>42035</v>
      </c>
      <c r="I81" s="906">
        <v>42035</v>
      </c>
      <c r="J81" s="906"/>
      <c r="K81" s="907" t="s">
        <v>1704</v>
      </c>
      <c r="L81" s="906"/>
      <c r="M81" s="908"/>
      <c r="N81" s="909">
        <v>3376.07</v>
      </c>
      <c r="O81" s="909">
        <v>0</v>
      </c>
      <c r="P81" s="910">
        <v>100</v>
      </c>
      <c r="Q81" s="911"/>
      <c r="R81" s="912">
        <f t="shared" si="2"/>
        <v>100</v>
      </c>
      <c r="S81" s="913" t="str">
        <f t="shared" si="1"/>
        <v/>
      </c>
      <c r="T81" s="914"/>
      <c r="U81" s="915"/>
    </row>
    <row r="82" spans="1:21" s="660" customFormat="1" ht="15.75" customHeight="1">
      <c r="A82" s="661">
        <v>76</v>
      </c>
      <c r="B82" s="661" t="s">
        <v>1864</v>
      </c>
      <c r="C82" s="902" t="s">
        <v>1787</v>
      </c>
      <c r="D82" s="902"/>
      <c r="E82" s="902" t="s">
        <v>2388</v>
      </c>
      <c r="F82" s="903" t="s">
        <v>1141</v>
      </c>
      <c r="G82" s="904">
        <v>1</v>
      </c>
      <c r="H82" s="905">
        <v>42035</v>
      </c>
      <c r="I82" s="906">
        <v>42035</v>
      </c>
      <c r="J82" s="906"/>
      <c r="K82" s="907" t="s">
        <v>1704</v>
      </c>
      <c r="L82" s="906"/>
      <c r="M82" s="908"/>
      <c r="N82" s="909">
        <v>3376.07</v>
      </c>
      <c r="O82" s="909">
        <v>0</v>
      </c>
      <c r="P82" s="910">
        <v>100</v>
      </c>
      <c r="Q82" s="911"/>
      <c r="R82" s="912">
        <f t="shared" si="2"/>
        <v>100</v>
      </c>
      <c r="S82" s="913" t="str">
        <f t="shared" si="1"/>
        <v/>
      </c>
      <c r="T82" s="914"/>
      <c r="U82" s="915"/>
    </row>
    <row r="83" spans="1:21" s="660" customFormat="1" ht="15.75" customHeight="1">
      <c r="A83" s="661">
        <v>77</v>
      </c>
      <c r="B83" s="661" t="s">
        <v>1865</v>
      </c>
      <c r="C83" s="902" t="s">
        <v>1788</v>
      </c>
      <c r="D83" s="902"/>
      <c r="E83" s="902"/>
      <c r="F83" s="903" t="s">
        <v>1141</v>
      </c>
      <c r="G83" s="904">
        <v>1</v>
      </c>
      <c r="H83" s="905">
        <v>42063</v>
      </c>
      <c r="I83" s="906">
        <v>42063</v>
      </c>
      <c r="J83" s="906"/>
      <c r="K83" s="907" t="s">
        <v>1704</v>
      </c>
      <c r="L83" s="906"/>
      <c r="M83" s="908"/>
      <c r="N83" s="909">
        <v>3675.21</v>
      </c>
      <c r="O83" s="909">
        <v>0</v>
      </c>
      <c r="P83" s="910">
        <v>100</v>
      </c>
      <c r="Q83" s="911"/>
      <c r="R83" s="912">
        <f t="shared" si="2"/>
        <v>100</v>
      </c>
      <c r="S83" s="913" t="str">
        <f t="shared" si="1"/>
        <v/>
      </c>
      <c r="T83" s="914"/>
      <c r="U83" s="915"/>
    </row>
    <row r="84" spans="1:21" s="660" customFormat="1" ht="15.75" customHeight="1">
      <c r="A84" s="661">
        <v>78</v>
      </c>
      <c r="B84" s="661" t="s">
        <v>1866</v>
      </c>
      <c r="C84" s="902" t="s">
        <v>1759</v>
      </c>
      <c r="D84" s="902"/>
      <c r="E84" s="902"/>
      <c r="F84" s="903" t="s">
        <v>1141</v>
      </c>
      <c r="G84" s="904">
        <v>1</v>
      </c>
      <c r="H84" s="905">
        <v>42063</v>
      </c>
      <c r="I84" s="906">
        <v>42063</v>
      </c>
      <c r="J84" s="906"/>
      <c r="K84" s="907" t="s">
        <v>1704</v>
      </c>
      <c r="L84" s="906"/>
      <c r="M84" s="908"/>
      <c r="N84" s="909">
        <v>12109.4</v>
      </c>
      <c r="O84" s="909">
        <v>0</v>
      </c>
      <c r="P84" s="910">
        <v>100</v>
      </c>
      <c r="Q84" s="911"/>
      <c r="R84" s="912">
        <f t="shared" si="2"/>
        <v>100</v>
      </c>
      <c r="S84" s="913" t="str">
        <f t="shared" si="1"/>
        <v/>
      </c>
      <c r="T84" s="914"/>
      <c r="U84" s="915"/>
    </row>
    <row r="85" spans="1:21" s="660" customFormat="1" ht="15.75" customHeight="1">
      <c r="A85" s="661">
        <v>79</v>
      </c>
      <c r="B85" s="661" t="s">
        <v>1867</v>
      </c>
      <c r="C85" s="902" t="s">
        <v>1761</v>
      </c>
      <c r="D85" s="902"/>
      <c r="E85" s="902"/>
      <c r="F85" s="903" t="s">
        <v>1141</v>
      </c>
      <c r="G85" s="904">
        <v>1</v>
      </c>
      <c r="H85" s="905">
        <v>42094</v>
      </c>
      <c r="I85" s="906">
        <v>42094</v>
      </c>
      <c r="J85" s="906"/>
      <c r="K85" s="907" t="s">
        <v>1704</v>
      </c>
      <c r="L85" s="906"/>
      <c r="M85" s="908"/>
      <c r="N85" s="909">
        <v>1179.49</v>
      </c>
      <c r="O85" s="909">
        <v>0</v>
      </c>
      <c r="P85" s="910">
        <v>50</v>
      </c>
      <c r="Q85" s="911"/>
      <c r="R85" s="912">
        <f t="shared" si="2"/>
        <v>50</v>
      </c>
      <c r="S85" s="913" t="str">
        <f t="shared" si="1"/>
        <v/>
      </c>
      <c r="T85" s="914"/>
      <c r="U85" s="915"/>
    </row>
    <row r="86" spans="1:21" s="660" customFormat="1" ht="15.75" customHeight="1">
      <c r="A86" s="661">
        <v>80</v>
      </c>
      <c r="B86" s="661" t="s">
        <v>1868</v>
      </c>
      <c r="C86" s="902" t="s">
        <v>1786</v>
      </c>
      <c r="D86" s="902" t="s">
        <v>1898</v>
      </c>
      <c r="E86" s="902" t="s">
        <v>1891</v>
      </c>
      <c r="F86" s="903" t="s">
        <v>1141</v>
      </c>
      <c r="G86" s="904">
        <v>1</v>
      </c>
      <c r="H86" s="905">
        <v>42094</v>
      </c>
      <c r="I86" s="906">
        <v>42094</v>
      </c>
      <c r="J86" s="906"/>
      <c r="K86" s="907" t="s">
        <v>1704</v>
      </c>
      <c r="L86" s="906"/>
      <c r="M86" s="908"/>
      <c r="N86" s="909">
        <v>1600</v>
      </c>
      <c r="O86" s="909">
        <v>0</v>
      </c>
      <c r="P86" s="910">
        <v>150</v>
      </c>
      <c r="Q86" s="911"/>
      <c r="R86" s="912">
        <f t="shared" si="2"/>
        <v>150</v>
      </c>
      <c r="S86" s="913" t="str">
        <f t="shared" si="1"/>
        <v/>
      </c>
      <c r="T86" s="914"/>
      <c r="U86" s="915"/>
    </row>
    <row r="87" spans="1:21" s="660" customFormat="1" ht="15.75" customHeight="1">
      <c r="A87" s="661">
        <v>81</v>
      </c>
      <c r="B87" s="661" t="s">
        <v>1869</v>
      </c>
      <c r="C87" s="902" t="s">
        <v>1789</v>
      </c>
      <c r="D87" s="902" t="s">
        <v>1899</v>
      </c>
      <c r="E87" s="902" t="s">
        <v>1891</v>
      </c>
      <c r="F87" s="903" t="s">
        <v>1141</v>
      </c>
      <c r="G87" s="904">
        <v>1</v>
      </c>
      <c r="H87" s="905">
        <v>42094</v>
      </c>
      <c r="I87" s="906">
        <v>42094</v>
      </c>
      <c r="J87" s="906"/>
      <c r="K87" s="907" t="s">
        <v>1704</v>
      </c>
      <c r="L87" s="906"/>
      <c r="M87" s="908"/>
      <c r="N87" s="909">
        <v>600</v>
      </c>
      <c r="O87" s="909">
        <v>0</v>
      </c>
      <c r="P87" s="910">
        <v>80</v>
      </c>
      <c r="Q87" s="911"/>
      <c r="R87" s="912">
        <f t="shared" si="2"/>
        <v>80</v>
      </c>
      <c r="S87" s="913" t="str">
        <f t="shared" si="1"/>
        <v/>
      </c>
      <c r="T87" s="914"/>
      <c r="U87" s="915"/>
    </row>
    <row r="88" spans="1:21" s="660" customFormat="1" ht="15.75" customHeight="1">
      <c r="A88" s="661">
        <v>82</v>
      </c>
      <c r="B88" s="661" t="s">
        <v>1870</v>
      </c>
      <c r="C88" s="902" t="s">
        <v>1790</v>
      </c>
      <c r="D88" s="902"/>
      <c r="E88" s="902"/>
      <c r="F88" s="903" t="s">
        <v>1137</v>
      </c>
      <c r="G88" s="904">
        <v>1</v>
      </c>
      <c r="H88" s="905">
        <v>42303</v>
      </c>
      <c r="I88" s="906">
        <v>42303</v>
      </c>
      <c r="J88" s="906"/>
      <c r="K88" s="907" t="s">
        <v>1704</v>
      </c>
      <c r="L88" s="906"/>
      <c r="M88" s="908"/>
      <c r="N88" s="909">
        <v>2769.23</v>
      </c>
      <c r="O88" s="909">
        <v>0</v>
      </c>
      <c r="P88" s="910">
        <v>0</v>
      </c>
      <c r="Q88" s="911"/>
      <c r="R88" s="912">
        <f t="shared" si="2"/>
        <v>0</v>
      </c>
      <c r="S88" s="913" t="str">
        <f t="shared" si="1"/>
        <v/>
      </c>
      <c r="T88" s="914"/>
      <c r="U88" s="915"/>
    </row>
    <row r="89" spans="1:21" ht="15.75" customHeight="1">
      <c r="A89" s="643"/>
      <c r="B89" s="643"/>
      <c r="C89" s="149"/>
      <c r="D89" s="149"/>
      <c r="E89" s="149"/>
      <c r="F89" s="150"/>
      <c r="G89" s="644"/>
      <c r="H89" s="163"/>
      <c r="I89" s="646"/>
      <c r="J89" s="646"/>
      <c r="K89" s="646"/>
      <c r="L89" s="646"/>
      <c r="M89" s="647"/>
      <c r="N89" s="167"/>
      <c r="O89" s="636"/>
      <c r="P89" s="168"/>
      <c r="Q89" s="169"/>
      <c r="R89" s="83"/>
      <c r="S89" s="108"/>
      <c r="T89" s="152"/>
      <c r="U89" s="181"/>
    </row>
    <row r="90" spans="1:21" ht="15.75" customHeight="1">
      <c r="A90" s="643"/>
      <c r="B90" s="643"/>
      <c r="C90" s="149"/>
      <c r="D90" s="149"/>
      <c r="E90" s="149"/>
      <c r="F90" s="150"/>
      <c r="G90" s="644"/>
      <c r="H90" s="163"/>
      <c r="I90" s="646"/>
      <c r="J90" s="646"/>
      <c r="K90" s="646"/>
      <c r="L90" s="646"/>
      <c r="M90" s="647"/>
      <c r="N90" s="167"/>
      <c r="O90" s="167"/>
      <c r="P90" s="168"/>
      <c r="Q90" s="169"/>
      <c r="R90" s="83"/>
      <c r="S90" s="108"/>
      <c r="T90" s="152"/>
      <c r="U90" s="181"/>
    </row>
    <row r="91" spans="1:21" ht="15.75" customHeight="1">
      <c r="A91" s="643"/>
      <c r="B91" s="643"/>
      <c r="C91" s="149"/>
      <c r="D91" s="149"/>
      <c r="E91" s="149"/>
      <c r="F91" s="150"/>
      <c r="G91" s="644"/>
      <c r="H91" s="163"/>
      <c r="I91" s="646"/>
      <c r="J91" s="646"/>
      <c r="K91" s="646"/>
      <c r="L91" s="646"/>
      <c r="M91" s="647"/>
      <c r="N91" s="167"/>
      <c r="O91" s="636"/>
      <c r="P91" s="168"/>
      <c r="Q91" s="169"/>
      <c r="R91" s="83"/>
      <c r="S91" s="108"/>
      <c r="T91" s="152"/>
      <c r="U91" s="181"/>
    </row>
    <row r="92" spans="1:21" ht="15.75" customHeight="1">
      <c r="A92" s="643"/>
      <c r="B92" s="643"/>
      <c r="C92" s="149"/>
      <c r="D92" s="149"/>
      <c r="E92" s="149"/>
      <c r="F92" s="150"/>
      <c r="G92" s="644"/>
      <c r="H92" s="163"/>
      <c r="I92" s="646"/>
      <c r="J92" s="646"/>
      <c r="K92" s="646"/>
      <c r="L92" s="646"/>
      <c r="M92" s="647"/>
      <c r="N92" s="167"/>
      <c r="O92" s="636"/>
      <c r="P92" s="168"/>
      <c r="Q92" s="169"/>
      <c r="R92" s="83"/>
      <c r="S92" s="108"/>
      <c r="T92" s="152"/>
      <c r="U92" s="181"/>
    </row>
    <row r="93" spans="1:21" ht="15.75" customHeight="1">
      <c r="A93" s="643"/>
      <c r="B93" s="643"/>
      <c r="C93" s="149"/>
      <c r="D93" s="149"/>
      <c r="E93" s="149"/>
      <c r="F93" s="150"/>
      <c r="G93" s="644"/>
      <c r="H93" s="163"/>
      <c r="I93" s="646"/>
      <c r="J93" s="646"/>
      <c r="K93" s="646"/>
      <c r="L93" s="646"/>
      <c r="M93" s="647"/>
      <c r="N93" s="167"/>
      <c r="O93" s="636"/>
      <c r="P93" s="168"/>
      <c r="Q93" s="169"/>
      <c r="R93" s="83"/>
      <c r="S93" s="108"/>
      <c r="T93" s="152"/>
      <c r="U93" s="181"/>
    </row>
    <row r="94" spans="1:21" ht="15.75" customHeight="1">
      <c r="A94" s="643"/>
      <c r="B94" s="643"/>
      <c r="C94" s="149"/>
      <c r="D94" s="149"/>
      <c r="E94" s="149"/>
      <c r="F94" s="150"/>
      <c r="G94" s="644"/>
      <c r="H94" s="163"/>
      <c r="I94" s="646"/>
      <c r="J94" s="646"/>
      <c r="K94" s="646"/>
      <c r="L94" s="646"/>
      <c r="M94" s="647"/>
      <c r="N94" s="167"/>
      <c r="O94" s="636"/>
      <c r="P94" s="168"/>
      <c r="Q94" s="169"/>
      <c r="R94" s="83"/>
      <c r="S94" s="108"/>
      <c r="T94" s="152"/>
      <c r="U94" s="181"/>
    </row>
    <row r="95" spans="1:21" ht="15.75" customHeight="1">
      <c r="A95" s="643"/>
      <c r="B95" s="643"/>
      <c r="C95" s="149"/>
      <c r="D95" s="149"/>
      <c r="E95" s="149"/>
      <c r="F95" s="150"/>
      <c r="G95" s="644"/>
      <c r="H95" s="163"/>
      <c r="I95" s="646"/>
      <c r="J95" s="646"/>
      <c r="K95" s="646"/>
      <c r="L95" s="646"/>
      <c r="M95" s="647"/>
      <c r="N95" s="167"/>
      <c r="O95" s="636"/>
      <c r="P95" s="168"/>
      <c r="Q95" s="169"/>
      <c r="R95" s="83"/>
      <c r="S95" s="108"/>
      <c r="T95" s="152"/>
      <c r="U95" s="181"/>
    </row>
    <row r="96" spans="1:21" ht="15.75" customHeight="1">
      <c r="A96" s="643"/>
      <c r="B96" s="643"/>
      <c r="C96" s="149"/>
      <c r="D96" s="149"/>
      <c r="E96" s="149"/>
      <c r="F96" s="150"/>
      <c r="G96" s="644"/>
      <c r="H96" s="163"/>
      <c r="I96" s="646"/>
      <c r="J96" s="646"/>
      <c r="K96" s="646"/>
      <c r="L96" s="646"/>
      <c r="M96" s="647"/>
      <c r="N96" s="167"/>
      <c r="O96" s="636"/>
      <c r="P96" s="168"/>
      <c r="Q96" s="169"/>
      <c r="R96" s="83"/>
      <c r="S96" s="108"/>
      <c r="T96" s="152"/>
      <c r="U96" s="181"/>
    </row>
    <row r="97" spans="1:21" ht="15.75" customHeight="1">
      <c r="A97" s="643"/>
      <c r="B97" s="643"/>
      <c r="C97" s="149"/>
      <c r="D97" s="149"/>
      <c r="E97" s="149"/>
      <c r="F97" s="150"/>
      <c r="G97" s="644"/>
      <c r="H97" s="163"/>
      <c r="I97" s="646"/>
      <c r="J97" s="646"/>
      <c r="K97" s="646"/>
      <c r="L97" s="646"/>
      <c r="M97" s="647"/>
      <c r="N97" s="167"/>
      <c r="O97" s="636"/>
      <c r="P97" s="168"/>
      <c r="Q97" s="169"/>
      <c r="R97" s="83"/>
      <c r="S97" s="108"/>
      <c r="T97" s="152"/>
      <c r="U97" s="181"/>
    </row>
    <row r="98" spans="1:21" ht="15.75" customHeight="1">
      <c r="A98" s="643"/>
      <c r="B98" s="643"/>
      <c r="C98" s="149"/>
      <c r="D98" s="149"/>
      <c r="E98" s="149"/>
      <c r="F98" s="150"/>
      <c r="G98" s="644"/>
      <c r="H98" s="163"/>
      <c r="I98" s="646"/>
      <c r="J98" s="646"/>
      <c r="K98" s="646"/>
      <c r="L98" s="646"/>
      <c r="M98" s="647"/>
      <c r="N98" s="167"/>
      <c r="O98" s="636"/>
      <c r="P98" s="168"/>
      <c r="Q98" s="169"/>
      <c r="R98" s="83"/>
      <c r="S98" s="108"/>
      <c r="T98" s="152"/>
      <c r="U98" s="181"/>
    </row>
    <row r="99" spans="1:21" ht="15.75" customHeight="1">
      <c r="A99" s="643"/>
      <c r="B99" s="643"/>
      <c r="C99" s="149"/>
      <c r="D99" s="149"/>
      <c r="E99" s="149"/>
      <c r="F99" s="150"/>
      <c r="G99" s="644"/>
      <c r="H99" s="163"/>
      <c r="I99" s="646"/>
      <c r="J99" s="646"/>
      <c r="K99" s="646"/>
      <c r="L99" s="646"/>
      <c r="M99" s="647"/>
      <c r="N99" s="167"/>
      <c r="O99" s="636"/>
      <c r="P99" s="168"/>
      <c r="Q99" s="169"/>
      <c r="R99" s="83"/>
      <c r="S99" s="108"/>
      <c r="T99" s="152"/>
      <c r="U99" s="181"/>
    </row>
    <row r="100" spans="1:21" ht="15.75" customHeight="1">
      <c r="A100" s="781" t="s">
        <v>892</v>
      </c>
      <c r="B100" s="781"/>
      <c r="C100" s="781"/>
      <c r="D100" s="643"/>
      <c r="E100" s="71"/>
      <c r="F100" s="71"/>
      <c r="G100" s="164"/>
      <c r="H100" s="63"/>
      <c r="I100" s="63"/>
      <c r="J100" s="63"/>
      <c r="K100" s="63"/>
      <c r="L100" s="63"/>
      <c r="M100" s="83"/>
      <c r="N100" s="79">
        <f>SUM(N7:N99)</f>
        <v>851486.27</v>
      </c>
      <c r="O100" s="79">
        <f>SUM(O7:O99)</f>
        <v>38861.879999999997</v>
      </c>
      <c r="P100" s="19">
        <f>SUM(P7:P99)</f>
        <v>6990</v>
      </c>
      <c r="Q100" s="173"/>
      <c r="R100" s="83">
        <f>SUM(R7:R99)</f>
        <v>6990</v>
      </c>
      <c r="S100" s="108">
        <f t="shared" si="1"/>
        <v>-82.01</v>
      </c>
      <c r="T100" s="149"/>
      <c r="U100" s="182"/>
    </row>
    <row r="101" spans="1:21" ht="15.75" customHeight="1">
      <c r="A101" s="825" t="s">
        <v>961</v>
      </c>
      <c r="B101" s="825"/>
      <c r="C101" s="825"/>
      <c r="D101" s="19"/>
      <c r="E101" s="19"/>
      <c r="F101" s="19"/>
      <c r="G101" s="19"/>
      <c r="H101" s="63"/>
      <c r="I101" s="63"/>
      <c r="J101" s="63"/>
      <c r="K101" s="63"/>
      <c r="L101" s="63"/>
      <c r="M101" s="83"/>
      <c r="N101" s="79"/>
      <c r="O101" s="79"/>
      <c r="P101" s="19"/>
      <c r="Q101" s="173"/>
      <c r="R101" s="83"/>
      <c r="S101" s="108" t="str">
        <f t="shared" si="1"/>
        <v/>
      </c>
      <c r="T101" s="152"/>
      <c r="U101" s="181"/>
    </row>
    <row r="102" spans="1:21" ht="15.75" customHeight="1">
      <c r="A102" s="761" t="s">
        <v>666</v>
      </c>
      <c r="B102" s="761"/>
      <c r="C102" s="761"/>
      <c r="D102" s="643"/>
      <c r="E102" s="71"/>
      <c r="F102" s="71"/>
      <c r="G102" s="20"/>
      <c r="H102" s="63"/>
      <c r="I102" s="63"/>
      <c r="J102" s="63"/>
      <c r="K102" s="63"/>
      <c r="L102" s="63"/>
      <c r="M102" s="83"/>
      <c r="N102" s="79">
        <f>N100-ABS(N101)</f>
        <v>851486.27</v>
      </c>
      <c r="O102" s="79">
        <f>O100-ABS(O101)</f>
        <v>38861.879999999997</v>
      </c>
      <c r="P102" s="19">
        <f>P100-ABS(P101)</f>
        <v>6990</v>
      </c>
      <c r="Q102" s="116"/>
      <c r="R102" s="83">
        <f>R100-ABS(R101)</f>
        <v>6990</v>
      </c>
      <c r="S102" s="108">
        <f t="shared" si="1"/>
        <v>-82.01</v>
      </c>
      <c r="T102" s="149"/>
      <c r="U102" s="182"/>
    </row>
    <row r="103" spans="1:21" s="2" customFormat="1" ht="15.75" customHeight="1">
      <c r="A103" s="2" t="str">
        <f>封面!B$10&amp;封面!D$10</f>
        <v>产权持有单位填表人：杨庆华</v>
      </c>
      <c r="C103" s="22"/>
      <c r="D103" s="22"/>
      <c r="E103" s="22"/>
      <c r="H103" s="55"/>
      <c r="I103" s="55"/>
      <c r="J103" s="55"/>
      <c r="K103" s="55"/>
      <c r="L103" s="55"/>
      <c r="M103" s="300"/>
      <c r="N103" s="308"/>
      <c r="O103" s="308"/>
      <c r="R103" s="300"/>
    </row>
    <row r="104" spans="1:21" s="2" customFormat="1" ht="15.75" customHeight="1">
      <c r="A104" s="2" t="str">
        <f>封面!B$12&amp;封面!D$12&amp;封面!E$12&amp;封面!F$12&amp;封面!G$12&amp;封面!H$12&amp;封面!I$12</f>
        <v>填表日期：2019年1月24日</v>
      </c>
      <c r="H104" s="55"/>
      <c r="I104" s="55"/>
      <c r="J104" s="55"/>
      <c r="K104" s="55"/>
      <c r="L104" s="55"/>
      <c r="M104" s="300"/>
      <c r="N104" s="308"/>
      <c r="O104" s="308"/>
      <c r="R104" s="607" t="str">
        <f>"评估人员："&amp;封面!$P$24</f>
        <v>评估人员：杜沛淼、路艳</v>
      </c>
    </row>
  </sheetData>
  <autoFilter ref="A6:U88"/>
  <mergeCells count="22">
    <mergeCell ref="A102:C102"/>
    <mergeCell ref="A5:A6"/>
    <mergeCell ref="B5:B6"/>
    <mergeCell ref="C5:C6"/>
    <mergeCell ref="D5:D6"/>
    <mergeCell ref="A101:C101"/>
    <mergeCell ref="A100:C100"/>
    <mergeCell ref="A1:T1"/>
    <mergeCell ref="A2:T2"/>
    <mergeCell ref="N5:O5"/>
    <mergeCell ref="P5:R5"/>
    <mergeCell ref="E5:E6"/>
    <mergeCell ref="K5:K6"/>
    <mergeCell ref="L5:L6"/>
    <mergeCell ref="J5:J6"/>
    <mergeCell ref="M5:M6"/>
    <mergeCell ref="S5:S6"/>
    <mergeCell ref="T5:T6"/>
    <mergeCell ref="F5:F6"/>
    <mergeCell ref="G5:G6"/>
    <mergeCell ref="H5:H6"/>
    <mergeCell ref="I5:I6"/>
  </mergeCells>
  <phoneticPr fontId="206" type="noConversion"/>
  <hyperlinks>
    <hyperlink ref="A102:C102" location="'4-6固定资产汇总'!A1" display="合            计"/>
  </hyperlinks>
  <printOptions horizontalCentered="1"/>
  <pageMargins left="0.35433070866141736" right="0.35433070866141736" top="0.86614173228346458" bottom="0.86614173228346458" header="0.95" footer="0.62992125984251968"/>
  <pageSetup paperSize="9" scale="72" fitToHeight="0" orientation="landscape" r:id="rId1"/>
  <headerFooter scaleWithDoc="0">
    <oddHeader>&amp;R&amp;"宋体,常规"&amp;10表4-6-6
共&amp;N页第&amp;P页
金额单位:人民币元</oddHeader>
  </headerFooter>
  <legacyDrawing r:id="rId2"/>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33"/>
  <sheetViews>
    <sheetView showGridLines="0" workbookViewId="0">
      <selection activeCell="W7" sqref="W7"/>
    </sheetView>
  </sheetViews>
  <sheetFormatPr defaultRowHeight="15.75" customHeight="1"/>
  <cols>
    <col min="1" max="1" width="6.125" style="4" customWidth="1"/>
    <col min="2" max="2" width="4.625" style="4" hidden="1" customWidth="1"/>
    <col min="3" max="3" width="10.5" style="4" customWidth="1"/>
    <col min="4" max="4" width="13.625" style="4" customWidth="1"/>
    <col min="5" max="5" width="10.375" style="4" customWidth="1"/>
    <col min="6" max="7" width="4.125" style="4" customWidth="1"/>
    <col min="8" max="8" width="8.5" style="49" customWidth="1"/>
    <col min="9" max="9" width="10.125" style="49" customWidth="1"/>
    <col min="10" max="12" width="11" style="4" customWidth="1"/>
    <col min="13" max="13" width="7.75" style="4" customWidth="1"/>
    <col min="14" max="14" width="11" style="4" customWidth="1"/>
    <col min="15" max="15" width="5" style="4" customWidth="1"/>
    <col min="16" max="16" width="6" style="4" customWidth="1"/>
    <col min="17" max="16384" width="9" style="4"/>
  </cols>
  <sheetData>
    <row r="1" spans="1:25" s="1" customFormat="1" ht="30" customHeight="1">
      <c r="A1" s="759" t="s">
        <v>962</v>
      </c>
      <c r="B1" s="759"/>
      <c r="C1" s="759"/>
      <c r="D1" s="759"/>
      <c r="E1" s="759"/>
      <c r="F1" s="759"/>
      <c r="G1" s="759"/>
      <c r="H1" s="759"/>
      <c r="I1" s="759"/>
      <c r="J1" s="759"/>
      <c r="K1" s="759"/>
      <c r="L1" s="759"/>
      <c r="M1" s="759"/>
      <c r="N1" s="759"/>
      <c r="O1" s="759"/>
      <c r="P1" s="759"/>
    </row>
    <row r="2" spans="1:25" s="2" customFormat="1" ht="14.1" customHeight="1">
      <c r="A2" s="760" t="str">
        <f>'1-汇总表'!A2:F2</f>
        <v>评估基准日：2018年12月31日</v>
      </c>
      <c r="B2" s="760"/>
      <c r="C2" s="760"/>
      <c r="D2" s="760"/>
      <c r="E2" s="760"/>
      <c r="F2" s="760"/>
      <c r="G2" s="760"/>
      <c r="H2" s="768"/>
      <c r="I2" s="768"/>
      <c r="J2" s="768"/>
      <c r="K2" s="768"/>
      <c r="L2" s="768"/>
      <c r="M2" s="768"/>
      <c r="N2" s="768"/>
      <c r="O2" s="768"/>
      <c r="P2" s="768"/>
    </row>
    <row r="3" spans="1:25" s="2" customFormat="1" ht="14.1" customHeight="1">
      <c r="A3" s="7"/>
      <c r="B3" s="7"/>
      <c r="C3" s="7"/>
      <c r="D3" s="7"/>
      <c r="E3" s="7"/>
      <c r="F3" s="7"/>
      <c r="G3" s="7"/>
      <c r="H3" s="62"/>
      <c r="I3" s="62"/>
      <c r="J3" s="8"/>
      <c r="K3" s="8"/>
      <c r="L3" s="8"/>
      <c r="M3" s="8"/>
      <c r="N3" s="8"/>
      <c r="O3" s="8"/>
      <c r="P3" s="7"/>
    </row>
    <row r="4" spans="1:25" s="2" customFormat="1" ht="15.75" customHeight="1">
      <c r="A4" s="11" t="str">
        <f>'1-汇总表'!A4</f>
        <v>产权持有人名称：阳煤集团青岛恒源化工有限公司</v>
      </c>
      <c r="B4" s="11"/>
      <c r="C4" s="11"/>
      <c r="D4" s="11"/>
      <c r="E4" s="11"/>
      <c r="H4" s="55"/>
      <c r="I4" s="55"/>
      <c r="P4" s="12"/>
    </row>
    <row r="5" spans="1:25" s="3" customFormat="1" ht="15.75" customHeight="1">
      <c r="A5" s="794" t="s">
        <v>489</v>
      </c>
      <c r="B5" s="794" t="s">
        <v>860</v>
      </c>
      <c r="C5" s="794" t="s">
        <v>934</v>
      </c>
      <c r="D5" s="794" t="s">
        <v>705</v>
      </c>
      <c r="E5" s="794" t="s">
        <v>706</v>
      </c>
      <c r="F5" s="794" t="s">
        <v>692</v>
      </c>
      <c r="G5" s="794" t="s">
        <v>693</v>
      </c>
      <c r="H5" s="868" t="s">
        <v>935</v>
      </c>
      <c r="I5" s="868" t="s">
        <v>719</v>
      </c>
      <c r="J5" s="872" t="s">
        <v>491</v>
      </c>
      <c r="K5" s="872"/>
      <c r="L5" s="781" t="s">
        <v>492</v>
      </c>
      <c r="M5" s="781"/>
      <c r="N5" s="781"/>
      <c r="O5" s="794" t="s">
        <v>494</v>
      </c>
      <c r="P5" s="794" t="s">
        <v>581</v>
      </c>
    </row>
    <row r="6" spans="1:25" s="3" customFormat="1" ht="15.75" customHeight="1">
      <c r="A6" s="794"/>
      <c r="B6" s="794"/>
      <c r="C6" s="794"/>
      <c r="D6" s="794"/>
      <c r="E6" s="794"/>
      <c r="F6" s="794"/>
      <c r="G6" s="794"/>
      <c r="H6" s="868"/>
      <c r="I6" s="868"/>
      <c r="J6" s="13" t="s">
        <v>836</v>
      </c>
      <c r="K6" s="13" t="s">
        <v>837</v>
      </c>
      <c r="L6" s="13" t="s">
        <v>836</v>
      </c>
      <c r="M6" s="16" t="s">
        <v>723</v>
      </c>
      <c r="N6" s="13" t="s">
        <v>837</v>
      </c>
      <c r="O6" s="781"/>
      <c r="P6" s="781"/>
      <c r="R6" s="174" t="s">
        <v>880</v>
      </c>
      <c r="S6" s="175" t="s">
        <v>881</v>
      </c>
      <c r="T6" s="174" t="s">
        <v>882</v>
      </c>
      <c r="U6" s="175" t="s">
        <v>884</v>
      </c>
      <c r="V6" s="175" t="s">
        <v>937</v>
      </c>
      <c r="W6" s="175" t="s">
        <v>938</v>
      </c>
      <c r="X6" s="175" t="s">
        <v>939</v>
      </c>
      <c r="Y6" s="175" t="s">
        <v>886</v>
      </c>
    </row>
    <row r="7" spans="1:25" ht="15.75" customHeight="1">
      <c r="A7" s="13"/>
      <c r="B7" s="13"/>
      <c r="C7" s="149"/>
      <c r="D7" s="149"/>
      <c r="E7" s="149"/>
      <c r="F7" s="150"/>
      <c r="G7" s="162"/>
      <c r="H7" s="163"/>
      <c r="I7" s="166"/>
      <c r="J7" s="167"/>
      <c r="K7" s="167"/>
      <c r="L7" s="168"/>
      <c r="M7" s="169"/>
      <c r="N7" s="19">
        <f>ROUND(L7*M7/100,0)</f>
        <v>0</v>
      </c>
      <c r="O7" s="108" t="str">
        <f>IF(OR(K7=0,K7=""),"",ROUND((N7-K7)/K7*100,2))</f>
        <v/>
      </c>
      <c r="P7" s="152"/>
      <c r="S7" s="176">
        <v>6</v>
      </c>
      <c r="T7" s="177" t="e">
        <f>#REF!</f>
        <v>#REF!</v>
      </c>
      <c r="U7" s="176" t="e">
        <f>ROUND((T7-H7)/360,2)</f>
        <v>#REF!</v>
      </c>
      <c r="V7" s="178">
        <v>1</v>
      </c>
      <c r="W7" s="176" t="e">
        <f>U7*V7</f>
        <v>#REF!</v>
      </c>
      <c r="X7" s="176" t="e">
        <f>S7-U7</f>
        <v>#REF!</v>
      </c>
      <c r="Y7" s="176" t="e">
        <f>IF(ROUND(X7/(X7+W7)*100,0)&lt;15,15,ROUND(X7/(X7+W7)*100,0))</f>
        <v>#REF!</v>
      </c>
    </row>
    <row r="8" spans="1:25" ht="15.75" customHeight="1">
      <c r="A8" s="13"/>
      <c r="B8" s="13"/>
      <c r="C8" s="149"/>
      <c r="D8" s="149"/>
      <c r="E8" s="149"/>
      <c r="F8" s="150"/>
      <c r="G8" s="162"/>
      <c r="H8" s="163"/>
      <c r="I8" s="166"/>
      <c r="J8" s="167"/>
      <c r="K8" s="167"/>
      <c r="L8" s="168"/>
      <c r="M8" s="169"/>
      <c r="N8" s="19">
        <f t="shared" ref="N8:N28" si="0">ROUND(L8*M8/100,0)</f>
        <v>0</v>
      </c>
      <c r="O8" s="108" t="str">
        <f t="shared" ref="O8:O31" si="1">IF(OR(K8=0,K8=""),"",ROUND((N8-K8)/K8*100,2))</f>
        <v/>
      </c>
      <c r="P8" s="152"/>
    </row>
    <row r="9" spans="1:25" ht="15.75" customHeight="1">
      <c r="A9" s="13"/>
      <c r="B9" s="13"/>
      <c r="C9" s="149"/>
      <c r="D9" s="149"/>
      <c r="E9" s="149"/>
      <c r="F9" s="150"/>
      <c r="G9" s="162"/>
      <c r="H9" s="163"/>
      <c r="I9" s="166"/>
      <c r="J9" s="167"/>
      <c r="K9" s="167"/>
      <c r="L9" s="168"/>
      <c r="M9" s="169"/>
      <c r="N9" s="19">
        <f t="shared" si="0"/>
        <v>0</v>
      </c>
      <c r="O9" s="108" t="str">
        <f t="shared" si="1"/>
        <v/>
      </c>
      <c r="P9" s="152"/>
    </row>
    <row r="10" spans="1:25" ht="15.75" customHeight="1">
      <c r="A10" s="13"/>
      <c r="B10" s="13"/>
      <c r="C10" s="149"/>
      <c r="D10" s="149"/>
      <c r="E10" s="149"/>
      <c r="F10" s="150"/>
      <c r="G10" s="162"/>
      <c r="H10" s="163"/>
      <c r="I10" s="166"/>
      <c r="J10" s="167"/>
      <c r="K10" s="167"/>
      <c r="L10" s="168"/>
      <c r="M10" s="169"/>
      <c r="N10" s="19">
        <f t="shared" si="0"/>
        <v>0</v>
      </c>
      <c r="O10" s="108" t="str">
        <f t="shared" si="1"/>
        <v/>
      </c>
      <c r="P10" s="152"/>
    </row>
    <row r="11" spans="1:25" ht="15.75" customHeight="1">
      <c r="A11" s="13"/>
      <c r="B11" s="13"/>
      <c r="C11" s="149"/>
      <c r="D11" s="149"/>
      <c r="E11" s="149"/>
      <c r="F11" s="150"/>
      <c r="G11" s="16"/>
      <c r="H11" s="163"/>
      <c r="I11" s="85"/>
      <c r="J11" s="167"/>
      <c r="K11" s="170"/>
      <c r="L11" s="168"/>
      <c r="M11" s="169"/>
      <c r="N11" s="19">
        <f t="shared" si="0"/>
        <v>0</v>
      </c>
      <c r="O11" s="108" t="str">
        <f t="shared" si="1"/>
        <v/>
      </c>
      <c r="P11" s="152"/>
    </row>
    <row r="12" spans="1:25" ht="15.75" customHeight="1">
      <c r="A12" s="13"/>
      <c r="B12" s="13"/>
      <c r="C12" s="149"/>
      <c r="D12" s="149"/>
      <c r="E12" s="149"/>
      <c r="F12" s="150"/>
      <c r="G12" s="16"/>
      <c r="H12" s="163"/>
      <c r="I12" s="85"/>
      <c r="J12" s="167"/>
      <c r="K12" s="167"/>
      <c r="L12" s="168"/>
      <c r="M12" s="169"/>
      <c r="N12" s="19">
        <f t="shared" si="0"/>
        <v>0</v>
      </c>
      <c r="O12" s="108" t="str">
        <f t="shared" si="1"/>
        <v/>
      </c>
      <c r="P12" s="152"/>
    </row>
    <row r="13" spans="1:25" ht="15.75" customHeight="1">
      <c r="A13" s="13"/>
      <c r="B13" s="13"/>
      <c r="C13" s="149"/>
      <c r="D13" s="149"/>
      <c r="E13" s="149"/>
      <c r="F13" s="150"/>
      <c r="G13" s="16"/>
      <c r="H13" s="163"/>
      <c r="I13" s="85"/>
      <c r="J13" s="167"/>
      <c r="K13" s="170"/>
      <c r="L13" s="168"/>
      <c r="M13" s="169"/>
      <c r="N13" s="19">
        <f t="shared" si="0"/>
        <v>0</v>
      </c>
      <c r="O13" s="108" t="str">
        <f t="shared" si="1"/>
        <v/>
      </c>
      <c r="P13" s="152"/>
    </row>
    <row r="14" spans="1:25" ht="15.75" customHeight="1">
      <c r="A14" s="13"/>
      <c r="B14" s="13"/>
      <c r="C14" s="149"/>
      <c r="D14" s="149"/>
      <c r="E14" s="149"/>
      <c r="F14" s="150"/>
      <c r="G14" s="16"/>
      <c r="H14" s="163"/>
      <c r="I14" s="85"/>
      <c r="J14" s="167"/>
      <c r="K14" s="170"/>
      <c r="L14" s="168"/>
      <c r="M14" s="169"/>
      <c r="N14" s="19">
        <f t="shared" si="0"/>
        <v>0</v>
      </c>
      <c r="O14" s="108" t="str">
        <f t="shared" si="1"/>
        <v/>
      </c>
      <c r="P14" s="152"/>
    </row>
    <row r="15" spans="1:25" ht="15.75" customHeight="1">
      <c r="A15" s="13"/>
      <c r="B15" s="13"/>
      <c r="C15" s="149"/>
      <c r="D15" s="149"/>
      <c r="E15" s="149"/>
      <c r="F15" s="150"/>
      <c r="G15" s="16"/>
      <c r="H15" s="163"/>
      <c r="I15" s="85"/>
      <c r="J15" s="167"/>
      <c r="K15" s="171"/>
      <c r="L15" s="168"/>
      <c r="M15" s="169"/>
      <c r="N15" s="19">
        <f t="shared" si="0"/>
        <v>0</v>
      </c>
      <c r="O15" s="108" t="str">
        <f t="shared" si="1"/>
        <v/>
      </c>
      <c r="P15" s="152"/>
    </row>
    <row r="16" spans="1:25" ht="15.75" customHeight="1">
      <c r="A16" s="13"/>
      <c r="B16" s="13"/>
      <c r="C16" s="149"/>
      <c r="D16" s="149"/>
      <c r="E16" s="149"/>
      <c r="F16" s="150"/>
      <c r="G16" s="16"/>
      <c r="H16" s="163"/>
      <c r="I16" s="85"/>
      <c r="J16" s="167"/>
      <c r="K16" s="170"/>
      <c r="L16" s="168"/>
      <c r="M16" s="169"/>
      <c r="N16" s="19">
        <f t="shared" si="0"/>
        <v>0</v>
      </c>
      <c r="O16" s="108" t="str">
        <f t="shared" si="1"/>
        <v/>
      </c>
      <c r="P16" s="152"/>
    </row>
    <row r="17" spans="1:16" ht="15.75" customHeight="1">
      <c r="A17" s="13"/>
      <c r="B17" s="13"/>
      <c r="C17" s="149"/>
      <c r="D17" s="149"/>
      <c r="E17" s="149"/>
      <c r="F17" s="150"/>
      <c r="G17" s="16"/>
      <c r="H17" s="163"/>
      <c r="I17" s="85"/>
      <c r="J17" s="167"/>
      <c r="K17" s="170"/>
      <c r="L17" s="168"/>
      <c r="M17" s="169"/>
      <c r="N17" s="19">
        <f t="shared" si="0"/>
        <v>0</v>
      </c>
      <c r="O17" s="108" t="str">
        <f t="shared" si="1"/>
        <v/>
      </c>
      <c r="P17" s="152"/>
    </row>
    <row r="18" spans="1:16" ht="15.75" customHeight="1">
      <c r="A18" s="13"/>
      <c r="B18" s="13"/>
      <c r="C18" s="149"/>
      <c r="D18" s="149"/>
      <c r="E18" s="149"/>
      <c r="F18" s="150"/>
      <c r="G18" s="16"/>
      <c r="H18" s="163"/>
      <c r="I18" s="85"/>
      <c r="J18" s="167"/>
      <c r="K18" s="170"/>
      <c r="L18" s="168"/>
      <c r="M18" s="169"/>
      <c r="N18" s="19">
        <f t="shared" si="0"/>
        <v>0</v>
      </c>
      <c r="O18" s="108" t="str">
        <f t="shared" si="1"/>
        <v/>
      </c>
      <c r="P18" s="152"/>
    </row>
    <row r="19" spans="1:16" ht="15.75" customHeight="1">
      <c r="A19" s="13"/>
      <c r="B19" s="13"/>
      <c r="C19" s="149"/>
      <c r="D19" s="149"/>
      <c r="E19" s="149"/>
      <c r="F19" s="150"/>
      <c r="G19" s="16"/>
      <c r="H19" s="163"/>
      <c r="I19" s="85"/>
      <c r="J19" s="167"/>
      <c r="K19" s="170"/>
      <c r="L19" s="168"/>
      <c r="M19" s="169"/>
      <c r="N19" s="19">
        <f t="shared" si="0"/>
        <v>0</v>
      </c>
      <c r="O19" s="108" t="str">
        <f t="shared" si="1"/>
        <v/>
      </c>
      <c r="P19" s="152"/>
    </row>
    <row r="20" spans="1:16" ht="15.75" customHeight="1">
      <c r="A20" s="13"/>
      <c r="B20" s="13"/>
      <c r="C20" s="149"/>
      <c r="D20" s="149"/>
      <c r="E20" s="149"/>
      <c r="F20" s="150"/>
      <c r="G20" s="16"/>
      <c r="H20" s="163"/>
      <c r="I20" s="85"/>
      <c r="J20" s="172"/>
      <c r="K20" s="172"/>
      <c r="L20" s="168"/>
      <c r="M20" s="169"/>
      <c r="N20" s="19">
        <f t="shared" si="0"/>
        <v>0</v>
      </c>
      <c r="O20" s="108" t="str">
        <f t="shared" si="1"/>
        <v/>
      </c>
      <c r="P20" s="152"/>
    </row>
    <row r="21" spans="1:16" ht="15.75" customHeight="1">
      <c r="A21" s="13"/>
      <c r="B21" s="13"/>
      <c r="C21" s="149"/>
      <c r="D21" s="149"/>
      <c r="E21" s="149"/>
      <c r="F21" s="150"/>
      <c r="G21" s="16"/>
      <c r="H21" s="163"/>
      <c r="I21" s="85"/>
      <c r="J21" s="172"/>
      <c r="K21" s="172"/>
      <c r="L21" s="168"/>
      <c r="M21" s="169"/>
      <c r="N21" s="19">
        <f t="shared" si="0"/>
        <v>0</v>
      </c>
      <c r="O21" s="108" t="str">
        <f t="shared" si="1"/>
        <v/>
      </c>
      <c r="P21" s="152"/>
    </row>
    <row r="22" spans="1:16" ht="15.75" customHeight="1">
      <c r="A22" s="13"/>
      <c r="B22" s="13"/>
      <c r="C22" s="149"/>
      <c r="D22" s="149"/>
      <c r="E22" s="149"/>
      <c r="F22" s="150"/>
      <c r="G22" s="16"/>
      <c r="H22" s="163"/>
      <c r="I22" s="85"/>
      <c r="J22" s="172"/>
      <c r="K22" s="172"/>
      <c r="L22" s="168"/>
      <c r="M22" s="169"/>
      <c r="N22" s="19">
        <f t="shared" si="0"/>
        <v>0</v>
      </c>
      <c r="O22" s="108" t="str">
        <f t="shared" si="1"/>
        <v/>
      </c>
      <c r="P22" s="152"/>
    </row>
    <row r="23" spans="1:16" ht="15.75" customHeight="1">
      <c r="A23" s="13"/>
      <c r="B23" s="13"/>
      <c r="C23" s="149"/>
      <c r="D23" s="149"/>
      <c r="E23" s="149"/>
      <c r="F23" s="150"/>
      <c r="G23" s="16"/>
      <c r="H23" s="163"/>
      <c r="I23" s="85"/>
      <c r="J23" s="167"/>
      <c r="K23" s="171"/>
      <c r="L23" s="168"/>
      <c r="M23" s="169"/>
      <c r="N23" s="19">
        <f t="shared" si="0"/>
        <v>0</v>
      </c>
      <c r="O23" s="108" t="str">
        <f t="shared" si="1"/>
        <v/>
      </c>
      <c r="P23" s="152"/>
    </row>
    <row r="24" spans="1:16" ht="15.75" customHeight="1">
      <c r="A24" s="13"/>
      <c r="B24" s="13"/>
      <c r="C24" s="149"/>
      <c r="D24" s="149"/>
      <c r="E24" s="149"/>
      <c r="F24" s="150"/>
      <c r="G24" s="16"/>
      <c r="H24" s="163"/>
      <c r="I24" s="85"/>
      <c r="J24" s="167"/>
      <c r="K24" s="171"/>
      <c r="L24" s="168"/>
      <c r="M24" s="169"/>
      <c r="N24" s="19">
        <f t="shared" si="0"/>
        <v>0</v>
      </c>
      <c r="O24" s="108" t="str">
        <f t="shared" si="1"/>
        <v/>
      </c>
      <c r="P24" s="152"/>
    </row>
    <row r="25" spans="1:16" ht="15.75" customHeight="1">
      <c r="A25" s="13"/>
      <c r="B25" s="13"/>
      <c r="C25" s="149"/>
      <c r="D25" s="149"/>
      <c r="E25" s="149"/>
      <c r="F25" s="150"/>
      <c r="G25" s="16"/>
      <c r="H25" s="163"/>
      <c r="I25" s="85"/>
      <c r="J25" s="167"/>
      <c r="K25" s="170"/>
      <c r="L25" s="168"/>
      <c r="M25" s="169"/>
      <c r="N25" s="19">
        <f t="shared" si="0"/>
        <v>0</v>
      </c>
      <c r="O25" s="108" t="str">
        <f t="shared" si="1"/>
        <v/>
      </c>
      <c r="P25" s="152"/>
    </row>
    <row r="26" spans="1:16" ht="15.75" customHeight="1">
      <c r="A26" s="13"/>
      <c r="B26" s="13"/>
      <c r="C26" s="149"/>
      <c r="D26" s="149"/>
      <c r="E26" s="149"/>
      <c r="F26" s="150"/>
      <c r="G26" s="16"/>
      <c r="H26" s="163"/>
      <c r="I26" s="85"/>
      <c r="J26" s="167"/>
      <c r="K26" s="170"/>
      <c r="L26" s="168"/>
      <c r="M26" s="169"/>
      <c r="N26" s="19">
        <f t="shared" si="0"/>
        <v>0</v>
      </c>
      <c r="O26" s="108" t="str">
        <f t="shared" si="1"/>
        <v/>
      </c>
      <c r="P26" s="152"/>
    </row>
    <row r="27" spans="1:16" ht="15.75" customHeight="1">
      <c r="A27" s="13"/>
      <c r="B27" s="13"/>
      <c r="C27" s="149"/>
      <c r="D27" s="149"/>
      <c r="E27" s="149"/>
      <c r="F27" s="150"/>
      <c r="G27" s="16"/>
      <c r="H27" s="163"/>
      <c r="I27" s="85"/>
      <c r="J27" s="167"/>
      <c r="K27" s="170"/>
      <c r="L27" s="168"/>
      <c r="M27" s="169"/>
      <c r="N27" s="19">
        <f t="shared" si="0"/>
        <v>0</v>
      </c>
      <c r="O27" s="108" t="str">
        <f t="shared" si="1"/>
        <v/>
      </c>
      <c r="P27" s="152"/>
    </row>
    <row r="28" spans="1:16" ht="15.75" customHeight="1">
      <c r="A28" s="13"/>
      <c r="B28" s="13"/>
      <c r="C28" s="149"/>
      <c r="D28" s="149"/>
      <c r="E28" s="149"/>
      <c r="F28" s="150"/>
      <c r="G28" s="16"/>
      <c r="H28" s="163"/>
      <c r="I28" s="85"/>
      <c r="J28" s="167"/>
      <c r="K28" s="171"/>
      <c r="L28" s="168"/>
      <c r="M28" s="169"/>
      <c r="N28" s="19">
        <f t="shared" si="0"/>
        <v>0</v>
      </c>
      <c r="O28" s="108" t="str">
        <f t="shared" si="1"/>
        <v/>
      </c>
      <c r="P28" s="152"/>
    </row>
    <row r="29" spans="1:16" ht="15.75" customHeight="1">
      <c r="A29" s="781" t="s">
        <v>892</v>
      </c>
      <c r="B29" s="781"/>
      <c r="C29" s="781"/>
      <c r="D29" s="13"/>
      <c r="E29" s="71"/>
      <c r="F29" s="71"/>
      <c r="G29" s="164"/>
      <c r="H29" s="63"/>
      <c r="I29" s="63"/>
      <c r="J29" s="19">
        <f>SUM(J7:J28)</f>
        <v>0</v>
      </c>
      <c r="K29" s="19">
        <f>SUM(K7:K28)</f>
        <v>0</v>
      </c>
      <c r="L29" s="19">
        <f>SUM(L7:L28)</f>
        <v>0</v>
      </c>
      <c r="M29" s="173"/>
      <c r="N29" s="19">
        <f>SUM(N7:N28)</f>
        <v>0</v>
      </c>
      <c r="O29" s="108" t="str">
        <f t="shared" si="1"/>
        <v/>
      </c>
      <c r="P29" s="149"/>
    </row>
    <row r="30" spans="1:16" ht="15.75" customHeight="1">
      <c r="A30" s="879" t="s">
        <v>963</v>
      </c>
      <c r="B30" s="825"/>
      <c r="C30" s="825"/>
      <c r="D30" s="19"/>
      <c r="E30" s="19"/>
      <c r="F30" s="19"/>
      <c r="G30" s="19"/>
      <c r="H30" s="63"/>
      <c r="I30" s="63"/>
      <c r="J30" s="19"/>
      <c r="K30" s="19"/>
      <c r="L30" s="19"/>
      <c r="M30" s="173"/>
      <c r="N30" s="19"/>
      <c r="O30" s="108" t="str">
        <f t="shared" si="1"/>
        <v/>
      </c>
      <c r="P30" s="152"/>
    </row>
    <row r="31" spans="1:16" ht="15.75" customHeight="1">
      <c r="A31" s="761" t="s">
        <v>666</v>
      </c>
      <c r="B31" s="761"/>
      <c r="C31" s="761"/>
      <c r="D31" s="13"/>
      <c r="E31" s="71"/>
      <c r="F31" s="71"/>
      <c r="G31" s="20"/>
      <c r="H31" s="63"/>
      <c r="I31" s="63"/>
      <c r="J31" s="19">
        <f>J29-ABS(J30)</f>
        <v>0</v>
      </c>
      <c r="K31" s="19">
        <f>K29-ABS(K30)</f>
        <v>0</v>
      </c>
      <c r="L31" s="19">
        <f>L29-ABS(L30)</f>
        <v>0</v>
      </c>
      <c r="M31" s="116"/>
      <c r="N31" s="19">
        <f>N29-ABS(N30)</f>
        <v>0</v>
      </c>
      <c r="O31" s="108" t="str">
        <f t="shared" si="1"/>
        <v/>
      </c>
      <c r="P31" s="149"/>
    </row>
    <row r="32" spans="1:16" s="2" customFormat="1" ht="15.75" customHeight="1">
      <c r="A32" s="2" t="str">
        <f>封面!B$10&amp;封面!D$10</f>
        <v>产权持有单位填表人：杨庆华</v>
      </c>
      <c r="C32" s="22"/>
      <c r="D32" s="22"/>
      <c r="E32" s="22"/>
      <c r="H32" s="55"/>
      <c r="I32" s="55"/>
    </row>
    <row r="33" spans="1:14" s="2" customFormat="1" ht="15.75" customHeight="1">
      <c r="A33" s="2" t="str">
        <f>封面!B$12&amp;封面!D$12&amp;封面!E$12&amp;封面!F$12&amp;封面!G$12&amp;封面!H$12&amp;封面!I$12</f>
        <v>填表日期：2019年1月24日</v>
      </c>
      <c r="H33" s="55"/>
      <c r="I33" s="55"/>
      <c r="N33" s="24" t="str">
        <f>"评估人员："&amp;封面!$P$24</f>
        <v>评估人员：杜沛淼、路艳</v>
      </c>
    </row>
  </sheetData>
  <mergeCells count="18">
    <mergeCell ref="A31:C31"/>
    <mergeCell ref="A5:A6"/>
    <mergeCell ref="B5:B6"/>
    <mergeCell ref="C5:C6"/>
    <mergeCell ref="D5:D6"/>
    <mergeCell ref="A30:C30"/>
    <mergeCell ref="A1:P1"/>
    <mergeCell ref="A2:P2"/>
    <mergeCell ref="J5:K5"/>
    <mergeCell ref="L5:N5"/>
    <mergeCell ref="A29:C29"/>
    <mergeCell ref="O5:O6"/>
    <mergeCell ref="P5:P6"/>
    <mergeCell ref="F5:F6"/>
    <mergeCell ref="G5:G6"/>
    <mergeCell ref="H5:H6"/>
    <mergeCell ref="I5:I6"/>
    <mergeCell ref="E5:E6"/>
  </mergeCells>
  <phoneticPr fontId="206" type="noConversion"/>
  <hyperlinks>
    <hyperlink ref="A31:C31" location="'4-6固定资产汇总'!A1" display="合            计"/>
  </hyperlinks>
  <printOptions horizontalCentered="1"/>
  <pageMargins left="0.35" right="0.35" top="0.87" bottom="0.87" header="1.22" footer="0.63"/>
  <pageSetup paperSize="9" scale="90" fitToHeight="0" orientation="landscape" horizontalDpi="4294967292" r:id="rId1"/>
  <headerFooter scaleWithDoc="0">
    <oddHeader>&amp;R&amp;"宋体,常规"&amp;10表4-6-6
共&amp;N页第&amp;P页
金额单位:人民币元</oddHeader>
  </headerFooter>
  <legacyDrawing r:id="rId2"/>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30"/>
  <sheetViews>
    <sheetView workbookViewId="0">
      <selection activeCell="M18" sqref="M18"/>
    </sheetView>
  </sheetViews>
  <sheetFormatPr defaultRowHeight="15.75" customHeight="1"/>
  <cols>
    <col min="1" max="1" width="4.375" style="90" customWidth="1"/>
    <col min="2" max="2" width="6.875" style="90" customWidth="1"/>
    <col min="3" max="3" width="9" style="90"/>
    <col min="4" max="4" width="10.5" style="90" customWidth="1"/>
    <col min="5" max="5" width="5.375" style="91" customWidth="1"/>
    <col min="6" max="7" width="5.375" style="90" customWidth="1"/>
    <col min="8" max="9" width="5.125" style="90" customWidth="1"/>
    <col min="10" max="10" width="8" style="90" customWidth="1"/>
    <col min="11" max="11" width="11.625" style="90" customWidth="1"/>
    <col min="12" max="12" width="10.75" style="90" customWidth="1"/>
    <col min="13" max="13" width="10.375" style="90" customWidth="1"/>
    <col min="14" max="14" width="8.75" style="90" customWidth="1"/>
    <col min="15" max="15" width="8.125" style="90" customWidth="1"/>
    <col min="16" max="16" width="7.625" style="90" customWidth="1"/>
    <col min="17" max="16384" width="9" style="90"/>
  </cols>
  <sheetData>
    <row r="1" spans="1:16" s="88" customFormat="1" ht="30" customHeight="1">
      <c r="A1" s="771" t="s">
        <v>964</v>
      </c>
      <c r="B1" s="772"/>
      <c r="C1" s="772"/>
      <c r="D1" s="772"/>
      <c r="E1" s="772"/>
      <c r="F1" s="772"/>
      <c r="G1" s="772"/>
      <c r="H1" s="772"/>
      <c r="I1" s="772"/>
      <c r="J1" s="772"/>
      <c r="K1" s="772"/>
      <c r="L1" s="772"/>
      <c r="M1" s="772"/>
      <c r="N1" s="772"/>
      <c r="O1" s="772"/>
      <c r="P1" s="772"/>
    </row>
    <row r="2" spans="1:16" s="26" customFormat="1" ht="14.1" customHeight="1">
      <c r="A2" s="790" t="str">
        <f>'1-汇总表'!A2:F2</f>
        <v>评估基准日：2018年12月31日</v>
      </c>
      <c r="B2" s="790"/>
      <c r="C2" s="790"/>
      <c r="D2" s="790"/>
      <c r="E2" s="790"/>
      <c r="F2" s="790"/>
      <c r="G2" s="790"/>
      <c r="H2" s="790"/>
      <c r="I2" s="790"/>
      <c r="J2" s="791"/>
      <c r="K2" s="791"/>
      <c r="L2" s="791"/>
      <c r="M2" s="791"/>
      <c r="N2" s="791"/>
      <c r="O2" s="791"/>
      <c r="P2" s="791"/>
    </row>
    <row r="3" spans="1:16" s="26" customFormat="1" ht="14.1" customHeight="1">
      <c r="A3" s="30"/>
      <c r="B3" s="30"/>
      <c r="C3" s="30"/>
      <c r="D3" s="30"/>
      <c r="E3" s="31"/>
      <c r="F3" s="30"/>
      <c r="G3" s="30"/>
      <c r="H3" s="30"/>
      <c r="I3" s="30"/>
      <c r="J3" s="45"/>
      <c r="K3" s="45"/>
      <c r="L3" s="45"/>
      <c r="M3" s="45"/>
      <c r="N3" s="45"/>
      <c r="O3" s="802"/>
      <c r="P3" s="802"/>
    </row>
    <row r="4" spans="1:16" s="26" customFormat="1" ht="15.75" customHeight="1">
      <c r="A4" s="880" t="str">
        <f>'1-汇总表'!A4</f>
        <v>产权持有人名称：阳煤集团青岛恒源化工有限公司</v>
      </c>
      <c r="B4" s="880"/>
      <c r="C4" s="880"/>
      <c r="D4" s="880"/>
      <c r="E4" s="43"/>
      <c r="P4" s="34"/>
    </row>
    <row r="5" spans="1:16" s="110" customFormat="1" ht="15.75" customHeight="1">
      <c r="A5" s="838" t="s">
        <v>5</v>
      </c>
      <c r="B5" s="838" t="s">
        <v>818</v>
      </c>
      <c r="C5" s="826" t="s">
        <v>819</v>
      </c>
      <c r="D5" s="838" t="s">
        <v>820</v>
      </c>
      <c r="E5" s="848" t="s">
        <v>821</v>
      </c>
      <c r="F5" s="838" t="s">
        <v>822</v>
      </c>
      <c r="G5" s="838" t="s">
        <v>823</v>
      </c>
      <c r="H5" s="838" t="s">
        <v>824</v>
      </c>
      <c r="I5" s="838" t="s">
        <v>825</v>
      </c>
      <c r="J5" s="838" t="s">
        <v>826</v>
      </c>
      <c r="K5" s="838" t="s">
        <v>827</v>
      </c>
      <c r="L5" s="838" t="s">
        <v>605</v>
      </c>
      <c r="M5" s="838" t="s">
        <v>606</v>
      </c>
      <c r="N5" s="838" t="s">
        <v>607</v>
      </c>
      <c r="O5" s="838" t="s">
        <v>623</v>
      </c>
      <c r="P5" s="838" t="s">
        <v>8</v>
      </c>
    </row>
    <row r="6" spans="1:16" s="110" customFormat="1" ht="12.75">
      <c r="A6" s="838"/>
      <c r="B6" s="838"/>
      <c r="C6" s="826"/>
      <c r="D6" s="838"/>
      <c r="E6" s="848"/>
      <c r="F6" s="838"/>
      <c r="G6" s="838"/>
      <c r="H6" s="838"/>
      <c r="I6" s="838"/>
      <c r="J6" s="838"/>
      <c r="K6" s="838"/>
      <c r="L6" s="838"/>
      <c r="M6" s="838"/>
      <c r="N6" s="838"/>
      <c r="O6" s="838"/>
      <c r="P6" s="838"/>
    </row>
    <row r="7" spans="1:16" ht="15.75" customHeight="1">
      <c r="A7" s="99"/>
      <c r="B7" s="142"/>
      <c r="C7" s="149"/>
      <c r="D7" s="141"/>
      <c r="E7" s="101"/>
      <c r="F7" s="142"/>
      <c r="G7" s="142"/>
      <c r="H7" s="142"/>
      <c r="I7" s="142"/>
      <c r="J7" s="102"/>
      <c r="K7" s="102"/>
      <c r="L7" s="102"/>
      <c r="M7" s="102"/>
      <c r="N7" s="48">
        <f>M7-L7</f>
        <v>0</v>
      </c>
      <c r="O7" s="108" t="str">
        <f>IF(OR(L7=0,L7=""),"",ROUND(N7/L7*100,2))</f>
        <v/>
      </c>
      <c r="P7" s="143"/>
    </row>
    <row r="8" spans="1:16" ht="15.75" customHeight="1">
      <c r="A8" s="99"/>
      <c r="B8" s="142"/>
      <c r="C8" s="149"/>
      <c r="D8" s="141"/>
      <c r="E8" s="101"/>
      <c r="F8" s="142"/>
      <c r="G8" s="142"/>
      <c r="H8" s="142"/>
      <c r="I8" s="142"/>
      <c r="J8" s="102"/>
      <c r="K8" s="103"/>
      <c r="L8" s="103"/>
      <c r="M8" s="103"/>
      <c r="N8" s="48">
        <f t="shared" ref="N8:N23" si="0">M8-L8</f>
        <v>0</v>
      </c>
      <c r="O8" s="108" t="str">
        <f t="shared" ref="O8:O23" si="1">IF(OR(L8=0,L8=""),"",ROUND(N8/L8*100,2))</f>
        <v/>
      </c>
      <c r="P8" s="143"/>
    </row>
    <row r="9" spans="1:16" ht="15.75" customHeight="1">
      <c r="A9" s="99"/>
      <c r="B9" s="142"/>
      <c r="C9" s="149"/>
      <c r="D9" s="141"/>
      <c r="E9" s="101"/>
      <c r="F9" s="142"/>
      <c r="G9" s="142"/>
      <c r="H9" s="142"/>
      <c r="I9" s="142"/>
      <c r="J9" s="102"/>
      <c r="K9" s="102"/>
      <c r="L9" s="102"/>
      <c r="M9" s="102"/>
      <c r="N9" s="48">
        <f t="shared" si="0"/>
        <v>0</v>
      </c>
      <c r="O9" s="108" t="str">
        <f t="shared" si="1"/>
        <v/>
      </c>
      <c r="P9" s="143"/>
    </row>
    <row r="10" spans="1:16" ht="15.75" customHeight="1">
      <c r="A10" s="99"/>
      <c r="B10" s="142"/>
      <c r="C10" s="149"/>
      <c r="D10" s="141"/>
      <c r="E10" s="101"/>
      <c r="F10" s="142"/>
      <c r="G10" s="142"/>
      <c r="H10" s="142"/>
      <c r="I10" s="142"/>
      <c r="J10" s="102"/>
      <c r="K10" s="102"/>
      <c r="L10" s="102"/>
      <c r="M10" s="102"/>
      <c r="N10" s="48">
        <f t="shared" si="0"/>
        <v>0</v>
      </c>
      <c r="O10" s="108" t="str">
        <f t="shared" si="1"/>
        <v/>
      </c>
      <c r="P10" s="143"/>
    </row>
    <row r="11" spans="1:16" ht="15.75" customHeight="1">
      <c r="A11" s="99"/>
      <c r="B11" s="142"/>
      <c r="C11" s="149"/>
      <c r="D11" s="141"/>
      <c r="E11" s="101"/>
      <c r="F11" s="142"/>
      <c r="G11" s="142"/>
      <c r="H11" s="142"/>
      <c r="I11" s="142"/>
      <c r="J11" s="102"/>
      <c r="K11" s="102"/>
      <c r="L11" s="102"/>
      <c r="M11" s="102"/>
      <c r="N11" s="48">
        <f t="shared" si="0"/>
        <v>0</v>
      </c>
      <c r="O11" s="108" t="str">
        <f t="shared" si="1"/>
        <v/>
      </c>
      <c r="P11" s="143"/>
    </row>
    <row r="12" spans="1:16" ht="15.75" customHeight="1">
      <c r="A12" s="99"/>
      <c r="B12" s="142"/>
      <c r="C12" s="149"/>
      <c r="D12" s="141"/>
      <c r="E12" s="101"/>
      <c r="F12" s="142"/>
      <c r="G12" s="142"/>
      <c r="H12" s="142"/>
      <c r="I12" s="142"/>
      <c r="J12" s="102"/>
      <c r="K12" s="102"/>
      <c r="L12" s="102"/>
      <c r="M12" s="102"/>
      <c r="N12" s="48">
        <f t="shared" si="0"/>
        <v>0</v>
      </c>
      <c r="O12" s="108" t="str">
        <f t="shared" si="1"/>
        <v/>
      </c>
      <c r="P12" s="143"/>
    </row>
    <row r="13" spans="1:16" ht="15.75" customHeight="1">
      <c r="A13" s="99"/>
      <c r="B13" s="142"/>
      <c r="C13" s="149"/>
      <c r="D13" s="141"/>
      <c r="E13" s="101"/>
      <c r="F13" s="142"/>
      <c r="G13" s="142"/>
      <c r="H13" s="142"/>
      <c r="I13" s="142"/>
      <c r="J13" s="102"/>
      <c r="K13" s="102"/>
      <c r="L13" s="102"/>
      <c r="M13" s="102"/>
      <c r="N13" s="48">
        <f t="shared" si="0"/>
        <v>0</v>
      </c>
      <c r="O13" s="108" t="str">
        <f t="shared" si="1"/>
        <v/>
      </c>
      <c r="P13" s="143"/>
    </row>
    <row r="14" spans="1:16" ht="15.75" customHeight="1">
      <c r="A14" s="99"/>
      <c r="B14" s="142"/>
      <c r="C14" s="149"/>
      <c r="D14" s="141"/>
      <c r="E14" s="101"/>
      <c r="F14" s="142"/>
      <c r="G14" s="142"/>
      <c r="H14" s="142"/>
      <c r="I14" s="142"/>
      <c r="J14" s="102"/>
      <c r="K14" s="102"/>
      <c r="L14" s="102"/>
      <c r="M14" s="102"/>
      <c r="N14" s="48"/>
      <c r="O14" s="108"/>
      <c r="P14" s="143"/>
    </row>
    <row r="15" spans="1:16" ht="15.75" customHeight="1">
      <c r="A15" s="99"/>
      <c r="B15" s="142"/>
      <c r="C15" s="149"/>
      <c r="D15" s="141"/>
      <c r="E15" s="101"/>
      <c r="F15" s="142"/>
      <c r="G15" s="142"/>
      <c r="H15" s="142"/>
      <c r="I15" s="142"/>
      <c r="J15" s="102"/>
      <c r="K15" s="102"/>
      <c r="L15" s="102"/>
      <c r="M15" s="102"/>
      <c r="N15" s="48"/>
      <c r="O15" s="108"/>
      <c r="P15" s="143"/>
    </row>
    <row r="16" spans="1:16" ht="15.75" customHeight="1">
      <c r="A16" s="99"/>
      <c r="B16" s="142"/>
      <c r="C16" s="149"/>
      <c r="D16" s="141"/>
      <c r="E16" s="101"/>
      <c r="F16" s="142"/>
      <c r="G16" s="142"/>
      <c r="H16" s="142"/>
      <c r="I16" s="142"/>
      <c r="J16" s="102"/>
      <c r="K16" s="102"/>
      <c r="L16" s="102"/>
      <c r="M16" s="102"/>
      <c r="N16" s="48"/>
      <c r="O16" s="108"/>
      <c r="P16" s="143"/>
    </row>
    <row r="17" spans="1:16" ht="15.75" customHeight="1">
      <c r="A17" s="99"/>
      <c r="B17" s="142"/>
      <c r="C17" s="149"/>
      <c r="D17" s="141"/>
      <c r="E17" s="101"/>
      <c r="F17" s="142"/>
      <c r="G17" s="142"/>
      <c r="H17" s="142"/>
      <c r="I17" s="142"/>
      <c r="J17" s="102"/>
      <c r="K17" s="102"/>
      <c r="L17" s="102"/>
      <c r="M17" s="102"/>
      <c r="N17" s="48">
        <f t="shared" si="0"/>
        <v>0</v>
      </c>
      <c r="O17" s="108" t="str">
        <f t="shared" si="1"/>
        <v/>
      </c>
      <c r="P17" s="143"/>
    </row>
    <row r="18" spans="1:16" ht="15.75" customHeight="1">
      <c r="A18" s="99"/>
      <c r="B18" s="142"/>
      <c r="C18" s="149"/>
      <c r="D18" s="141"/>
      <c r="E18" s="101"/>
      <c r="F18" s="142"/>
      <c r="G18" s="142"/>
      <c r="H18" s="142"/>
      <c r="I18" s="142"/>
      <c r="J18" s="102"/>
      <c r="K18" s="102"/>
      <c r="L18" s="102"/>
      <c r="M18" s="102"/>
      <c r="N18" s="48">
        <f t="shared" si="0"/>
        <v>0</v>
      </c>
      <c r="O18" s="108" t="str">
        <f t="shared" si="1"/>
        <v/>
      </c>
      <c r="P18" s="143"/>
    </row>
    <row r="19" spans="1:16" ht="15.75" customHeight="1">
      <c r="A19" s="99"/>
      <c r="B19" s="142"/>
      <c r="C19" s="149"/>
      <c r="D19" s="141"/>
      <c r="E19" s="101"/>
      <c r="F19" s="142"/>
      <c r="G19" s="142"/>
      <c r="H19" s="142"/>
      <c r="I19" s="142"/>
      <c r="J19" s="102"/>
      <c r="K19" s="102"/>
      <c r="L19" s="102"/>
      <c r="M19" s="102"/>
      <c r="N19" s="48">
        <f t="shared" si="0"/>
        <v>0</v>
      </c>
      <c r="O19" s="108" t="str">
        <f t="shared" si="1"/>
        <v/>
      </c>
      <c r="P19" s="143"/>
    </row>
    <row r="20" spans="1:16" ht="15.75" customHeight="1">
      <c r="A20" s="99"/>
      <c r="B20" s="142"/>
      <c r="C20" s="149"/>
      <c r="D20" s="141"/>
      <c r="E20" s="101"/>
      <c r="F20" s="142"/>
      <c r="G20" s="142"/>
      <c r="H20" s="142"/>
      <c r="I20" s="142"/>
      <c r="J20" s="102"/>
      <c r="K20" s="102"/>
      <c r="L20" s="102"/>
      <c r="M20" s="102"/>
      <c r="N20" s="48">
        <f t="shared" si="0"/>
        <v>0</v>
      </c>
      <c r="O20" s="108" t="str">
        <f t="shared" si="1"/>
        <v/>
      </c>
      <c r="P20" s="143"/>
    </row>
    <row r="21" spans="1:16" ht="15.75" customHeight="1">
      <c r="A21" s="99"/>
      <c r="B21" s="142"/>
      <c r="C21" s="149"/>
      <c r="D21" s="141"/>
      <c r="E21" s="101"/>
      <c r="F21" s="142"/>
      <c r="G21" s="142"/>
      <c r="H21" s="142"/>
      <c r="I21" s="142"/>
      <c r="J21" s="102"/>
      <c r="K21" s="102"/>
      <c r="L21" s="102"/>
      <c r="M21" s="102"/>
      <c r="N21" s="48">
        <f t="shared" si="0"/>
        <v>0</v>
      </c>
      <c r="O21" s="108" t="str">
        <f t="shared" si="1"/>
        <v/>
      </c>
      <c r="P21" s="143"/>
    </row>
    <row r="22" spans="1:16" ht="15.75" customHeight="1">
      <c r="A22" s="99"/>
      <c r="B22" s="142"/>
      <c r="C22" s="149"/>
      <c r="D22" s="141"/>
      <c r="E22" s="101"/>
      <c r="F22" s="142"/>
      <c r="G22" s="142"/>
      <c r="H22" s="142"/>
      <c r="I22" s="142"/>
      <c r="J22" s="102"/>
      <c r="K22" s="102"/>
      <c r="L22" s="102"/>
      <c r="M22" s="102"/>
      <c r="N22" s="48">
        <f t="shared" si="0"/>
        <v>0</v>
      </c>
      <c r="O22" s="108" t="str">
        <f t="shared" si="1"/>
        <v/>
      </c>
      <c r="P22" s="143"/>
    </row>
    <row r="23" spans="1:16" ht="15.75" customHeight="1">
      <c r="A23" s="99"/>
      <c r="B23" s="142"/>
      <c r="C23" s="149"/>
      <c r="D23" s="141"/>
      <c r="E23" s="101"/>
      <c r="F23" s="142"/>
      <c r="G23" s="142"/>
      <c r="H23" s="142"/>
      <c r="I23" s="142"/>
      <c r="J23" s="102"/>
      <c r="K23" s="102"/>
      <c r="L23" s="102"/>
      <c r="M23" s="102"/>
      <c r="N23" s="48">
        <f t="shared" si="0"/>
        <v>0</v>
      </c>
      <c r="O23" s="108" t="str">
        <f t="shared" si="1"/>
        <v/>
      </c>
      <c r="P23" s="143"/>
    </row>
    <row r="24" spans="1:16" ht="15.75" customHeight="1">
      <c r="A24" s="99"/>
      <c r="B24" s="142"/>
      <c r="C24" s="149"/>
      <c r="D24" s="141"/>
      <c r="E24" s="101"/>
      <c r="F24" s="142"/>
      <c r="G24" s="142"/>
      <c r="H24" s="142"/>
      <c r="I24" s="142"/>
      <c r="J24" s="102"/>
      <c r="K24" s="102"/>
      <c r="L24" s="102"/>
      <c r="M24" s="102"/>
      <c r="N24" s="102"/>
      <c r="O24" s="102" t="s">
        <v>573</v>
      </c>
      <c r="P24" s="143"/>
    </row>
    <row r="25" spans="1:16" ht="15.75" customHeight="1">
      <c r="A25" s="99"/>
      <c r="B25" s="142"/>
      <c r="C25" s="149"/>
      <c r="D25" s="141"/>
      <c r="E25" s="101"/>
      <c r="F25" s="142"/>
      <c r="G25" s="142"/>
      <c r="H25" s="142"/>
      <c r="I25" s="142"/>
      <c r="J25" s="102"/>
      <c r="K25" s="102"/>
      <c r="L25" s="102"/>
      <c r="M25" s="102"/>
      <c r="N25" s="102"/>
      <c r="O25" s="102" t="s">
        <v>573</v>
      </c>
      <c r="P25" s="143"/>
    </row>
    <row r="26" spans="1:16" ht="15.75" customHeight="1">
      <c r="A26" s="99"/>
      <c r="B26" s="142"/>
      <c r="C26" s="149"/>
      <c r="D26" s="141"/>
      <c r="E26" s="101"/>
      <c r="F26" s="142"/>
      <c r="G26" s="142"/>
      <c r="H26" s="142"/>
      <c r="I26" s="142"/>
      <c r="J26" s="102"/>
      <c r="K26" s="102"/>
      <c r="L26" s="102"/>
      <c r="M26" s="102"/>
      <c r="N26" s="102"/>
      <c r="O26" s="102" t="s">
        <v>573</v>
      </c>
      <c r="P26" s="143"/>
    </row>
    <row r="27" spans="1:16" ht="15.75" customHeight="1">
      <c r="A27" s="99"/>
      <c r="B27" s="142"/>
      <c r="C27" s="149"/>
      <c r="D27" s="141"/>
      <c r="E27" s="101"/>
      <c r="F27" s="142"/>
      <c r="G27" s="142"/>
      <c r="H27" s="142"/>
      <c r="I27" s="142"/>
      <c r="J27" s="102"/>
      <c r="K27" s="102"/>
      <c r="L27" s="102"/>
      <c r="M27" s="102"/>
      <c r="N27" s="102"/>
      <c r="O27" s="102" t="s">
        <v>573</v>
      </c>
      <c r="P27" s="143"/>
    </row>
    <row r="28" spans="1:16" ht="15.75" customHeight="1">
      <c r="A28" s="881" t="s">
        <v>425</v>
      </c>
      <c r="B28" s="882"/>
      <c r="C28" s="161"/>
      <c r="D28" s="100"/>
      <c r="E28" s="101"/>
      <c r="F28" s="142"/>
      <c r="G28" s="142"/>
      <c r="H28" s="142"/>
      <c r="I28" s="142"/>
      <c r="J28" s="102"/>
      <c r="K28" s="48">
        <f>SUM(K7:K27)</f>
        <v>0</v>
      </c>
      <c r="L28" s="48">
        <f>SUM(L7:L27)</f>
        <v>0</v>
      </c>
      <c r="M28" s="48">
        <f>SUM(M7:M27)</f>
        <v>0</v>
      </c>
      <c r="N28" s="48">
        <f>M28-L28</f>
        <v>0</v>
      </c>
      <c r="O28" s="108" t="str">
        <f>IF(OR(L28=0,L28=""),"",ROUND(N28/L28*100,2))</f>
        <v/>
      </c>
      <c r="P28" s="143"/>
    </row>
    <row r="29" spans="1:16" ht="15.75" customHeight="1">
      <c r="A29" s="90" t="str">
        <f>封面!B$10&amp;封面!D$10</f>
        <v>产权持有单位填表人：杨庆华</v>
      </c>
      <c r="C29" s="105"/>
      <c r="D29" s="105"/>
      <c r="E29" s="104"/>
    </row>
    <row r="30" spans="1:16" ht="15.75" customHeight="1">
      <c r="A30" s="90" t="str">
        <f>封面!B$12&amp;封面!D$12&amp;封面!E$12&amp;封面!F$12&amp;封面!G$12&amp;封面!H$12&amp;封面!I$12</f>
        <v>填表日期：2019年1月24日</v>
      </c>
      <c r="M30" s="89" t="str">
        <f>"评估人员："&amp;封面!$P$26</f>
        <v>评估人员：</v>
      </c>
    </row>
  </sheetData>
  <mergeCells count="21">
    <mergeCell ref="A28:B28"/>
    <mergeCell ref="A5:A6"/>
    <mergeCell ref="B5:B6"/>
    <mergeCell ref="C5:C6"/>
    <mergeCell ref="D5:D6"/>
    <mergeCell ref="H5:H6"/>
    <mergeCell ref="I5:I6"/>
    <mergeCell ref="K5:K6"/>
    <mergeCell ref="J5:J6"/>
    <mergeCell ref="A1:P1"/>
    <mergeCell ref="A2:P2"/>
    <mergeCell ref="O3:P3"/>
    <mergeCell ref="A4:D4"/>
    <mergeCell ref="M5:M6"/>
    <mergeCell ref="N5:N6"/>
    <mergeCell ref="O5:O6"/>
    <mergeCell ref="P5:P6"/>
    <mergeCell ref="L5:L6"/>
    <mergeCell ref="F5:F6"/>
    <mergeCell ref="G5:G6"/>
    <mergeCell ref="E5:E6"/>
  </mergeCells>
  <phoneticPr fontId="206" type="noConversion"/>
  <hyperlinks>
    <hyperlink ref="A28:B28" location="'4-6固定资产汇总'!A1" display="合计"/>
  </hyperlinks>
  <printOptions horizontalCentered="1"/>
  <pageMargins left="0.57999999999999996" right="0.49" top="0.87" bottom="0.87" header="1.27" footer="0.78"/>
  <pageSetup paperSize="9" fitToHeight="0" orientation="landscape" horizontalDpi="4294967292" r:id="rId1"/>
  <headerFooter scaleWithDoc="0">
    <oddHeader>&amp;R&amp;"宋体,常规"&amp;10表4-6-7
共&amp;N页第&amp;P页
金额单位:人民币元</oddHeader>
  </headerFooter>
  <legacy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topLeftCell="A19" zoomScaleNormal="100" workbookViewId="0">
      <selection activeCell="D18" sqref="D18"/>
    </sheetView>
  </sheetViews>
  <sheetFormatPr defaultRowHeight="15.75" customHeight="1"/>
  <cols>
    <col min="1" max="1" width="16.75" style="4" customWidth="1"/>
    <col min="2" max="2" width="32.875" style="4" customWidth="1"/>
    <col min="3" max="4" width="19.125" style="4" customWidth="1"/>
    <col min="5" max="5" width="20.25" style="4" customWidth="1"/>
    <col min="6" max="6" width="13.75" style="4" customWidth="1"/>
    <col min="7" max="16384" width="9" style="4"/>
  </cols>
  <sheetData>
    <row r="1" spans="1:6" s="1" customFormat="1" ht="30" customHeight="1">
      <c r="A1" s="759" t="s">
        <v>965</v>
      </c>
      <c r="B1" s="759"/>
      <c r="C1" s="759"/>
      <c r="D1" s="759"/>
      <c r="E1" s="759"/>
      <c r="F1" s="759"/>
    </row>
    <row r="2" spans="1:6" s="2" customFormat="1" ht="14.1" customHeight="1">
      <c r="A2" s="760" t="str">
        <f>'1-汇总表'!A2:F2</f>
        <v>评估基准日：2018年12月31日</v>
      </c>
      <c r="B2" s="760"/>
      <c r="C2" s="760"/>
      <c r="D2" s="768"/>
      <c r="E2" s="768"/>
      <c r="F2" s="768"/>
    </row>
    <row r="3" spans="1:6" s="2" customFormat="1" ht="14.1" customHeight="1">
      <c r="A3" s="7"/>
      <c r="B3" s="7"/>
      <c r="C3" s="7"/>
      <c r="D3" s="8"/>
      <c r="E3" s="8"/>
      <c r="F3" s="10"/>
    </row>
    <row r="4" spans="1:6" s="2" customFormat="1" ht="15.75" customHeight="1">
      <c r="A4" s="11" t="str">
        <f>'1-汇总表'!A4</f>
        <v>产权持有人名称：阳煤集团青岛恒源化工有限公司</v>
      </c>
      <c r="B4" s="11"/>
      <c r="C4" s="11"/>
      <c r="F4" s="12"/>
    </row>
    <row r="5" spans="1:6" s="3" customFormat="1" ht="15.75" customHeight="1">
      <c r="A5" s="76" t="s">
        <v>576</v>
      </c>
      <c r="B5" s="76" t="s">
        <v>577</v>
      </c>
      <c r="C5" s="76" t="s">
        <v>578</v>
      </c>
      <c r="D5" s="76" t="s">
        <v>579</v>
      </c>
      <c r="E5" s="76" t="s">
        <v>493</v>
      </c>
      <c r="F5" s="76" t="s">
        <v>580</v>
      </c>
    </row>
    <row r="6" spans="1:6" ht="15.75" customHeight="1">
      <c r="A6" s="76" t="s">
        <v>966</v>
      </c>
      <c r="B6" s="129" t="s">
        <v>967</v>
      </c>
      <c r="C6" s="19">
        <f>'4-7-1在建（土建）'!P28</f>
        <v>0</v>
      </c>
      <c r="D6" s="19">
        <f>'4-7-1在建（土建）'!Q28</f>
        <v>0</v>
      </c>
      <c r="E6" s="19">
        <f>D6-C6</f>
        <v>0</v>
      </c>
      <c r="F6" s="108" t="str">
        <f>IF(OR(C6=0,C6=""),"",ROUND(E6/C6*100,2))</f>
        <v/>
      </c>
    </row>
    <row r="7" spans="1:6" ht="15.75" customHeight="1">
      <c r="A7" s="76" t="s">
        <v>968</v>
      </c>
      <c r="B7" s="129" t="s">
        <v>969</v>
      </c>
      <c r="C7" s="19">
        <f>'4-7-2在建（设备）'!S570</f>
        <v>54259159.329999998</v>
      </c>
      <c r="D7" s="19">
        <f>'4-7-2在建（设备）'!V570</f>
        <v>8188983.2000000002</v>
      </c>
      <c r="E7" s="19">
        <f>D7-C7</f>
        <v>-46070176.130000003</v>
      </c>
      <c r="F7" s="108">
        <f>IF(OR(C7=0,C7=""),"",ROUND(E7/C7*100,2))</f>
        <v>-84.91</v>
      </c>
    </row>
    <row r="8" spans="1:6" ht="15.75" customHeight="1">
      <c r="A8" s="76"/>
      <c r="B8" s="157"/>
      <c r="C8" s="19"/>
      <c r="D8" s="19"/>
      <c r="E8" s="19"/>
      <c r="F8" s="19"/>
    </row>
    <row r="9" spans="1:6" ht="15.75" customHeight="1">
      <c r="A9" s="76"/>
      <c r="B9" s="157"/>
      <c r="C9" s="19"/>
      <c r="D9" s="19"/>
      <c r="E9" s="19"/>
      <c r="F9" s="19"/>
    </row>
    <row r="10" spans="1:6" ht="15.75" customHeight="1">
      <c r="A10" s="76"/>
      <c r="B10" s="157"/>
      <c r="C10" s="19"/>
      <c r="D10" s="19"/>
      <c r="E10" s="19"/>
      <c r="F10" s="19"/>
    </row>
    <row r="11" spans="1:6" ht="15.75" customHeight="1">
      <c r="A11" s="76"/>
      <c r="B11" s="157"/>
      <c r="C11" s="19"/>
      <c r="D11" s="19"/>
      <c r="E11" s="19"/>
      <c r="F11" s="19"/>
    </row>
    <row r="12" spans="1:6" ht="15.75" customHeight="1">
      <c r="A12" s="76"/>
      <c r="B12" s="157"/>
      <c r="C12" s="19"/>
      <c r="D12" s="19"/>
      <c r="E12" s="19"/>
      <c r="F12" s="19"/>
    </row>
    <row r="13" spans="1:6" ht="15.75" customHeight="1">
      <c r="A13" s="76"/>
      <c r="B13" s="157"/>
      <c r="C13" s="19"/>
      <c r="D13" s="19"/>
      <c r="E13" s="19"/>
      <c r="F13" s="19"/>
    </row>
    <row r="14" spans="1:6" ht="15.75" customHeight="1">
      <c r="A14" s="76"/>
      <c r="B14" s="157"/>
      <c r="C14" s="19"/>
      <c r="D14" s="19"/>
      <c r="E14" s="19"/>
      <c r="F14" s="19"/>
    </row>
    <row r="15" spans="1:6" ht="15.75" customHeight="1">
      <c r="A15" s="76"/>
      <c r="B15" s="157"/>
      <c r="C15" s="19"/>
      <c r="D15" s="19"/>
      <c r="E15" s="19"/>
      <c r="F15" s="19"/>
    </row>
    <row r="16" spans="1:6" ht="15.75" customHeight="1">
      <c r="A16" s="76"/>
      <c r="B16" s="157"/>
      <c r="C16" s="19"/>
      <c r="D16" s="19"/>
      <c r="E16" s="19"/>
      <c r="F16" s="19"/>
    </row>
    <row r="17" spans="1:6" ht="15.75" customHeight="1">
      <c r="A17" s="76"/>
      <c r="B17" s="157"/>
      <c r="C17" s="19"/>
      <c r="D17" s="19"/>
      <c r="E17" s="19"/>
      <c r="F17" s="19"/>
    </row>
    <row r="18" spans="1:6" ht="15.75" customHeight="1">
      <c r="A18" s="76"/>
      <c r="B18" s="157"/>
      <c r="C18" s="19"/>
      <c r="D18" s="19"/>
      <c r="E18" s="19"/>
      <c r="F18" s="19"/>
    </row>
    <row r="19" spans="1:6" ht="15.75" customHeight="1">
      <c r="A19" s="76"/>
      <c r="B19" s="157"/>
      <c r="C19" s="19"/>
      <c r="D19" s="19"/>
      <c r="E19" s="19"/>
      <c r="F19" s="19"/>
    </row>
    <row r="20" spans="1:6" ht="15.75" customHeight="1">
      <c r="A20" s="76"/>
      <c r="B20" s="157"/>
      <c r="C20" s="19"/>
      <c r="D20" s="19"/>
      <c r="E20" s="19"/>
      <c r="F20" s="19"/>
    </row>
    <row r="21" spans="1:6" ht="15.75" customHeight="1">
      <c r="A21" s="76"/>
      <c r="B21" s="158"/>
      <c r="C21" s="19"/>
      <c r="D21" s="19"/>
      <c r="E21" s="19"/>
      <c r="F21" s="19"/>
    </row>
    <row r="22" spans="1:6" ht="15.75" customHeight="1">
      <c r="A22" s="76"/>
      <c r="B22" s="157"/>
      <c r="C22" s="19"/>
      <c r="D22" s="19"/>
      <c r="E22" s="19"/>
      <c r="F22" s="19"/>
    </row>
    <row r="23" spans="1:6" ht="15.75" customHeight="1">
      <c r="A23" s="76"/>
      <c r="B23" s="158"/>
      <c r="C23" s="19"/>
      <c r="D23" s="19"/>
      <c r="E23" s="19"/>
      <c r="F23" s="19"/>
    </row>
    <row r="24" spans="1:6" ht="15.75" customHeight="1">
      <c r="A24" s="76"/>
      <c r="B24" s="157"/>
      <c r="C24" s="19"/>
      <c r="D24" s="19"/>
      <c r="E24" s="19"/>
      <c r="F24" s="19"/>
    </row>
    <row r="25" spans="1:6" ht="15.75" customHeight="1">
      <c r="A25" s="76"/>
      <c r="B25" s="158"/>
      <c r="C25" s="19"/>
      <c r="D25" s="19"/>
      <c r="E25" s="19"/>
      <c r="F25" s="19"/>
    </row>
    <row r="26" spans="1:6" ht="15.75" customHeight="1">
      <c r="A26" s="825" t="s">
        <v>970</v>
      </c>
      <c r="B26" s="825"/>
      <c r="C26" s="19">
        <f>C6+C7</f>
        <v>54259159.329999998</v>
      </c>
      <c r="D26" s="19">
        <f>D6+D7</f>
        <v>8188983.2000000002</v>
      </c>
      <c r="E26" s="19">
        <f>D26-C26</f>
        <v>-46070176.130000003</v>
      </c>
      <c r="F26" s="108">
        <f>IF(OR(C26=0,C26=""),"",ROUND(E26/C26*100,2))</f>
        <v>-84.91</v>
      </c>
    </row>
    <row r="27" spans="1:6" ht="15.75" customHeight="1">
      <c r="A27" s="825" t="s">
        <v>971</v>
      </c>
      <c r="B27" s="825"/>
      <c r="C27" s="19">
        <f>'4-7-1在建（土建）'!P27+'4-7-2在建（设备）'!S569</f>
        <v>10356524.77</v>
      </c>
      <c r="D27" s="19"/>
      <c r="E27" s="19">
        <f>D27-C27</f>
        <v>-10356524.77</v>
      </c>
      <c r="F27" s="108">
        <f>IF(OR(C27=0,C27=""),"",ROUND(E27/C27*100,2))</f>
        <v>-100</v>
      </c>
    </row>
    <row r="28" spans="1:6" ht="15.75" customHeight="1">
      <c r="A28" s="883" t="s">
        <v>972</v>
      </c>
      <c r="B28" s="883"/>
      <c r="C28" s="19">
        <f>C26-C27</f>
        <v>43902634.560000002</v>
      </c>
      <c r="D28" s="19">
        <f>D26-D27</f>
        <v>8188983.2000000002</v>
      </c>
      <c r="E28" s="19">
        <f>D28-C28</f>
        <v>-35713651.359999999</v>
      </c>
      <c r="F28" s="108">
        <f>IF(OR(C28=0,C28=""),"",ROUND(E28/C28*100,2))</f>
        <v>-81.349999999999994</v>
      </c>
    </row>
    <row r="29" spans="1:6" ht="15.75" customHeight="1">
      <c r="C29" s="82"/>
      <c r="D29" s="82"/>
      <c r="E29" s="82"/>
    </row>
    <row r="30" spans="1:6" ht="15.75" customHeight="1">
      <c r="D30" s="24" t="str">
        <f>"评估人员："&amp;封面!$P$26</f>
        <v>评估人员：</v>
      </c>
    </row>
  </sheetData>
  <mergeCells count="5">
    <mergeCell ref="A1:F1"/>
    <mergeCell ref="A2:F2"/>
    <mergeCell ref="A26:B26"/>
    <mergeCell ref="A27:B27"/>
    <mergeCell ref="A28:B28"/>
  </mergeCells>
  <phoneticPr fontId="206" type="noConversion"/>
  <hyperlinks>
    <hyperlink ref="A28:B28" location="'4-非流动资产汇总'!A1" display="在建工程合计"/>
    <hyperlink ref="B6" location="'4-7-1在建（土建）'!A1" display="在建工程—土建工程"/>
    <hyperlink ref="B7" location="'4-7-2在建（设备）'!A1" display="在建工程—设备安装工程"/>
  </hyperlinks>
  <printOptions horizontalCentered="1"/>
  <pageMargins left="0.47" right="0.49" top="0.87" bottom="0.87" header="1.25" footer="0.75"/>
  <pageSetup paperSize="9" fitToHeight="0" orientation="landscape" horizontalDpi="4294967292" r:id="rId1"/>
  <headerFooter scaleWithDoc="0">
    <oddHeader>&amp;R&amp;"宋体,常规"&amp;10表4-7
共&amp;N页第&amp;P页
金额单位:人民币元</oddHead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0"/>
  <sheetViews>
    <sheetView showGridLines="0" topLeftCell="F1" workbookViewId="0">
      <selection activeCell="W7" sqref="W7"/>
    </sheetView>
  </sheetViews>
  <sheetFormatPr defaultRowHeight="15.75" customHeight="1"/>
  <cols>
    <col min="1" max="1" width="5.375" style="4" customWidth="1"/>
    <col min="2" max="2" width="9.625" style="4" bestFit="1" customWidth="1"/>
    <col min="3" max="3" width="8" style="4" bestFit="1" customWidth="1"/>
    <col min="4" max="4" width="15.125" style="4" customWidth="1"/>
    <col min="5" max="5" width="7.75" style="4" customWidth="1"/>
    <col min="6" max="6" width="13" style="4" customWidth="1"/>
    <col min="7" max="7" width="7.125" style="49" customWidth="1"/>
    <col min="8" max="8" width="10.75" style="4" customWidth="1"/>
    <col min="9" max="9" width="10.125" style="4" customWidth="1"/>
    <col min="10" max="13" width="12.875" style="4" customWidth="1"/>
    <col min="14" max="15" width="9" style="4"/>
    <col min="16" max="16" width="11" style="4" customWidth="1"/>
    <col min="17" max="17" width="10.625" style="4" customWidth="1"/>
    <col min="18" max="18" width="7.625" style="4" customWidth="1"/>
    <col min="19" max="19" width="7.25" style="4" customWidth="1"/>
    <col min="20" max="20" width="8" style="4" customWidth="1"/>
    <col min="21" max="16384" width="9" style="4"/>
  </cols>
  <sheetData>
    <row r="1" spans="1:20" s="1" customFormat="1" ht="30" customHeight="1">
      <c r="A1" s="759" t="s">
        <v>973</v>
      </c>
      <c r="B1" s="759"/>
      <c r="C1" s="759"/>
      <c r="D1" s="759"/>
      <c r="E1" s="759"/>
      <c r="F1" s="759"/>
      <c r="G1" s="759"/>
      <c r="H1" s="759"/>
      <c r="I1" s="759"/>
      <c r="J1" s="759"/>
      <c r="K1" s="759"/>
      <c r="L1" s="759"/>
      <c r="M1" s="759"/>
      <c r="N1" s="759"/>
      <c r="O1" s="759"/>
      <c r="P1" s="759"/>
      <c r="Q1" s="759"/>
      <c r="R1" s="759"/>
      <c r="S1" s="759"/>
      <c r="T1" s="759"/>
    </row>
    <row r="2" spans="1:20" s="2" customFormat="1" ht="14.1" customHeight="1">
      <c r="A2" s="760" t="str">
        <f>'1-汇总表'!A2:F2</f>
        <v>评估基准日：2018年12月31日</v>
      </c>
      <c r="B2" s="760"/>
      <c r="C2" s="760"/>
      <c r="D2" s="760"/>
      <c r="E2" s="760"/>
      <c r="F2" s="760"/>
      <c r="G2" s="768"/>
      <c r="H2" s="768"/>
      <c r="I2" s="768"/>
      <c r="J2" s="768"/>
      <c r="K2" s="768"/>
      <c r="L2" s="768"/>
      <c r="M2" s="768"/>
      <c r="N2" s="768"/>
      <c r="O2" s="768"/>
      <c r="P2" s="768"/>
      <c r="Q2" s="768"/>
      <c r="R2" s="768"/>
      <c r="S2" s="768"/>
      <c r="T2" s="768"/>
    </row>
    <row r="3" spans="1:20" s="2" customFormat="1" ht="14.1" customHeight="1">
      <c r="A3" s="7"/>
      <c r="B3" s="7"/>
      <c r="C3" s="7"/>
      <c r="D3" s="7"/>
      <c r="E3" s="7"/>
      <c r="F3" s="7"/>
      <c r="G3" s="62"/>
      <c r="H3" s="8"/>
      <c r="I3" s="8"/>
      <c r="J3" s="8"/>
      <c r="K3" s="8"/>
      <c r="L3" s="8"/>
      <c r="M3" s="8"/>
      <c r="N3" s="8"/>
      <c r="O3" s="8"/>
      <c r="P3" s="8"/>
      <c r="Q3" s="8"/>
      <c r="R3" s="8"/>
      <c r="S3" s="8"/>
      <c r="T3" s="10"/>
    </row>
    <row r="4" spans="1:20" s="2" customFormat="1" ht="15.75" customHeight="1">
      <c r="A4" s="120" t="str">
        <f>'1-汇总表'!A4</f>
        <v>产权持有人名称：阳煤集团青岛恒源化工有限公司</v>
      </c>
      <c r="B4" s="120"/>
      <c r="C4" s="120"/>
      <c r="D4" s="120"/>
      <c r="E4" s="120"/>
      <c r="F4" s="120"/>
      <c r="G4" s="55"/>
      <c r="T4" s="12"/>
    </row>
    <row r="5" spans="1:20" s="3" customFormat="1" ht="30" customHeight="1">
      <c r="A5" s="16" t="s">
        <v>489</v>
      </c>
      <c r="B5" s="16" t="s">
        <v>869</v>
      </c>
      <c r="C5" s="16" t="s">
        <v>870</v>
      </c>
      <c r="D5" s="16" t="s">
        <v>974</v>
      </c>
      <c r="E5" s="16" t="s">
        <v>861</v>
      </c>
      <c r="F5" s="153" t="s">
        <v>975</v>
      </c>
      <c r="G5" s="85" t="s">
        <v>976</v>
      </c>
      <c r="H5" s="16" t="s">
        <v>977</v>
      </c>
      <c r="I5" s="16" t="s">
        <v>978</v>
      </c>
      <c r="J5" s="16" t="s">
        <v>979</v>
      </c>
      <c r="K5" s="16" t="s">
        <v>980</v>
      </c>
      <c r="L5" s="16" t="s">
        <v>981</v>
      </c>
      <c r="M5" s="16" t="s">
        <v>982</v>
      </c>
      <c r="N5" s="16" t="s">
        <v>983</v>
      </c>
      <c r="O5" s="16" t="s">
        <v>984</v>
      </c>
      <c r="P5" s="16" t="s">
        <v>491</v>
      </c>
      <c r="Q5" s="13" t="s">
        <v>492</v>
      </c>
      <c r="R5" s="13" t="s">
        <v>493</v>
      </c>
      <c r="S5" s="13" t="s">
        <v>494</v>
      </c>
      <c r="T5" s="13" t="s">
        <v>581</v>
      </c>
    </row>
    <row r="6" spans="1:20" ht="15.75" customHeight="1">
      <c r="A6" s="13"/>
      <c r="B6" s="122"/>
      <c r="C6" s="122"/>
      <c r="D6" s="124"/>
      <c r="E6" s="114"/>
      <c r="F6" s="154"/>
      <c r="G6" s="56"/>
      <c r="H6" s="56"/>
      <c r="I6" s="71"/>
      <c r="J6" s="71"/>
      <c r="K6" s="155"/>
      <c r="L6" s="155"/>
      <c r="M6" s="155"/>
      <c r="N6" s="13"/>
      <c r="O6" s="13"/>
      <c r="P6" s="19"/>
      <c r="Q6" s="19"/>
      <c r="R6" s="19">
        <f>Q6-P6</f>
        <v>0</v>
      </c>
      <c r="S6" s="108" t="str">
        <f>IF(OR(P6=0,P6=""),"",ROUND(R6/P6*100,2))</f>
        <v/>
      </c>
      <c r="T6" s="114"/>
    </row>
    <row r="7" spans="1:20" ht="15.75" customHeight="1">
      <c r="A7" s="13"/>
      <c r="B7" s="122"/>
      <c r="C7" s="122"/>
      <c r="D7" s="124"/>
      <c r="E7" s="124"/>
      <c r="F7" s="87"/>
      <c r="G7" s="56"/>
      <c r="H7" s="56"/>
      <c r="I7" s="71"/>
      <c r="J7" s="71"/>
      <c r="K7" s="155"/>
      <c r="L7" s="155"/>
      <c r="M7" s="155"/>
      <c r="N7" s="13"/>
      <c r="O7" s="13"/>
      <c r="P7" s="19"/>
      <c r="Q7" s="19"/>
      <c r="R7" s="19">
        <f t="shared" ref="R7:R23" si="0">Q7-P7</f>
        <v>0</v>
      </c>
      <c r="S7" s="108" t="str">
        <f t="shared" ref="S7:S23" si="1">IF(OR(P7=0,P7=""),"",ROUND(R7/P7*100,2))</f>
        <v/>
      </c>
      <c r="T7" s="114"/>
    </row>
    <row r="8" spans="1:20" ht="15.75" customHeight="1">
      <c r="A8" s="13"/>
      <c r="B8" s="122"/>
      <c r="C8" s="122"/>
      <c r="D8" s="124"/>
      <c r="E8" s="124"/>
      <c r="F8" s="87"/>
      <c r="G8" s="56"/>
      <c r="H8" s="56"/>
      <c r="I8" s="71"/>
      <c r="J8" s="71"/>
      <c r="K8" s="155"/>
      <c r="L8" s="155"/>
      <c r="M8" s="155"/>
      <c r="N8" s="13"/>
      <c r="O8" s="13"/>
      <c r="P8" s="19"/>
      <c r="Q8" s="19"/>
      <c r="R8" s="19">
        <f t="shared" si="0"/>
        <v>0</v>
      </c>
      <c r="S8" s="108" t="str">
        <f t="shared" si="1"/>
        <v/>
      </c>
      <c r="T8" s="114"/>
    </row>
    <row r="9" spans="1:20" ht="15.75" customHeight="1">
      <c r="A9" s="13"/>
      <c r="B9" s="122"/>
      <c r="C9" s="122"/>
      <c r="D9" s="124"/>
      <c r="E9" s="124"/>
      <c r="F9" s="87"/>
      <c r="G9" s="56"/>
      <c r="H9" s="56"/>
      <c r="I9" s="71"/>
      <c r="J9" s="71"/>
      <c r="K9" s="155"/>
      <c r="L9" s="155"/>
      <c r="M9" s="155"/>
      <c r="N9" s="13"/>
      <c r="O9" s="13"/>
      <c r="P9" s="19"/>
      <c r="Q9" s="19"/>
      <c r="R9" s="19">
        <f t="shared" si="0"/>
        <v>0</v>
      </c>
      <c r="S9" s="108" t="str">
        <f t="shared" si="1"/>
        <v/>
      </c>
      <c r="T9" s="114"/>
    </row>
    <row r="10" spans="1:20" ht="15.75" customHeight="1">
      <c r="A10" s="13"/>
      <c r="B10" s="122"/>
      <c r="C10" s="122"/>
      <c r="D10" s="124"/>
      <c r="E10" s="124"/>
      <c r="F10" s="87"/>
      <c r="G10" s="56"/>
      <c r="H10" s="56"/>
      <c r="I10" s="71"/>
      <c r="J10" s="71"/>
      <c r="K10" s="155"/>
      <c r="L10" s="155"/>
      <c r="M10" s="155"/>
      <c r="N10" s="13"/>
      <c r="O10" s="13"/>
      <c r="P10" s="19"/>
      <c r="Q10" s="19"/>
      <c r="R10" s="19">
        <f t="shared" si="0"/>
        <v>0</v>
      </c>
      <c r="S10" s="108" t="str">
        <f t="shared" si="1"/>
        <v/>
      </c>
      <c r="T10" s="114"/>
    </row>
    <row r="11" spans="1:20" ht="15.75" customHeight="1">
      <c r="A11" s="13"/>
      <c r="B11" s="122"/>
      <c r="C11" s="122"/>
      <c r="D11" s="124"/>
      <c r="E11" s="124"/>
      <c r="F11" s="87"/>
      <c r="G11" s="56"/>
      <c r="H11" s="56"/>
      <c r="I11" s="71"/>
      <c r="J11" s="71"/>
      <c r="K11" s="155"/>
      <c r="L11" s="155"/>
      <c r="M11" s="155"/>
      <c r="N11" s="13"/>
      <c r="O11" s="13"/>
      <c r="P11" s="19"/>
      <c r="Q11" s="19"/>
      <c r="R11" s="19">
        <f t="shared" si="0"/>
        <v>0</v>
      </c>
      <c r="S11" s="108" t="str">
        <f t="shared" si="1"/>
        <v/>
      </c>
      <c r="T11" s="114"/>
    </row>
    <row r="12" spans="1:20" ht="15.75" customHeight="1">
      <c r="A12" s="13"/>
      <c r="B12" s="122"/>
      <c r="C12" s="122"/>
      <c r="D12" s="124"/>
      <c r="E12" s="124"/>
      <c r="F12" s="87"/>
      <c r="G12" s="56"/>
      <c r="H12" s="56"/>
      <c r="I12" s="71"/>
      <c r="J12" s="71"/>
      <c r="K12" s="155"/>
      <c r="L12" s="155"/>
      <c r="M12" s="155"/>
      <c r="N12" s="13"/>
      <c r="O12" s="13"/>
      <c r="P12" s="19"/>
      <c r="Q12" s="19"/>
      <c r="R12" s="19">
        <f t="shared" si="0"/>
        <v>0</v>
      </c>
      <c r="S12" s="108" t="str">
        <f t="shared" si="1"/>
        <v/>
      </c>
      <c r="T12" s="114"/>
    </row>
    <row r="13" spans="1:20" ht="15.75" customHeight="1">
      <c r="A13" s="13"/>
      <c r="B13" s="122"/>
      <c r="C13" s="122"/>
      <c r="D13" s="124"/>
      <c r="E13" s="124"/>
      <c r="F13" s="87"/>
      <c r="G13" s="56"/>
      <c r="H13" s="56"/>
      <c r="I13" s="71"/>
      <c r="J13" s="71"/>
      <c r="K13" s="155"/>
      <c r="L13" s="155"/>
      <c r="M13" s="155"/>
      <c r="N13" s="13"/>
      <c r="O13" s="13"/>
      <c r="P13" s="19"/>
      <c r="Q13" s="19"/>
      <c r="R13" s="19">
        <f t="shared" si="0"/>
        <v>0</v>
      </c>
      <c r="S13" s="108" t="str">
        <f t="shared" si="1"/>
        <v/>
      </c>
      <c r="T13" s="114"/>
    </row>
    <row r="14" spans="1:20" ht="15.75" customHeight="1">
      <c r="A14" s="13"/>
      <c r="B14" s="122"/>
      <c r="C14" s="122"/>
      <c r="D14" s="124"/>
      <c r="E14" s="124"/>
      <c r="F14" s="87"/>
      <c r="G14" s="56"/>
      <c r="H14" s="56"/>
      <c r="I14" s="71"/>
      <c r="J14" s="71"/>
      <c r="K14" s="155"/>
      <c r="L14" s="155"/>
      <c r="M14" s="155"/>
      <c r="N14" s="13"/>
      <c r="O14" s="13"/>
      <c r="P14" s="19"/>
      <c r="Q14" s="19"/>
      <c r="R14" s="19">
        <f t="shared" si="0"/>
        <v>0</v>
      </c>
      <c r="S14" s="108" t="str">
        <f t="shared" si="1"/>
        <v/>
      </c>
      <c r="T14" s="114"/>
    </row>
    <row r="15" spans="1:20" ht="15.75" customHeight="1">
      <c r="A15" s="13"/>
      <c r="B15" s="122"/>
      <c r="C15" s="122"/>
      <c r="D15" s="124"/>
      <c r="E15" s="124"/>
      <c r="F15" s="87"/>
      <c r="G15" s="56"/>
      <c r="H15" s="56"/>
      <c r="I15" s="71"/>
      <c r="J15" s="71"/>
      <c r="K15" s="155"/>
      <c r="L15" s="155"/>
      <c r="M15" s="155"/>
      <c r="N15" s="13"/>
      <c r="O15" s="13"/>
      <c r="P15" s="19"/>
      <c r="Q15" s="19"/>
      <c r="R15" s="19"/>
      <c r="S15" s="108"/>
      <c r="T15" s="114"/>
    </row>
    <row r="16" spans="1:20" ht="15.75" customHeight="1">
      <c r="A16" s="13"/>
      <c r="B16" s="122"/>
      <c r="C16" s="122"/>
      <c r="D16" s="124"/>
      <c r="E16" s="124"/>
      <c r="F16" s="87"/>
      <c r="G16" s="56"/>
      <c r="H16" s="56"/>
      <c r="I16" s="71"/>
      <c r="J16" s="71"/>
      <c r="K16" s="155"/>
      <c r="L16" s="155"/>
      <c r="M16" s="155"/>
      <c r="N16" s="13"/>
      <c r="O16" s="13"/>
      <c r="P16" s="19"/>
      <c r="Q16" s="19"/>
      <c r="R16" s="19">
        <f t="shared" si="0"/>
        <v>0</v>
      </c>
      <c r="S16" s="108" t="str">
        <f t="shared" si="1"/>
        <v/>
      </c>
      <c r="T16" s="114"/>
    </row>
    <row r="17" spans="1:20" ht="15.75" customHeight="1">
      <c r="A17" s="13"/>
      <c r="B17" s="122"/>
      <c r="C17" s="122"/>
      <c r="D17" s="124"/>
      <c r="E17" s="124"/>
      <c r="F17" s="87"/>
      <c r="G17" s="56"/>
      <c r="H17" s="56"/>
      <c r="I17" s="71"/>
      <c r="J17" s="71"/>
      <c r="K17" s="155"/>
      <c r="L17" s="155"/>
      <c r="M17" s="155"/>
      <c r="N17" s="13"/>
      <c r="O17" s="13"/>
      <c r="P17" s="19"/>
      <c r="Q17" s="19"/>
      <c r="R17" s="19">
        <f t="shared" si="0"/>
        <v>0</v>
      </c>
      <c r="S17" s="108" t="str">
        <f t="shared" si="1"/>
        <v/>
      </c>
      <c r="T17" s="114"/>
    </row>
    <row r="18" spans="1:20" ht="15.75" customHeight="1">
      <c r="A18" s="13"/>
      <c r="B18" s="122"/>
      <c r="C18" s="122"/>
      <c r="D18" s="124"/>
      <c r="E18" s="124"/>
      <c r="F18" s="87"/>
      <c r="G18" s="56"/>
      <c r="H18" s="56"/>
      <c r="I18" s="71"/>
      <c r="J18" s="71"/>
      <c r="K18" s="155"/>
      <c r="L18" s="155"/>
      <c r="M18" s="155"/>
      <c r="N18" s="13"/>
      <c r="O18" s="13"/>
      <c r="P18" s="19"/>
      <c r="Q18" s="19"/>
      <c r="R18" s="19">
        <f t="shared" si="0"/>
        <v>0</v>
      </c>
      <c r="S18" s="108" t="str">
        <f t="shared" si="1"/>
        <v/>
      </c>
      <c r="T18" s="114"/>
    </row>
    <row r="19" spans="1:20" ht="15.75" customHeight="1">
      <c r="A19" s="13"/>
      <c r="B19" s="122"/>
      <c r="C19" s="122"/>
      <c r="D19" s="124"/>
      <c r="E19" s="124"/>
      <c r="F19" s="87"/>
      <c r="G19" s="56"/>
      <c r="H19" s="56"/>
      <c r="I19" s="71"/>
      <c r="J19" s="71"/>
      <c r="K19" s="155"/>
      <c r="L19" s="155"/>
      <c r="M19" s="155"/>
      <c r="N19" s="13"/>
      <c r="O19" s="13"/>
      <c r="P19" s="19"/>
      <c r="Q19" s="19"/>
      <c r="R19" s="19">
        <f t="shared" si="0"/>
        <v>0</v>
      </c>
      <c r="S19" s="108" t="str">
        <f t="shared" si="1"/>
        <v/>
      </c>
      <c r="T19" s="114"/>
    </row>
    <row r="20" spans="1:20" ht="15.75" customHeight="1">
      <c r="A20" s="13"/>
      <c r="B20" s="122"/>
      <c r="C20" s="122"/>
      <c r="D20" s="124"/>
      <c r="E20" s="124"/>
      <c r="F20" s="87"/>
      <c r="G20" s="56"/>
      <c r="H20" s="56"/>
      <c r="I20" s="71"/>
      <c r="J20" s="71"/>
      <c r="K20" s="155"/>
      <c r="L20" s="155"/>
      <c r="M20" s="155"/>
      <c r="N20" s="13"/>
      <c r="O20" s="13"/>
      <c r="P20" s="19"/>
      <c r="Q20" s="19"/>
      <c r="R20" s="19">
        <f t="shared" si="0"/>
        <v>0</v>
      </c>
      <c r="S20" s="108" t="str">
        <f t="shared" si="1"/>
        <v/>
      </c>
      <c r="T20" s="114"/>
    </row>
    <row r="21" spans="1:20" ht="15.75" customHeight="1">
      <c r="A21" s="13"/>
      <c r="B21" s="122"/>
      <c r="C21" s="122"/>
      <c r="D21" s="124"/>
      <c r="E21" s="124"/>
      <c r="F21" s="87"/>
      <c r="G21" s="56"/>
      <c r="H21" s="56"/>
      <c r="I21" s="71"/>
      <c r="J21" s="71"/>
      <c r="K21" s="155"/>
      <c r="L21" s="155"/>
      <c r="M21" s="155"/>
      <c r="N21" s="13"/>
      <c r="O21" s="13"/>
      <c r="P21" s="19"/>
      <c r="Q21" s="19"/>
      <c r="R21" s="19">
        <f t="shared" si="0"/>
        <v>0</v>
      </c>
      <c r="S21" s="108" t="str">
        <f t="shared" si="1"/>
        <v/>
      </c>
      <c r="T21" s="114"/>
    </row>
    <row r="22" spans="1:20" ht="15.75" customHeight="1">
      <c r="A22" s="13"/>
      <c r="B22" s="122"/>
      <c r="C22" s="122"/>
      <c r="D22" s="124"/>
      <c r="E22" s="124"/>
      <c r="F22" s="87"/>
      <c r="G22" s="56"/>
      <c r="H22" s="56"/>
      <c r="I22" s="71"/>
      <c r="J22" s="71"/>
      <c r="K22" s="155"/>
      <c r="L22" s="155"/>
      <c r="M22" s="155"/>
      <c r="N22" s="13"/>
      <c r="O22" s="13"/>
      <c r="P22" s="19"/>
      <c r="Q22" s="19"/>
      <c r="R22" s="19">
        <f t="shared" si="0"/>
        <v>0</v>
      </c>
      <c r="S22" s="108" t="str">
        <f t="shared" si="1"/>
        <v/>
      </c>
      <c r="T22" s="114"/>
    </row>
    <row r="23" spans="1:20" ht="15.75" customHeight="1">
      <c r="A23" s="13"/>
      <c r="B23" s="122"/>
      <c r="C23" s="122"/>
      <c r="D23" s="124"/>
      <c r="E23" s="124"/>
      <c r="F23" s="87"/>
      <c r="G23" s="56"/>
      <c r="H23" s="56"/>
      <c r="I23" s="71"/>
      <c r="J23" s="71"/>
      <c r="K23" s="155"/>
      <c r="L23" s="155"/>
      <c r="M23" s="155"/>
      <c r="N23" s="13"/>
      <c r="O23" s="13"/>
      <c r="P23" s="19"/>
      <c r="Q23" s="19"/>
      <c r="R23" s="19">
        <f t="shared" si="0"/>
        <v>0</v>
      </c>
      <c r="S23" s="108" t="str">
        <f t="shared" si="1"/>
        <v/>
      </c>
      <c r="T23" s="114"/>
    </row>
    <row r="24" spans="1:20" ht="15.75" customHeight="1">
      <c r="A24" s="13"/>
      <c r="B24" s="122"/>
      <c r="C24" s="122"/>
      <c r="D24" s="124"/>
      <c r="E24" s="124"/>
      <c r="F24" s="87"/>
      <c r="G24" s="56"/>
      <c r="H24" s="56"/>
      <c r="I24" s="71"/>
      <c r="J24" s="71"/>
      <c r="K24" s="155"/>
      <c r="L24" s="155"/>
      <c r="M24" s="155"/>
      <c r="N24" s="13"/>
      <c r="O24" s="13"/>
      <c r="P24" s="19"/>
      <c r="Q24" s="19"/>
      <c r="R24" s="19"/>
      <c r="S24" s="19" t="s">
        <v>573</v>
      </c>
      <c r="T24" s="114"/>
    </row>
    <row r="25" spans="1:20" ht="15.75" customHeight="1">
      <c r="A25" s="13"/>
      <c r="B25" s="122"/>
      <c r="C25" s="122"/>
      <c r="D25" s="124"/>
      <c r="E25" s="124"/>
      <c r="F25" s="87"/>
      <c r="G25" s="56"/>
      <c r="H25" s="56"/>
      <c r="I25" s="71"/>
      <c r="J25" s="71"/>
      <c r="K25" s="155"/>
      <c r="L25" s="155"/>
      <c r="M25" s="155"/>
      <c r="N25" s="13"/>
      <c r="O25" s="13"/>
      <c r="P25" s="19"/>
      <c r="Q25" s="19"/>
      <c r="R25" s="19"/>
      <c r="S25" s="19" t="s">
        <v>573</v>
      </c>
      <c r="T25" s="114"/>
    </row>
    <row r="26" spans="1:20" ht="15.75" customHeight="1">
      <c r="A26" s="825" t="s">
        <v>985</v>
      </c>
      <c r="B26" s="825"/>
      <c r="C26" s="825"/>
      <c r="D26" s="825"/>
      <c r="E26" s="825"/>
      <c r="F26" s="19"/>
      <c r="G26" s="63"/>
      <c r="H26" s="19" t="s">
        <v>573</v>
      </c>
      <c r="I26" s="19"/>
      <c r="J26" s="19"/>
      <c r="K26" s="156"/>
      <c r="L26" s="156"/>
      <c r="M26" s="156"/>
      <c r="N26" s="20"/>
      <c r="O26" s="20"/>
      <c r="P26" s="19">
        <f>SUM(P6:P25)</f>
        <v>0</v>
      </c>
      <c r="Q26" s="19">
        <f>SUM(Q6:Q25)</f>
        <v>0</v>
      </c>
      <c r="R26" s="19">
        <f>Q26-P26</f>
        <v>0</v>
      </c>
      <c r="S26" s="108" t="str">
        <f>IF(OR(P26=0,P26=""),"",ROUND(R26/P26*100,2))</f>
        <v/>
      </c>
      <c r="T26" s="114"/>
    </row>
    <row r="27" spans="1:20" ht="15.75" customHeight="1">
      <c r="A27" s="825" t="s">
        <v>986</v>
      </c>
      <c r="B27" s="825"/>
      <c r="C27" s="825"/>
      <c r="D27" s="825"/>
      <c r="E27" s="825"/>
      <c r="F27" s="19"/>
      <c r="G27" s="63"/>
      <c r="H27" s="19" t="s">
        <v>573</v>
      </c>
      <c r="I27" s="19"/>
      <c r="J27" s="19"/>
      <c r="K27" s="156"/>
      <c r="L27" s="156"/>
      <c r="M27" s="156"/>
      <c r="N27" s="20"/>
      <c r="O27" s="20"/>
      <c r="P27" s="19"/>
      <c r="Q27" s="19"/>
      <c r="R27" s="19">
        <f>Q27-P27</f>
        <v>0</v>
      </c>
      <c r="S27" s="108" t="str">
        <f>IF(OR(P27=0,P27=""),"",ROUND(R27/P27*100,2))</f>
        <v/>
      </c>
      <c r="T27" s="114"/>
    </row>
    <row r="28" spans="1:20" ht="15.75" customHeight="1">
      <c r="A28" s="883" t="s">
        <v>661</v>
      </c>
      <c r="B28" s="883"/>
      <c r="C28" s="883"/>
      <c r="D28" s="883"/>
      <c r="E28" s="883"/>
      <c r="F28" s="19"/>
      <c r="G28" s="63"/>
      <c r="H28" s="19" t="s">
        <v>573</v>
      </c>
      <c r="I28" s="19"/>
      <c r="J28" s="19"/>
      <c r="K28" s="156"/>
      <c r="L28" s="156"/>
      <c r="M28" s="156"/>
      <c r="N28" s="20"/>
      <c r="O28" s="20"/>
      <c r="P28" s="19">
        <f>P26-ABS(P27)</f>
        <v>0</v>
      </c>
      <c r="Q28" s="19">
        <f>Q26-ABS(Q27)</f>
        <v>0</v>
      </c>
      <c r="R28" s="19">
        <f>Q28-P28</f>
        <v>0</v>
      </c>
      <c r="S28" s="108" t="str">
        <f>IF(OR(P28=0,P28=""),"",ROUND(R28/P28*100,2))</f>
        <v/>
      </c>
      <c r="T28" s="114"/>
    </row>
    <row r="29" spans="1:20" s="2" customFormat="1" ht="15.75" customHeight="1">
      <c r="A29" s="2" t="str">
        <f>封面!B$10&amp;封面!D$10</f>
        <v>产权持有单位填表人：杨庆华</v>
      </c>
      <c r="E29" s="22"/>
      <c r="F29" s="22"/>
      <c r="G29" s="58"/>
    </row>
    <row r="30" spans="1:20" s="2" customFormat="1" ht="15.75" customHeight="1">
      <c r="A30" s="2" t="str">
        <f>封面!B$12&amp;封面!D$12&amp;封面!E$12&amp;封面!F$12&amp;封面!G$12&amp;封面!H$12&amp;封面!I$12</f>
        <v>填表日期：2019年1月24日</v>
      </c>
      <c r="G30" s="55"/>
      <c r="Q30" s="24" t="str">
        <f>"评估人员："&amp;封面!$P$26</f>
        <v>评估人员：</v>
      </c>
    </row>
  </sheetData>
  <mergeCells count="5">
    <mergeCell ref="A1:T1"/>
    <mergeCell ref="A2:T2"/>
    <mergeCell ref="A26:E26"/>
    <mergeCell ref="A27:E27"/>
    <mergeCell ref="A28:E28"/>
  </mergeCells>
  <phoneticPr fontId="206" type="noConversion"/>
  <hyperlinks>
    <hyperlink ref="A28:E28" location="'4-7在建工程汇总'!A1" display="合      计"/>
  </hyperlinks>
  <printOptions horizontalCentered="1"/>
  <pageMargins left="0.47" right="0.51" top="1.26" bottom="0.87" header="1.26" footer="0.75"/>
  <pageSetup paperSize="9" scale="63" fitToHeight="0" orientation="landscape" horizontalDpi="4294967292" r:id="rId1"/>
  <headerFooter scaleWithDoc="0">
    <oddHeader>&amp;R&amp;"宋体,常规"&amp;10表4-7-1
共&amp;N页第&amp;P页
金额单位:人民币元</oddHeader>
  </headerFooter>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G586"/>
  <sheetViews>
    <sheetView showGridLines="0" topLeftCell="A508" zoomScaleNormal="100" workbookViewId="0">
      <selection activeCell="H576" sqref="H576"/>
    </sheetView>
  </sheetViews>
  <sheetFormatPr defaultRowHeight="15.75" customHeight="1"/>
  <cols>
    <col min="1" max="1" width="4.75" style="4" customWidth="1"/>
    <col min="2" max="2" width="13.5" style="4" customWidth="1"/>
    <col min="3" max="4" width="10.625" style="4" customWidth="1"/>
    <col min="5" max="5" width="5" style="4" customWidth="1"/>
    <col min="6" max="6" width="5.375" style="4" customWidth="1"/>
    <col min="7" max="7" width="9.875" style="49" customWidth="1"/>
    <col min="8" max="8" width="6.125" style="4" customWidth="1"/>
    <col min="9" max="9" width="9" style="4" customWidth="1"/>
    <col min="10" max="10" width="8.375" style="4" customWidth="1"/>
    <col min="11" max="16" width="7.875" style="4" customWidth="1"/>
    <col min="17" max="17" width="7.375" style="4" customWidth="1"/>
    <col min="18" max="18" width="15.125" style="660" customWidth="1"/>
    <col min="19" max="19" width="15.125" style="4" customWidth="1"/>
    <col min="20" max="20" width="10.25" style="299" bestFit="1" customWidth="1"/>
    <col min="21" max="21" width="7.5" style="4" customWidth="1"/>
    <col min="22" max="22" width="10.25" style="299" bestFit="1" customWidth="1"/>
    <col min="23" max="23" width="11.5" style="4" bestFit="1" customWidth="1"/>
    <col min="24" max="24" width="5.625" style="4" customWidth="1"/>
    <col min="25" max="25" width="6.875" style="4" customWidth="1"/>
    <col min="26" max="16384" width="9" style="4"/>
  </cols>
  <sheetData>
    <row r="1" spans="1:25" s="1" customFormat="1" ht="30" customHeight="1">
      <c r="A1" s="759" t="s">
        <v>1900</v>
      </c>
      <c r="B1" s="759"/>
      <c r="C1" s="759"/>
      <c r="D1" s="759"/>
      <c r="E1" s="759"/>
      <c r="F1" s="759"/>
      <c r="G1" s="759"/>
      <c r="H1" s="759"/>
      <c r="I1" s="759"/>
      <c r="J1" s="759"/>
      <c r="K1" s="759"/>
      <c r="L1" s="759"/>
      <c r="M1" s="759"/>
      <c r="N1" s="759"/>
      <c r="O1" s="759"/>
      <c r="P1" s="759"/>
      <c r="Q1" s="759"/>
      <c r="R1" s="759"/>
      <c r="S1" s="759"/>
      <c r="T1" s="759"/>
      <c r="U1" s="759"/>
      <c r="V1" s="759"/>
      <c r="W1" s="759"/>
      <c r="X1" s="759"/>
      <c r="Y1" s="759"/>
    </row>
    <row r="2" spans="1:25" ht="14.1" customHeight="1">
      <c r="A2" s="795" t="str">
        <f>'1-汇总表'!A2:F2</f>
        <v>评估基准日：2018年12月31日</v>
      </c>
      <c r="B2" s="795"/>
      <c r="C2" s="795"/>
      <c r="D2" s="795"/>
      <c r="E2" s="795"/>
      <c r="F2" s="795"/>
      <c r="G2" s="795"/>
      <c r="H2" s="795"/>
      <c r="I2" s="795"/>
      <c r="J2" s="795"/>
      <c r="K2" s="795"/>
      <c r="L2" s="795"/>
      <c r="M2" s="795"/>
      <c r="N2" s="795"/>
      <c r="O2" s="795"/>
      <c r="P2" s="795"/>
      <c r="Q2" s="795"/>
      <c r="R2" s="795"/>
      <c r="S2" s="795"/>
      <c r="T2" s="873"/>
      <c r="U2" s="873"/>
      <c r="V2" s="873"/>
      <c r="W2" s="873"/>
      <c r="X2" s="873"/>
      <c r="Y2" s="873"/>
    </row>
    <row r="3" spans="1:25" ht="14.1" customHeight="1">
      <c r="A3" s="624"/>
      <c r="B3" s="624"/>
      <c r="C3" s="624"/>
      <c r="D3" s="624"/>
      <c r="E3" s="624"/>
      <c r="F3" s="624"/>
      <c r="G3" s="145"/>
      <c r="H3" s="624"/>
      <c r="I3" s="624"/>
      <c r="J3" s="624"/>
      <c r="K3" s="624"/>
      <c r="L3" s="624"/>
      <c r="M3" s="624"/>
      <c r="N3" s="624"/>
      <c r="O3" s="624"/>
      <c r="P3" s="624"/>
      <c r="Q3" s="624"/>
      <c r="R3" s="659"/>
      <c r="S3" s="624"/>
      <c r="T3" s="616"/>
      <c r="U3" s="625"/>
      <c r="V3" s="616"/>
      <c r="W3" s="625"/>
      <c r="X3" s="625"/>
      <c r="Y3" s="622"/>
    </row>
    <row r="4" spans="1:25" ht="15.75" customHeight="1">
      <c r="A4" s="592" t="str">
        <f>'1-汇总表'!A4</f>
        <v>产权持有人名称：阳煤集团青岛恒源化工有限公司</v>
      </c>
      <c r="Y4" s="147"/>
    </row>
    <row r="5" spans="1:25" s="3" customFormat="1" ht="15.75" customHeight="1">
      <c r="A5" s="781" t="s">
        <v>489</v>
      </c>
      <c r="B5" s="781" t="s">
        <v>974</v>
      </c>
      <c r="C5" s="781" t="s">
        <v>705</v>
      </c>
      <c r="D5" s="781" t="s">
        <v>1901</v>
      </c>
      <c r="E5" s="781" t="s">
        <v>693</v>
      </c>
      <c r="F5" s="794" t="s">
        <v>692</v>
      </c>
      <c r="G5" s="868" t="s">
        <v>1902</v>
      </c>
      <c r="H5" s="794" t="s">
        <v>987</v>
      </c>
      <c r="I5" s="796" t="s">
        <v>936</v>
      </c>
      <c r="J5" s="796" t="s">
        <v>1903</v>
      </c>
      <c r="K5" s="807" t="s">
        <v>1904</v>
      </c>
      <c r="L5" s="807"/>
      <c r="M5" s="807"/>
      <c r="N5" s="807"/>
      <c r="O5" s="807"/>
      <c r="P5" s="807"/>
      <c r="Q5" s="868" t="s">
        <v>1905</v>
      </c>
      <c r="R5" s="794" t="s">
        <v>491</v>
      </c>
      <c r="S5" s="794"/>
      <c r="T5" s="781" t="s">
        <v>492</v>
      </c>
      <c r="U5" s="781"/>
      <c r="V5" s="781"/>
      <c r="W5" s="781" t="s">
        <v>493</v>
      </c>
      <c r="X5" s="794" t="s">
        <v>494</v>
      </c>
      <c r="Y5" s="794" t="s">
        <v>581</v>
      </c>
    </row>
    <row r="6" spans="1:25" s="3" customFormat="1" ht="36.75" customHeight="1">
      <c r="A6" s="781"/>
      <c r="B6" s="781"/>
      <c r="C6" s="781"/>
      <c r="D6" s="781"/>
      <c r="E6" s="781"/>
      <c r="F6" s="781"/>
      <c r="G6" s="807"/>
      <c r="H6" s="781"/>
      <c r="I6" s="797"/>
      <c r="J6" s="797"/>
      <c r="K6" s="623" t="s">
        <v>1734</v>
      </c>
      <c r="L6" s="623" t="s">
        <v>1735</v>
      </c>
      <c r="M6" s="623" t="s">
        <v>1736</v>
      </c>
      <c r="N6" s="623" t="s">
        <v>1708</v>
      </c>
      <c r="O6" s="623" t="s">
        <v>1737</v>
      </c>
      <c r="P6" s="623" t="s">
        <v>1738</v>
      </c>
      <c r="Q6" s="868"/>
      <c r="R6" s="661" t="s">
        <v>836</v>
      </c>
      <c r="S6" s="618" t="s">
        <v>837</v>
      </c>
      <c r="T6" s="126" t="s">
        <v>836</v>
      </c>
      <c r="U6" s="619" t="s">
        <v>723</v>
      </c>
      <c r="V6" s="126" t="s">
        <v>837</v>
      </c>
      <c r="W6" s="781"/>
      <c r="X6" s="781"/>
      <c r="Y6" s="781"/>
    </row>
    <row r="7" spans="1:25" ht="15.75" customHeight="1">
      <c r="A7" s="618">
        <v>1</v>
      </c>
      <c r="B7" s="310" t="s">
        <v>1906</v>
      </c>
      <c r="C7" s="310" t="s">
        <v>1287</v>
      </c>
      <c r="D7" s="310" t="s">
        <v>1907</v>
      </c>
      <c r="E7" s="618" t="s">
        <v>1141</v>
      </c>
      <c r="F7" s="618">
        <v>1</v>
      </c>
      <c r="G7" s="620">
        <v>38596</v>
      </c>
      <c r="H7" s="71"/>
      <c r="I7" s="633" t="s">
        <v>1908</v>
      </c>
      <c r="J7" s="633" t="s">
        <v>1909</v>
      </c>
      <c r="K7" s="631">
        <v>0</v>
      </c>
      <c r="L7" s="631">
        <v>0.05</v>
      </c>
      <c r="M7" s="631">
        <v>0</v>
      </c>
      <c r="N7" s="631">
        <v>0</v>
      </c>
      <c r="O7" s="631">
        <v>0</v>
      </c>
      <c r="P7" s="631">
        <v>0</v>
      </c>
      <c r="Q7" s="631">
        <v>0.05</v>
      </c>
      <c r="R7" s="662">
        <v>7320</v>
      </c>
      <c r="S7" s="19">
        <v>3351.89</v>
      </c>
      <c r="T7" s="83">
        <v>410</v>
      </c>
      <c r="U7" s="19"/>
      <c r="V7" s="83">
        <v>410</v>
      </c>
      <c r="W7" s="19">
        <f>V7-S7</f>
        <v>-2941.89</v>
      </c>
      <c r="X7" s="108">
        <f t="shared" ref="X7" si="0">IF(OR(S7=0,S7=""),"",ROUND(W7/S7*100,2))</f>
        <v>-87.77</v>
      </c>
      <c r="Y7" s="236"/>
    </row>
    <row r="8" spans="1:25" ht="15.75" customHeight="1">
      <c r="A8" s="618">
        <v>2</v>
      </c>
      <c r="B8" s="310" t="s">
        <v>1910</v>
      </c>
      <c r="C8" s="310" t="s">
        <v>1288</v>
      </c>
      <c r="D8" s="310" t="s">
        <v>1907</v>
      </c>
      <c r="E8" s="618" t="s">
        <v>1141</v>
      </c>
      <c r="F8" s="618">
        <v>1</v>
      </c>
      <c r="G8" s="620">
        <v>38596</v>
      </c>
      <c r="H8" s="71"/>
      <c r="I8" s="633" t="s">
        <v>1908</v>
      </c>
      <c r="J8" s="633" t="s">
        <v>1911</v>
      </c>
      <c r="K8" s="631">
        <v>0.05</v>
      </c>
      <c r="L8" s="631">
        <v>0.05</v>
      </c>
      <c r="M8" s="631">
        <v>0.01</v>
      </c>
      <c r="N8" s="631">
        <v>0</v>
      </c>
      <c r="O8" s="631">
        <v>0</v>
      </c>
      <c r="P8" s="631">
        <v>0</v>
      </c>
      <c r="Q8" s="631">
        <v>0.11</v>
      </c>
      <c r="R8" s="662">
        <v>11200</v>
      </c>
      <c r="S8" s="19">
        <v>5128.66</v>
      </c>
      <c r="T8" s="83">
        <v>915</v>
      </c>
      <c r="U8" s="19"/>
      <c r="V8" s="83">
        <v>915</v>
      </c>
      <c r="W8" s="19">
        <f t="shared" ref="W8:W71" si="1">V8-S8</f>
        <v>-4213.66</v>
      </c>
      <c r="X8" s="108">
        <f t="shared" ref="X8:X71" si="2">IF(OR(S8=0,S8=""),"",ROUND(W8/S8*100,2))</f>
        <v>-82.16</v>
      </c>
      <c r="Y8" s="236"/>
    </row>
    <row r="9" spans="1:25" ht="15.75" customHeight="1">
      <c r="A9" s="618">
        <v>3</v>
      </c>
      <c r="B9" s="310" t="s">
        <v>1910</v>
      </c>
      <c r="C9" s="310" t="s">
        <v>1288</v>
      </c>
      <c r="D9" s="310" t="s">
        <v>1912</v>
      </c>
      <c r="E9" s="618" t="s">
        <v>1141</v>
      </c>
      <c r="F9" s="618">
        <v>1</v>
      </c>
      <c r="G9" s="620">
        <v>38596</v>
      </c>
      <c r="H9" s="71"/>
      <c r="I9" s="633" t="s">
        <v>1908</v>
      </c>
      <c r="J9" s="633" t="s">
        <v>1911</v>
      </c>
      <c r="K9" s="631">
        <v>0.05</v>
      </c>
      <c r="L9" s="631">
        <v>0.05</v>
      </c>
      <c r="M9" s="631">
        <v>0.01</v>
      </c>
      <c r="N9" s="631">
        <v>0</v>
      </c>
      <c r="O9" s="631">
        <v>0</v>
      </c>
      <c r="P9" s="631">
        <v>0</v>
      </c>
      <c r="Q9" s="631">
        <v>0.11</v>
      </c>
      <c r="R9" s="662">
        <v>11200</v>
      </c>
      <c r="S9" s="19">
        <v>5128.66</v>
      </c>
      <c r="T9" s="83">
        <v>915</v>
      </c>
      <c r="U9" s="19"/>
      <c r="V9" s="83">
        <v>915</v>
      </c>
      <c r="W9" s="19">
        <f t="shared" si="1"/>
        <v>-4213.66</v>
      </c>
      <c r="X9" s="108">
        <f t="shared" si="2"/>
        <v>-82.16</v>
      </c>
      <c r="Y9" s="236"/>
    </row>
    <row r="10" spans="1:25" ht="15.75" customHeight="1">
      <c r="A10" s="618">
        <v>4</v>
      </c>
      <c r="B10" s="310" t="s">
        <v>1913</v>
      </c>
      <c r="C10" s="310" t="s">
        <v>1289</v>
      </c>
      <c r="D10" s="310" t="s">
        <v>1907</v>
      </c>
      <c r="E10" s="618" t="s">
        <v>1141</v>
      </c>
      <c r="F10" s="618">
        <v>1</v>
      </c>
      <c r="G10" s="620">
        <v>38808</v>
      </c>
      <c r="H10" s="71"/>
      <c r="I10" s="633" t="s">
        <v>1908</v>
      </c>
      <c r="J10" s="633" t="s">
        <v>1911</v>
      </c>
      <c r="K10" s="631">
        <v>0.28000000000000003</v>
      </c>
      <c r="L10" s="631">
        <v>0.17</v>
      </c>
      <c r="M10" s="631">
        <v>0.03</v>
      </c>
      <c r="N10" s="631">
        <v>0</v>
      </c>
      <c r="O10" s="631">
        <v>0</v>
      </c>
      <c r="P10" s="631">
        <v>0</v>
      </c>
      <c r="Q10" s="631">
        <v>0.48</v>
      </c>
      <c r="R10" s="662">
        <v>15508</v>
      </c>
      <c r="S10" s="19">
        <v>7101.23</v>
      </c>
      <c r="T10" s="83">
        <v>3187.2</v>
      </c>
      <c r="U10" s="19"/>
      <c r="V10" s="83">
        <v>3187.2</v>
      </c>
      <c r="W10" s="19">
        <f t="shared" si="1"/>
        <v>-3914.03</v>
      </c>
      <c r="X10" s="108">
        <f t="shared" si="2"/>
        <v>-55.12</v>
      </c>
      <c r="Y10" s="236"/>
    </row>
    <row r="11" spans="1:25" ht="15.75" customHeight="1">
      <c r="A11" s="618">
        <v>5</v>
      </c>
      <c r="B11" s="310" t="s">
        <v>1913</v>
      </c>
      <c r="C11" s="310" t="s">
        <v>1290</v>
      </c>
      <c r="D11" s="310" t="s">
        <v>1914</v>
      </c>
      <c r="E11" s="618" t="s">
        <v>1141</v>
      </c>
      <c r="F11" s="618">
        <v>1</v>
      </c>
      <c r="G11" s="620">
        <v>38596</v>
      </c>
      <c r="H11" s="71"/>
      <c r="I11" s="633" t="s">
        <v>1908</v>
      </c>
      <c r="J11" s="633" t="s">
        <v>1911</v>
      </c>
      <c r="K11" s="631">
        <v>0.28000000000000003</v>
      </c>
      <c r="L11" s="631">
        <v>0.17</v>
      </c>
      <c r="M11" s="631">
        <v>0.03</v>
      </c>
      <c r="N11" s="631">
        <v>0</v>
      </c>
      <c r="O11" s="631">
        <v>0</v>
      </c>
      <c r="P11" s="631">
        <v>0</v>
      </c>
      <c r="Q11" s="631">
        <v>0.48</v>
      </c>
      <c r="R11" s="662">
        <v>15508</v>
      </c>
      <c r="S11" s="19">
        <v>7101.23</v>
      </c>
      <c r="T11" s="83">
        <v>3187.2</v>
      </c>
      <c r="U11" s="19"/>
      <c r="V11" s="83">
        <v>3187.2</v>
      </c>
      <c r="W11" s="19">
        <f t="shared" si="1"/>
        <v>-3914.03</v>
      </c>
      <c r="X11" s="108">
        <f t="shared" si="2"/>
        <v>-55.12</v>
      </c>
      <c r="Y11" s="236"/>
    </row>
    <row r="12" spans="1:25" ht="15.75" customHeight="1">
      <c r="A12" s="618">
        <v>6</v>
      </c>
      <c r="B12" s="310" t="s">
        <v>1913</v>
      </c>
      <c r="C12" s="310" t="s">
        <v>1289</v>
      </c>
      <c r="D12" s="310" t="s">
        <v>1907</v>
      </c>
      <c r="E12" s="618" t="s">
        <v>1141</v>
      </c>
      <c r="F12" s="618">
        <v>1</v>
      </c>
      <c r="G12" s="620">
        <v>38596</v>
      </c>
      <c r="H12" s="71"/>
      <c r="I12" s="633" t="s">
        <v>1908</v>
      </c>
      <c r="J12" s="633" t="s">
        <v>1911</v>
      </c>
      <c r="K12" s="631">
        <v>0.28000000000000003</v>
      </c>
      <c r="L12" s="631">
        <v>0.17</v>
      </c>
      <c r="M12" s="631">
        <v>0.03</v>
      </c>
      <c r="N12" s="631">
        <v>0</v>
      </c>
      <c r="O12" s="631">
        <v>0</v>
      </c>
      <c r="P12" s="631">
        <v>0</v>
      </c>
      <c r="Q12" s="631">
        <v>0.48</v>
      </c>
      <c r="R12" s="662">
        <v>15508</v>
      </c>
      <c r="S12" s="19">
        <v>7101.23</v>
      </c>
      <c r="T12" s="83">
        <v>3187.2</v>
      </c>
      <c r="U12" s="19"/>
      <c r="V12" s="83">
        <v>3187.2</v>
      </c>
      <c r="W12" s="19">
        <f t="shared" si="1"/>
        <v>-3914.03</v>
      </c>
      <c r="X12" s="108">
        <f t="shared" si="2"/>
        <v>-55.12</v>
      </c>
      <c r="Y12" s="236"/>
    </row>
    <row r="13" spans="1:25" ht="15.75" customHeight="1">
      <c r="A13" s="618">
        <v>7</v>
      </c>
      <c r="B13" s="310" t="s">
        <v>1915</v>
      </c>
      <c r="C13" s="310" t="s">
        <v>1291</v>
      </c>
      <c r="D13" s="310" t="s">
        <v>1916</v>
      </c>
      <c r="E13" s="618" t="s">
        <v>1141</v>
      </c>
      <c r="F13" s="618">
        <v>1</v>
      </c>
      <c r="G13" s="620">
        <v>38596</v>
      </c>
      <c r="H13" s="71"/>
      <c r="I13" s="633" t="s">
        <v>1908</v>
      </c>
      <c r="J13" s="633" t="s">
        <v>1911</v>
      </c>
      <c r="K13" s="631">
        <v>0.16</v>
      </c>
      <c r="L13" s="631">
        <v>0.17</v>
      </c>
      <c r="M13" s="631">
        <v>0.01</v>
      </c>
      <c r="N13" s="631">
        <v>0</v>
      </c>
      <c r="O13" s="631">
        <v>0</v>
      </c>
      <c r="P13" s="631">
        <v>0</v>
      </c>
      <c r="Q13" s="631">
        <v>0.34</v>
      </c>
      <c r="R13" s="662">
        <v>23980</v>
      </c>
      <c r="S13" s="19">
        <v>10980.88</v>
      </c>
      <c r="T13" s="83">
        <v>2134.4</v>
      </c>
      <c r="U13" s="19"/>
      <c r="V13" s="83">
        <v>2134.4</v>
      </c>
      <c r="W13" s="19">
        <f t="shared" si="1"/>
        <v>-8846.48</v>
      </c>
      <c r="X13" s="108">
        <f t="shared" si="2"/>
        <v>-80.56</v>
      </c>
      <c r="Y13" s="236"/>
    </row>
    <row r="14" spans="1:25" ht="15.75" customHeight="1">
      <c r="A14" s="618">
        <v>8</v>
      </c>
      <c r="B14" s="310" t="s">
        <v>1915</v>
      </c>
      <c r="C14" s="310" t="s">
        <v>1291</v>
      </c>
      <c r="D14" s="310" t="s">
        <v>1917</v>
      </c>
      <c r="E14" s="618" t="s">
        <v>1141</v>
      </c>
      <c r="F14" s="618">
        <v>1</v>
      </c>
      <c r="G14" s="620">
        <v>38596</v>
      </c>
      <c r="H14" s="71"/>
      <c r="I14" s="633" t="s">
        <v>1908</v>
      </c>
      <c r="J14" s="633" t="s">
        <v>1911</v>
      </c>
      <c r="K14" s="631">
        <v>0.16</v>
      </c>
      <c r="L14" s="631">
        <v>0.17</v>
      </c>
      <c r="M14" s="631">
        <v>0.01</v>
      </c>
      <c r="N14" s="631">
        <v>0</v>
      </c>
      <c r="O14" s="631">
        <v>0</v>
      </c>
      <c r="P14" s="631">
        <v>0</v>
      </c>
      <c r="Q14" s="631">
        <v>0.34</v>
      </c>
      <c r="R14" s="662">
        <v>23980</v>
      </c>
      <c r="S14" s="19">
        <v>10980.88</v>
      </c>
      <c r="T14" s="83">
        <v>2134.4</v>
      </c>
      <c r="U14" s="19"/>
      <c r="V14" s="83">
        <v>2134.4</v>
      </c>
      <c r="W14" s="19">
        <f t="shared" si="1"/>
        <v>-8846.48</v>
      </c>
      <c r="X14" s="108">
        <f t="shared" si="2"/>
        <v>-80.56</v>
      </c>
      <c r="Y14" s="236"/>
    </row>
    <row r="15" spans="1:25" ht="15.75" customHeight="1">
      <c r="A15" s="618">
        <v>9</v>
      </c>
      <c r="B15" s="310" t="s">
        <v>1918</v>
      </c>
      <c r="C15" s="310" t="s">
        <v>1919</v>
      </c>
      <c r="D15" s="310" t="s">
        <v>1920</v>
      </c>
      <c r="E15" s="618" t="s">
        <v>1141</v>
      </c>
      <c r="F15" s="618">
        <v>1</v>
      </c>
      <c r="G15" s="620">
        <v>38596</v>
      </c>
      <c r="H15" s="71"/>
      <c r="I15" s="633" t="s">
        <v>1908</v>
      </c>
      <c r="J15" s="633" t="s">
        <v>1911</v>
      </c>
      <c r="K15" s="631">
        <v>0</v>
      </c>
      <c r="L15" s="631">
        <v>0</v>
      </c>
      <c r="M15" s="631">
        <v>0</v>
      </c>
      <c r="N15" s="631">
        <v>0</v>
      </c>
      <c r="O15" s="631">
        <f>P15</f>
        <v>8.9600000000000009</v>
      </c>
      <c r="P15" s="631">
        <v>8.9600000000000009</v>
      </c>
      <c r="Q15" s="631">
        <v>8.9600000000000009</v>
      </c>
      <c r="R15" s="662">
        <v>705236</v>
      </c>
      <c r="S15" s="19">
        <v>322938.74</v>
      </c>
      <c r="T15" s="83">
        <v>19174.400000000001</v>
      </c>
      <c r="U15" s="19"/>
      <c r="V15" s="83">
        <v>19174.400000000001</v>
      </c>
      <c r="W15" s="19">
        <f t="shared" si="1"/>
        <v>-303764.34000000003</v>
      </c>
      <c r="X15" s="108">
        <f t="shared" si="2"/>
        <v>-94.06</v>
      </c>
      <c r="Y15" s="236"/>
    </row>
    <row r="16" spans="1:25" ht="15.75" customHeight="1">
      <c r="A16" s="618">
        <v>10</v>
      </c>
      <c r="B16" s="310" t="s">
        <v>1918</v>
      </c>
      <c r="C16" s="310" t="s">
        <v>1919</v>
      </c>
      <c r="D16" s="310" t="s">
        <v>1920</v>
      </c>
      <c r="E16" s="618" t="s">
        <v>1141</v>
      </c>
      <c r="F16" s="618">
        <v>1</v>
      </c>
      <c r="G16" s="620">
        <v>38596</v>
      </c>
      <c r="H16" s="71"/>
      <c r="I16" s="633" t="s">
        <v>1908</v>
      </c>
      <c r="J16" s="633" t="s">
        <v>1911</v>
      </c>
      <c r="K16" s="631">
        <v>0</v>
      </c>
      <c r="L16" s="631">
        <v>0</v>
      </c>
      <c r="M16" s="631">
        <v>0</v>
      </c>
      <c r="N16" s="631">
        <v>0</v>
      </c>
      <c r="O16" s="631">
        <f>P16</f>
        <v>8.9600000000000009</v>
      </c>
      <c r="P16" s="631">
        <v>8.9600000000000009</v>
      </c>
      <c r="Q16" s="631">
        <v>8.9600000000000009</v>
      </c>
      <c r="R16" s="662">
        <v>705236</v>
      </c>
      <c r="S16" s="19">
        <v>322938.74</v>
      </c>
      <c r="T16" s="83">
        <v>19174.400000000001</v>
      </c>
      <c r="U16" s="19"/>
      <c r="V16" s="83">
        <v>19174.400000000001</v>
      </c>
      <c r="W16" s="19">
        <f t="shared" si="1"/>
        <v>-303764.34000000003</v>
      </c>
      <c r="X16" s="108">
        <f t="shared" si="2"/>
        <v>-94.06</v>
      </c>
      <c r="Y16" s="236"/>
    </row>
    <row r="17" spans="1:25" ht="15.75" customHeight="1">
      <c r="A17" s="618">
        <v>11</v>
      </c>
      <c r="B17" s="310" t="s">
        <v>1921</v>
      </c>
      <c r="C17" s="310" t="s">
        <v>1922</v>
      </c>
      <c r="D17" s="310" t="s">
        <v>1923</v>
      </c>
      <c r="E17" s="618" t="s">
        <v>1141</v>
      </c>
      <c r="F17" s="618">
        <v>1</v>
      </c>
      <c r="G17" s="620">
        <v>38596</v>
      </c>
      <c r="H17" s="71"/>
      <c r="I17" s="633" t="s">
        <v>1908</v>
      </c>
      <c r="J17" s="633" t="s">
        <v>1911</v>
      </c>
      <c r="K17" s="631">
        <v>0</v>
      </c>
      <c r="L17" s="631">
        <v>5</v>
      </c>
      <c r="M17" s="631">
        <v>0</v>
      </c>
      <c r="N17" s="631">
        <v>0</v>
      </c>
      <c r="O17" s="631">
        <v>0</v>
      </c>
      <c r="P17" s="631">
        <v>0</v>
      </c>
      <c r="Q17" s="631">
        <v>5</v>
      </c>
      <c r="R17" s="662">
        <v>1488060</v>
      </c>
      <c r="S17" s="19">
        <v>681406.47</v>
      </c>
      <c r="T17" s="83">
        <v>41000</v>
      </c>
      <c r="U17" s="19"/>
      <c r="V17" s="83">
        <v>41000</v>
      </c>
      <c r="W17" s="19">
        <f t="shared" si="1"/>
        <v>-640406.47</v>
      </c>
      <c r="X17" s="108">
        <f t="shared" si="2"/>
        <v>-93.98</v>
      </c>
      <c r="Y17" s="236"/>
    </row>
    <row r="18" spans="1:25" ht="15.75" customHeight="1">
      <c r="A18" s="618">
        <v>12</v>
      </c>
      <c r="B18" s="310" t="s">
        <v>1924</v>
      </c>
      <c r="C18" s="310" t="s">
        <v>1292</v>
      </c>
      <c r="D18" s="310" t="s">
        <v>1923</v>
      </c>
      <c r="E18" s="618" t="s">
        <v>1141</v>
      </c>
      <c r="F18" s="618">
        <v>1</v>
      </c>
      <c r="G18" s="620">
        <v>38596</v>
      </c>
      <c r="H18" s="71"/>
      <c r="I18" s="633" t="s">
        <v>1908</v>
      </c>
      <c r="J18" s="633" t="s">
        <v>1911</v>
      </c>
      <c r="K18" s="631">
        <v>0</v>
      </c>
      <c r="L18" s="631">
        <v>2</v>
      </c>
      <c r="M18" s="631">
        <v>0</v>
      </c>
      <c r="N18" s="631">
        <v>0</v>
      </c>
      <c r="O18" s="631">
        <v>0</v>
      </c>
      <c r="P18" s="631">
        <v>0</v>
      </c>
      <c r="Q18" s="631">
        <v>2</v>
      </c>
      <c r="R18" s="662">
        <v>340674</v>
      </c>
      <c r="S18" s="19">
        <v>156000.06</v>
      </c>
      <c r="T18" s="83">
        <v>16400</v>
      </c>
      <c r="U18" s="19"/>
      <c r="V18" s="83">
        <v>16400</v>
      </c>
      <c r="W18" s="19">
        <f t="shared" si="1"/>
        <v>-139600.06</v>
      </c>
      <c r="X18" s="108">
        <f t="shared" si="2"/>
        <v>-89.49</v>
      </c>
      <c r="Y18" s="236"/>
    </row>
    <row r="19" spans="1:25" ht="15.75" customHeight="1">
      <c r="A19" s="618">
        <v>13</v>
      </c>
      <c r="B19" s="310" t="s">
        <v>1924</v>
      </c>
      <c r="C19" s="310" t="s">
        <v>1292</v>
      </c>
      <c r="D19" s="310" t="s">
        <v>1923</v>
      </c>
      <c r="E19" s="618" t="s">
        <v>1141</v>
      </c>
      <c r="F19" s="618">
        <v>1</v>
      </c>
      <c r="G19" s="620">
        <v>38596</v>
      </c>
      <c r="H19" s="71"/>
      <c r="I19" s="633" t="s">
        <v>1908</v>
      </c>
      <c r="J19" s="633" t="s">
        <v>1911</v>
      </c>
      <c r="K19" s="631">
        <v>0</v>
      </c>
      <c r="L19" s="631">
        <v>2</v>
      </c>
      <c r="M19" s="631">
        <v>0</v>
      </c>
      <c r="N19" s="631">
        <v>0</v>
      </c>
      <c r="O19" s="631">
        <v>0</v>
      </c>
      <c r="P19" s="631">
        <v>0</v>
      </c>
      <c r="Q19" s="631">
        <v>2</v>
      </c>
      <c r="R19" s="662">
        <v>340674</v>
      </c>
      <c r="S19" s="19">
        <v>156000.06</v>
      </c>
      <c r="T19" s="83">
        <v>16400</v>
      </c>
      <c r="U19" s="19"/>
      <c r="V19" s="83">
        <v>16400</v>
      </c>
      <c r="W19" s="19">
        <f t="shared" si="1"/>
        <v>-139600.06</v>
      </c>
      <c r="X19" s="108">
        <f t="shared" si="2"/>
        <v>-89.49</v>
      </c>
      <c r="Y19" s="236"/>
    </row>
    <row r="20" spans="1:25" ht="15.75" customHeight="1">
      <c r="A20" s="618">
        <v>14</v>
      </c>
      <c r="B20" s="310" t="s">
        <v>1924</v>
      </c>
      <c r="C20" s="310" t="s">
        <v>1293</v>
      </c>
      <c r="D20" s="310" t="s">
        <v>1923</v>
      </c>
      <c r="E20" s="618" t="s">
        <v>1141</v>
      </c>
      <c r="F20" s="618">
        <v>1</v>
      </c>
      <c r="G20" s="620">
        <v>38596</v>
      </c>
      <c r="H20" s="71"/>
      <c r="I20" s="633" t="s">
        <v>1908</v>
      </c>
      <c r="J20" s="633" t="s">
        <v>1911</v>
      </c>
      <c r="K20" s="631">
        <v>0</v>
      </c>
      <c r="L20" s="631">
        <v>2</v>
      </c>
      <c r="M20" s="631">
        <v>0</v>
      </c>
      <c r="N20" s="631">
        <v>0</v>
      </c>
      <c r="O20" s="631">
        <v>0</v>
      </c>
      <c r="P20" s="631">
        <v>0</v>
      </c>
      <c r="Q20" s="631">
        <v>2</v>
      </c>
      <c r="R20" s="662">
        <v>340674</v>
      </c>
      <c r="S20" s="19">
        <v>156000.06</v>
      </c>
      <c r="T20" s="83">
        <v>16400</v>
      </c>
      <c r="U20" s="19"/>
      <c r="V20" s="83">
        <v>16400</v>
      </c>
      <c r="W20" s="19">
        <f t="shared" si="1"/>
        <v>-139600.06</v>
      </c>
      <c r="X20" s="108">
        <f t="shared" si="2"/>
        <v>-89.49</v>
      </c>
      <c r="Y20" s="236"/>
    </row>
    <row r="21" spans="1:25" ht="15.75" customHeight="1">
      <c r="A21" s="618">
        <v>15</v>
      </c>
      <c r="B21" s="310" t="s">
        <v>1925</v>
      </c>
      <c r="C21" s="310" t="s">
        <v>1294</v>
      </c>
      <c r="D21" s="310" t="s">
        <v>1926</v>
      </c>
      <c r="E21" s="618" t="s">
        <v>1141</v>
      </c>
      <c r="F21" s="618">
        <v>1</v>
      </c>
      <c r="G21" s="620">
        <v>38596</v>
      </c>
      <c r="H21" s="71"/>
      <c r="I21" s="633" t="s">
        <v>1908</v>
      </c>
      <c r="J21" s="633" t="s">
        <v>1911</v>
      </c>
      <c r="K21" s="631">
        <v>0</v>
      </c>
      <c r="L21" s="631">
        <v>0</v>
      </c>
      <c r="M21" s="631">
        <v>0</v>
      </c>
      <c r="N21" s="631">
        <v>0</v>
      </c>
      <c r="O21" s="631">
        <f>P21</f>
        <v>1.1200000000000001</v>
      </c>
      <c r="P21" s="631">
        <v>1.1200000000000001</v>
      </c>
      <c r="Q21" s="631">
        <v>1.1200000000000001</v>
      </c>
      <c r="R21" s="662">
        <v>21070</v>
      </c>
      <c r="S21" s="19">
        <v>9648.3700000000008</v>
      </c>
      <c r="T21" s="83">
        <v>2396.8000000000002</v>
      </c>
      <c r="U21" s="19"/>
      <c r="V21" s="83">
        <v>2396.8000000000002</v>
      </c>
      <c r="W21" s="19">
        <f t="shared" si="1"/>
        <v>-7251.57</v>
      </c>
      <c r="X21" s="108">
        <f t="shared" si="2"/>
        <v>-75.16</v>
      </c>
      <c r="Y21" s="236"/>
    </row>
    <row r="22" spans="1:25" ht="15.75" customHeight="1">
      <c r="A22" s="618">
        <v>16</v>
      </c>
      <c r="B22" s="310" t="s">
        <v>1927</v>
      </c>
      <c r="C22" s="310" t="s">
        <v>1295</v>
      </c>
      <c r="D22" s="310" t="s">
        <v>1928</v>
      </c>
      <c r="E22" s="618" t="s">
        <v>1141</v>
      </c>
      <c r="F22" s="618">
        <v>1</v>
      </c>
      <c r="G22" s="620">
        <v>38596</v>
      </c>
      <c r="H22" s="71"/>
      <c r="I22" s="633" t="s">
        <v>1908</v>
      </c>
      <c r="J22" s="633" t="s">
        <v>1911</v>
      </c>
      <c r="K22" s="631">
        <v>0.88</v>
      </c>
      <c r="L22" s="631">
        <v>1.32</v>
      </c>
      <c r="M22" s="631">
        <v>0</v>
      </c>
      <c r="N22" s="631">
        <v>0</v>
      </c>
      <c r="O22" s="631">
        <v>0</v>
      </c>
      <c r="P22" s="631">
        <v>0</v>
      </c>
      <c r="Q22" s="631">
        <v>2.2000000000000002</v>
      </c>
      <c r="R22" s="662">
        <v>369027</v>
      </c>
      <c r="S22" s="19">
        <v>168983.23</v>
      </c>
      <c r="T22" s="83">
        <v>12707.2</v>
      </c>
      <c r="U22" s="19"/>
      <c r="V22" s="83">
        <v>12707.2</v>
      </c>
      <c r="W22" s="19">
        <f t="shared" si="1"/>
        <v>-156276.03</v>
      </c>
      <c r="X22" s="108">
        <f t="shared" si="2"/>
        <v>-92.48</v>
      </c>
      <c r="Y22" s="236"/>
    </row>
    <row r="23" spans="1:25" ht="15.75" customHeight="1">
      <c r="A23" s="618">
        <v>17</v>
      </c>
      <c r="B23" s="310" t="s">
        <v>1927</v>
      </c>
      <c r="C23" s="310" t="s">
        <v>1296</v>
      </c>
      <c r="D23" s="310" t="s">
        <v>1929</v>
      </c>
      <c r="E23" s="618" t="s">
        <v>1141</v>
      </c>
      <c r="F23" s="618">
        <v>1</v>
      </c>
      <c r="G23" s="620">
        <v>38596</v>
      </c>
      <c r="H23" s="71"/>
      <c r="I23" s="633" t="s">
        <v>1908</v>
      </c>
      <c r="J23" s="633" t="s">
        <v>1911</v>
      </c>
      <c r="K23" s="631">
        <v>0.88</v>
      </c>
      <c r="L23" s="631">
        <v>1.32</v>
      </c>
      <c r="M23" s="631">
        <v>0</v>
      </c>
      <c r="N23" s="631">
        <v>0</v>
      </c>
      <c r="O23" s="631">
        <v>0</v>
      </c>
      <c r="P23" s="631">
        <v>0</v>
      </c>
      <c r="Q23" s="631">
        <v>2.2000000000000002</v>
      </c>
      <c r="R23" s="662">
        <v>369027</v>
      </c>
      <c r="S23" s="19">
        <v>168983.23</v>
      </c>
      <c r="T23" s="83">
        <v>12707.2</v>
      </c>
      <c r="U23" s="19"/>
      <c r="V23" s="83">
        <v>12707.2</v>
      </c>
      <c r="W23" s="19">
        <f t="shared" si="1"/>
        <v>-156276.03</v>
      </c>
      <c r="X23" s="108">
        <f t="shared" si="2"/>
        <v>-92.48</v>
      </c>
      <c r="Y23" s="236"/>
    </row>
    <row r="24" spans="1:25" ht="15.75" customHeight="1">
      <c r="A24" s="618">
        <v>18</v>
      </c>
      <c r="B24" s="310" t="s">
        <v>1927</v>
      </c>
      <c r="C24" s="310" t="s">
        <v>1295</v>
      </c>
      <c r="D24" s="310" t="s">
        <v>1928</v>
      </c>
      <c r="E24" s="618" t="s">
        <v>1141</v>
      </c>
      <c r="F24" s="618">
        <v>1</v>
      </c>
      <c r="G24" s="620">
        <v>38626</v>
      </c>
      <c r="H24" s="71"/>
      <c r="I24" s="633" t="s">
        <v>1908</v>
      </c>
      <c r="J24" s="633" t="s">
        <v>1911</v>
      </c>
      <c r="K24" s="631">
        <v>0.88</v>
      </c>
      <c r="L24" s="631">
        <v>1.32</v>
      </c>
      <c r="M24" s="631">
        <v>0</v>
      </c>
      <c r="N24" s="631">
        <v>0</v>
      </c>
      <c r="O24" s="631">
        <v>0</v>
      </c>
      <c r="P24" s="631">
        <v>0</v>
      </c>
      <c r="Q24" s="631">
        <v>2.2000000000000002</v>
      </c>
      <c r="R24" s="662">
        <v>369027</v>
      </c>
      <c r="S24" s="19">
        <v>168983.23</v>
      </c>
      <c r="T24" s="83">
        <v>12707.2</v>
      </c>
      <c r="U24" s="19"/>
      <c r="V24" s="83">
        <v>12707.2</v>
      </c>
      <c r="W24" s="19">
        <f t="shared" si="1"/>
        <v>-156276.03</v>
      </c>
      <c r="X24" s="108">
        <f t="shared" si="2"/>
        <v>-92.48</v>
      </c>
      <c r="Y24" s="236"/>
    </row>
    <row r="25" spans="1:25" ht="15.75" customHeight="1">
      <c r="A25" s="618">
        <v>19</v>
      </c>
      <c r="B25" s="310" t="s">
        <v>1930</v>
      </c>
      <c r="C25" s="310"/>
      <c r="D25" s="310" t="s">
        <v>1926</v>
      </c>
      <c r="E25" s="618" t="s">
        <v>1141</v>
      </c>
      <c r="F25" s="618">
        <v>1</v>
      </c>
      <c r="G25" s="620">
        <v>38626</v>
      </c>
      <c r="H25" s="71"/>
      <c r="I25" s="633" t="s">
        <v>1908</v>
      </c>
      <c r="J25" s="633" t="s">
        <v>1911</v>
      </c>
      <c r="K25" s="631">
        <v>0</v>
      </c>
      <c r="L25" s="631">
        <v>0</v>
      </c>
      <c r="M25" s="631">
        <v>0</v>
      </c>
      <c r="N25" s="631">
        <v>1.8</v>
      </c>
      <c r="O25" s="631">
        <v>0</v>
      </c>
      <c r="P25" s="631">
        <v>0</v>
      </c>
      <c r="Q25" s="631">
        <v>1.8</v>
      </c>
      <c r="R25" s="662">
        <v>135916</v>
      </c>
      <c r="S25" s="19">
        <v>62238.11</v>
      </c>
      <c r="T25" s="83">
        <v>18540</v>
      </c>
      <c r="U25" s="19"/>
      <c r="V25" s="83">
        <v>18540</v>
      </c>
      <c r="W25" s="19">
        <f t="shared" si="1"/>
        <v>-43698.11</v>
      </c>
      <c r="X25" s="108">
        <f t="shared" si="2"/>
        <v>-70.209999999999994</v>
      </c>
      <c r="Y25" s="236"/>
    </row>
    <row r="26" spans="1:25" ht="15.75" customHeight="1">
      <c r="A26" s="618">
        <v>20</v>
      </c>
      <c r="B26" s="310" t="s">
        <v>1930</v>
      </c>
      <c r="C26" s="310"/>
      <c r="D26" s="310" t="s">
        <v>1926</v>
      </c>
      <c r="E26" s="618" t="s">
        <v>1141</v>
      </c>
      <c r="F26" s="618">
        <v>1</v>
      </c>
      <c r="G26" s="620">
        <v>38626</v>
      </c>
      <c r="H26" s="71"/>
      <c r="I26" s="633" t="s">
        <v>1908</v>
      </c>
      <c r="J26" s="633" t="s">
        <v>1911</v>
      </c>
      <c r="K26" s="631">
        <v>0</v>
      </c>
      <c r="L26" s="631">
        <v>0</v>
      </c>
      <c r="M26" s="631">
        <v>0</v>
      </c>
      <c r="N26" s="631">
        <v>1.8</v>
      </c>
      <c r="O26" s="631">
        <v>0</v>
      </c>
      <c r="P26" s="631">
        <v>0</v>
      </c>
      <c r="Q26" s="631">
        <v>1.8</v>
      </c>
      <c r="R26" s="662">
        <v>135916</v>
      </c>
      <c r="S26" s="19">
        <v>62238.11</v>
      </c>
      <c r="T26" s="83">
        <v>18540</v>
      </c>
      <c r="U26" s="19"/>
      <c r="V26" s="83">
        <v>18540</v>
      </c>
      <c r="W26" s="19">
        <f t="shared" si="1"/>
        <v>-43698.11</v>
      </c>
      <c r="X26" s="108">
        <f t="shared" si="2"/>
        <v>-70.209999999999994</v>
      </c>
      <c r="Y26" s="236"/>
    </row>
    <row r="27" spans="1:25" ht="15.75" customHeight="1">
      <c r="A27" s="618">
        <v>21</v>
      </c>
      <c r="B27" s="310" t="s">
        <v>1930</v>
      </c>
      <c r="C27" s="310"/>
      <c r="D27" s="310" t="s">
        <v>1926</v>
      </c>
      <c r="E27" s="618" t="s">
        <v>1141</v>
      </c>
      <c r="F27" s="618">
        <v>1</v>
      </c>
      <c r="G27" s="620">
        <v>38687</v>
      </c>
      <c r="H27" s="71"/>
      <c r="I27" s="633" t="s">
        <v>1908</v>
      </c>
      <c r="J27" s="633" t="s">
        <v>1911</v>
      </c>
      <c r="K27" s="631">
        <v>0</v>
      </c>
      <c r="L27" s="631">
        <v>0</v>
      </c>
      <c r="M27" s="631">
        <v>0</v>
      </c>
      <c r="N27" s="631">
        <v>1.8</v>
      </c>
      <c r="O27" s="631">
        <v>0</v>
      </c>
      <c r="P27" s="631">
        <v>0</v>
      </c>
      <c r="Q27" s="631">
        <v>1.8</v>
      </c>
      <c r="R27" s="662">
        <v>135916</v>
      </c>
      <c r="S27" s="19">
        <v>62238.11</v>
      </c>
      <c r="T27" s="83">
        <v>18540</v>
      </c>
      <c r="U27" s="19"/>
      <c r="V27" s="83">
        <v>18540</v>
      </c>
      <c r="W27" s="19">
        <f t="shared" si="1"/>
        <v>-43698.11</v>
      </c>
      <c r="X27" s="108">
        <f t="shared" si="2"/>
        <v>-70.209999999999994</v>
      </c>
      <c r="Y27" s="236"/>
    </row>
    <row r="28" spans="1:25" ht="15.75" customHeight="1">
      <c r="A28" s="618">
        <v>22</v>
      </c>
      <c r="B28" s="310" t="s">
        <v>1930</v>
      </c>
      <c r="C28" s="310"/>
      <c r="D28" s="310" t="s">
        <v>1926</v>
      </c>
      <c r="E28" s="618" t="s">
        <v>1141</v>
      </c>
      <c r="F28" s="618">
        <v>1</v>
      </c>
      <c r="G28" s="620">
        <v>38687</v>
      </c>
      <c r="H28" s="71"/>
      <c r="I28" s="633" t="s">
        <v>1908</v>
      </c>
      <c r="J28" s="633" t="s">
        <v>1911</v>
      </c>
      <c r="K28" s="631">
        <v>0</v>
      </c>
      <c r="L28" s="631">
        <v>0</v>
      </c>
      <c r="M28" s="631">
        <v>0</v>
      </c>
      <c r="N28" s="631">
        <v>1.8</v>
      </c>
      <c r="O28" s="631">
        <v>0</v>
      </c>
      <c r="P28" s="631">
        <v>0</v>
      </c>
      <c r="Q28" s="631">
        <v>1.8</v>
      </c>
      <c r="R28" s="662">
        <v>135916</v>
      </c>
      <c r="S28" s="19">
        <v>62238.11</v>
      </c>
      <c r="T28" s="83">
        <v>18540</v>
      </c>
      <c r="U28" s="19"/>
      <c r="V28" s="83">
        <v>18540</v>
      </c>
      <c r="W28" s="19">
        <f t="shared" si="1"/>
        <v>-43698.11</v>
      </c>
      <c r="X28" s="108">
        <f t="shared" si="2"/>
        <v>-70.209999999999994</v>
      </c>
      <c r="Y28" s="236"/>
    </row>
    <row r="29" spans="1:25" ht="15.75" customHeight="1">
      <c r="A29" s="618">
        <v>23</v>
      </c>
      <c r="B29" s="310" t="s">
        <v>1930</v>
      </c>
      <c r="C29" s="310"/>
      <c r="D29" s="310" t="s">
        <v>1926</v>
      </c>
      <c r="E29" s="618" t="s">
        <v>1141</v>
      </c>
      <c r="F29" s="618">
        <v>1</v>
      </c>
      <c r="G29" s="620">
        <v>39142</v>
      </c>
      <c r="H29" s="71"/>
      <c r="I29" s="633" t="s">
        <v>1908</v>
      </c>
      <c r="J29" s="633" t="s">
        <v>1911</v>
      </c>
      <c r="K29" s="631">
        <v>0</v>
      </c>
      <c r="L29" s="631">
        <v>0</v>
      </c>
      <c r="M29" s="631">
        <v>0</v>
      </c>
      <c r="N29" s="631">
        <v>1.8</v>
      </c>
      <c r="O29" s="631">
        <v>0</v>
      </c>
      <c r="P29" s="631">
        <v>0</v>
      </c>
      <c r="Q29" s="631">
        <v>1.8</v>
      </c>
      <c r="R29" s="662">
        <v>135916</v>
      </c>
      <c r="S29" s="19">
        <v>62238.11</v>
      </c>
      <c r="T29" s="83">
        <v>18540</v>
      </c>
      <c r="U29" s="19"/>
      <c r="V29" s="83">
        <v>18540</v>
      </c>
      <c r="W29" s="19">
        <f t="shared" si="1"/>
        <v>-43698.11</v>
      </c>
      <c r="X29" s="108">
        <f t="shared" si="2"/>
        <v>-70.209999999999994</v>
      </c>
      <c r="Y29" s="236"/>
    </row>
    <row r="30" spans="1:25" ht="15.75" customHeight="1">
      <c r="A30" s="618">
        <v>24</v>
      </c>
      <c r="B30" s="310" t="s">
        <v>1930</v>
      </c>
      <c r="C30" s="310"/>
      <c r="D30" s="310" t="s">
        <v>1926</v>
      </c>
      <c r="E30" s="618" t="s">
        <v>1141</v>
      </c>
      <c r="F30" s="618">
        <v>1</v>
      </c>
      <c r="G30" s="620">
        <v>39142</v>
      </c>
      <c r="H30" s="71"/>
      <c r="I30" s="633" t="s">
        <v>1908</v>
      </c>
      <c r="J30" s="633" t="s">
        <v>1911</v>
      </c>
      <c r="K30" s="631">
        <v>0</v>
      </c>
      <c r="L30" s="631">
        <v>0</v>
      </c>
      <c r="M30" s="631">
        <v>0</v>
      </c>
      <c r="N30" s="631">
        <v>1.8</v>
      </c>
      <c r="O30" s="631">
        <v>0</v>
      </c>
      <c r="P30" s="631">
        <v>0</v>
      </c>
      <c r="Q30" s="631">
        <v>1.8</v>
      </c>
      <c r="R30" s="662">
        <v>135916</v>
      </c>
      <c r="S30" s="19">
        <v>62238.11</v>
      </c>
      <c r="T30" s="83">
        <v>18540</v>
      </c>
      <c r="U30" s="19"/>
      <c r="V30" s="83">
        <v>18540</v>
      </c>
      <c r="W30" s="19">
        <f t="shared" si="1"/>
        <v>-43698.11</v>
      </c>
      <c r="X30" s="108">
        <f t="shared" si="2"/>
        <v>-70.209999999999994</v>
      </c>
      <c r="Y30" s="236"/>
    </row>
    <row r="31" spans="1:25" ht="15.75" customHeight="1">
      <c r="A31" s="618">
        <v>25</v>
      </c>
      <c r="B31" s="310" t="s">
        <v>1931</v>
      </c>
      <c r="C31" s="310"/>
      <c r="D31" s="310" t="s">
        <v>1926</v>
      </c>
      <c r="E31" s="618" t="s">
        <v>1141</v>
      </c>
      <c r="F31" s="618">
        <v>1</v>
      </c>
      <c r="G31" s="620">
        <v>39142</v>
      </c>
      <c r="H31" s="71"/>
      <c r="I31" s="633" t="s">
        <v>1908</v>
      </c>
      <c r="J31" s="633" t="s">
        <v>1911</v>
      </c>
      <c r="K31" s="631">
        <v>0</v>
      </c>
      <c r="L31" s="631">
        <v>0</v>
      </c>
      <c r="M31" s="631">
        <v>0</v>
      </c>
      <c r="N31" s="631">
        <v>1.6</v>
      </c>
      <c r="O31" s="631">
        <v>0</v>
      </c>
      <c r="P31" s="631">
        <v>0</v>
      </c>
      <c r="Q31" s="631">
        <v>1.6</v>
      </c>
      <c r="R31" s="662">
        <v>135916</v>
      </c>
      <c r="S31" s="19">
        <v>62238.11</v>
      </c>
      <c r="T31" s="83">
        <v>16480</v>
      </c>
      <c r="U31" s="19"/>
      <c r="V31" s="83">
        <v>16480</v>
      </c>
      <c r="W31" s="19">
        <f t="shared" si="1"/>
        <v>-45758.11</v>
      </c>
      <c r="X31" s="108">
        <f t="shared" si="2"/>
        <v>-73.52</v>
      </c>
      <c r="Y31" s="236"/>
    </row>
    <row r="32" spans="1:25" ht="15.75" customHeight="1">
      <c r="A32" s="618">
        <v>26</v>
      </c>
      <c r="B32" s="310" t="s">
        <v>1932</v>
      </c>
      <c r="C32" s="310" t="s">
        <v>1933</v>
      </c>
      <c r="D32" s="310" t="s">
        <v>1907</v>
      </c>
      <c r="E32" s="618" t="s">
        <v>1141</v>
      </c>
      <c r="F32" s="618">
        <v>1</v>
      </c>
      <c r="G32" s="620">
        <v>39142</v>
      </c>
      <c r="H32" s="71"/>
      <c r="I32" s="633" t="s">
        <v>1908</v>
      </c>
      <c r="J32" s="633" t="s">
        <v>1911</v>
      </c>
      <c r="K32" s="631">
        <v>0</v>
      </c>
      <c r="L32" s="631">
        <v>0.5</v>
      </c>
      <c r="M32" s="631">
        <v>0</v>
      </c>
      <c r="N32" s="631">
        <v>0</v>
      </c>
      <c r="O32" s="631">
        <v>0</v>
      </c>
      <c r="P32" s="631">
        <v>0</v>
      </c>
      <c r="Q32" s="631">
        <v>0.5</v>
      </c>
      <c r="R32" s="662">
        <v>67650</v>
      </c>
      <c r="S32" s="19">
        <v>30977.87</v>
      </c>
      <c r="T32" s="83">
        <v>4100</v>
      </c>
      <c r="U32" s="19"/>
      <c r="V32" s="83">
        <v>4100</v>
      </c>
      <c r="W32" s="19">
        <f t="shared" si="1"/>
        <v>-26877.87</v>
      </c>
      <c r="X32" s="108">
        <f t="shared" si="2"/>
        <v>-86.76</v>
      </c>
      <c r="Y32" s="236"/>
    </row>
    <row r="33" spans="1:25" ht="15.75" customHeight="1">
      <c r="A33" s="618">
        <v>27</v>
      </c>
      <c r="B33" s="310" t="s">
        <v>1932</v>
      </c>
      <c r="C33" s="310" t="s">
        <v>1933</v>
      </c>
      <c r="D33" s="310" t="s">
        <v>1907</v>
      </c>
      <c r="E33" s="618" t="s">
        <v>1141</v>
      </c>
      <c r="F33" s="618">
        <v>1</v>
      </c>
      <c r="G33" s="620">
        <v>39142</v>
      </c>
      <c r="H33" s="71"/>
      <c r="I33" s="633" t="s">
        <v>1908</v>
      </c>
      <c r="J33" s="633" t="s">
        <v>1911</v>
      </c>
      <c r="K33" s="631">
        <v>0</v>
      </c>
      <c r="L33" s="631">
        <v>0.5</v>
      </c>
      <c r="M33" s="631">
        <v>0</v>
      </c>
      <c r="N33" s="631">
        <v>0</v>
      </c>
      <c r="O33" s="631">
        <v>0</v>
      </c>
      <c r="P33" s="631">
        <v>0</v>
      </c>
      <c r="Q33" s="631">
        <v>0.5</v>
      </c>
      <c r="R33" s="662">
        <v>67650</v>
      </c>
      <c r="S33" s="19">
        <v>30977.87</v>
      </c>
      <c r="T33" s="83">
        <v>4100</v>
      </c>
      <c r="U33" s="19"/>
      <c r="V33" s="83">
        <v>4100</v>
      </c>
      <c r="W33" s="19">
        <f t="shared" si="1"/>
        <v>-26877.87</v>
      </c>
      <c r="X33" s="108">
        <f t="shared" si="2"/>
        <v>-86.76</v>
      </c>
      <c r="Y33" s="236"/>
    </row>
    <row r="34" spans="1:25" ht="15.75" customHeight="1">
      <c r="A34" s="618">
        <v>28</v>
      </c>
      <c r="B34" s="310" t="s">
        <v>1934</v>
      </c>
      <c r="C34" s="310" t="s">
        <v>1297</v>
      </c>
      <c r="D34" s="310" t="s">
        <v>1907</v>
      </c>
      <c r="E34" s="618" t="s">
        <v>1141</v>
      </c>
      <c r="F34" s="618">
        <v>1</v>
      </c>
      <c r="G34" s="620">
        <v>39142</v>
      </c>
      <c r="H34" s="71"/>
      <c r="I34" s="633" t="s">
        <v>1908</v>
      </c>
      <c r="J34" s="633" t="s">
        <v>1911</v>
      </c>
      <c r="K34" s="631">
        <v>1.64</v>
      </c>
      <c r="L34" s="631">
        <v>0</v>
      </c>
      <c r="M34" s="631">
        <v>0</v>
      </c>
      <c r="N34" s="631">
        <v>0</v>
      </c>
      <c r="O34" s="631">
        <v>0</v>
      </c>
      <c r="P34" s="631">
        <v>0</v>
      </c>
      <c r="Q34" s="631">
        <v>1.64</v>
      </c>
      <c r="R34" s="662">
        <v>76047</v>
      </c>
      <c r="S34" s="19">
        <v>34823.25</v>
      </c>
      <c r="T34" s="83">
        <v>3509.6</v>
      </c>
      <c r="U34" s="19"/>
      <c r="V34" s="83">
        <v>3509.6</v>
      </c>
      <c r="W34" s="19">
        <f t="shared" si="1"/>
        <v>-31313.65</v>
      </c>
      <c r="X34" s="108">
        <f t="shared" si="2"/>
        <v>-89.92</v>
      </c>
      <c r="Y34" s="236"/>
    </row>
    <row r="35" spans="1:25" ht="15.75" customHeight="1">
      <c r="A35" s="618">
        <v>29</v>
      </c>
      <c r="B35" s="310" t="s">
        <v>1935</v>
      </c>
      <c r="C35" s="310" t="s">
        <v>1298</v>
      </c>
      <c r="D35" s="310" t="s">
        <v>1907</v>
      </c>
      <c r="E35" s="618" t="s">
        <v>1141</v>
      </c>
      <c r="F35" s="618">
        <v>1</v>
      </c>
      <c r="G35" s="620">
        <v>39142</v>
      </c>
      <c r="H35" s="71"/>
      <c r="I35" s="633" t="s">
        <v>1908</v>
      </c>
      <c r="J35" s="633" t="s">
        <v>1911</v>
      </c>
      <c r="K35" s="631">
        <v>0</v>
      </c>
      <c r="L35" s="631">
        <v>4.9000000000000004</v>
      </c>
      <c r="M35" s="631">
        <v>0</v>
      </c>
      <c r="N35" s="631">
        <v>0</v>
      </c>
      <c r="O35" s="631">
        <v>0</v>
      </c>
      <c r="P35" s="631">
        <v>0</v>
      </c>
      <c r="Q35" s="631">
        <v>4.9000000000000004</v>
      </c>
      <c r="R35" s="662">
        <v>416789</v>
      </c>
      <c r="S35" s="19">
        <v>190854.43</v>
      </c>
      <c r="T35" s="83">
        <v>40180</v>
      </c>
      <c r="U35" s="19"/>
      <c r="V35" s="83">
        <v>40180</v>
      </c>
      <c r="W35" s="19">
        <f t="shared" si="1"/>
        <v>-150674.43</v>
      </c>
      <c r="X35" s="108">
        <f t="shared" si="2"/>
        <v>-78.95</v>
      </c>
      <c r="Y35" s="236"/>
    </row>
    <row r="36" spans="1:25" ht="15.75" customHeight="1">
      <c r="A36" s="618">
        <v>30</v>
      </c>
      <c r="B36" s="310" t="s">
        <v>1935</v>
      </c>
      <c r="C36" s="310" t="s">
        <v>1298</v>
      </c>
      <c r="D36" s="310" t="s">
        <v>1936</v>
      </c>
      <c r="E36" s="618" t="s">
        <v>1141</v>
      </c>
      <c r="F36" s="618">
        <v>1</v>
      </c>
      <c r="G36" s="620">
        <v>38657</v>
      </c>
      <c r="H36" s="71"/>
      <c r="I36" s="633" t="s">
        <v>1908</v>
      </c>
      <c r="J36" s="633" t="s">
        <v>1911</v>
      </c>
      <c r="K36" s="631">
        <v>0</v>
      </c>
      <c r="L36" s="631">
        <v>4.9000000000000004</v>
      </c>
      <c r="M36" s="631">
        <v>0</v>
      </c>
      <c r="N36" s="631">
        <v>0</v>
      </c>
      <c r="O36" s="631">
        <v>0</v>
      </c>
      <c r="P36" s="631">
        <v>0</v>
      </c>
      <c r="Q36" s="631">
        <v>4.9000000000000004</v>
      </c>
      <c r="R36" s="662">
        <v>416789</v>
      </c>
      <c r="S36" s="19">
        <v>190854.43</v>
      </c>
      <c r="T36" s="83">
        <v>40180</v>
      </c>
      <c r="U36" s="19"/>
      <c r="V36" s="83">
        <v>40180</v>
      </c>
      <c r="W36" s="19">
        <f t="shared" si="1"/>
        <v>-150674.43</v>
      </c>
      <c r="X36" s="108">
        <f t="shared" si="2"/>
        <v>-78.95</v>
      </c>
      <c r="Y36" s="236"/>
    </row>
    <row r="37" spans="1:25" ht="15.75" customHeight="1">
      <c r="A37" s="618">
        <v>31</v>
      </c>
      <c r="B37" s="310" t="s">
        <v>1937</v>
      </c>
      <c r="C37" s="310" t="s">
        <v>1299</v>
      </c>
      <c r="D37" s="310" t="s">
        <v>1936</v>
      </c>
      <c r="E37" s="618" t="s">
        <v>1141</v>
      </c>
      <c r="F37" s="618">
        <v>1</v>
      </c>
      <c r="G37" s="620">
        <v>38657</v>
      </c>
      <c r="H37" s="71"/>
      <c r="I37" s="633" t="s">
        <v>1908</v>
      </c>
      <c r="J37" s="633" t="s">
        <v>1911</v>
      </c>
      <c r="K37" s="631">
        <v>0</v>
      </c>
      <c r="L37" s="631">
        <v>6.8</v>
      </c>
      <c r="M37" s="631">
        <v>0</v>
      </c>
      <c r="N37" s="631">
        <v>0</v>
      </c>
      <c r="O37" s="631">
        <v>0</v>
      </c>
      <c r="P37" s="631">
        <v>0</v>
      </c>
      <c r="Q37" s="631">
        <v>6.8</v>
      </c>
      <c r="R37" s="662">
        <v>135616</v>
      </c>
      <c r="S37" s="19">
        <v>62100.74</v>
      </c>
      <c r="T37" s="83">
        <v>55760</v>
      </c>
      <c r="U37" s="19"/>
      <c r="V37" s="83">
        <v>55760</v>
      </c>
      <c r="W37" s="19">
        <f t="shared" si="1"/>
        <v>-6340.74</v>
      </c>
      <c r="X37" s="108">
        <f t="shared" si="2"/>
        <v>-10.210000000000001</v>
      </c>
      <c r="Y37" s="236"/>
    </row>
    <row r="38" spans="1:25" ht="15.75" customHeight="1">
      <c r="A38" s="618">
        <v>32</v>
      </c>
      <c r="B38" s="310" t="s">
        <v>1938</v>
      </c>
      <c r="C38" s="310" t="s">
        <v>1300</v>
      </c>
      <c r="D38" s="310" t="s">
        <v>1936</v>
      </c>
      <c r="E38" s="618" t="s">
        <v>1141</v>
      </c>
      <c r="F38" s="618">
        <v>1</v>
      </c>
      <c r="G38" s="620">
        <v>38657</v>
      </c>
      <c r="H38" s="71"/>
      <c r="I38" s="633" t="s">
        <v>1908</v>
      </c>
      <c r="J38" s="633" t="s">
        <v>1911</v>
      </c>
      <c r="K38" s="631">
        <v>0</v>
      </c>
      <c r="L38" s="631">
        <v>0.3</v>
      </c>
      <c r="M38" s="631">
        <v>0</v>
      </c>
      <c r="N38" s="631">
        <v>0</v>
      </c>
      <c r="O38" s="631">
        <v>0</v>
      </c>
      <c r="P38" s="631">
        <v>0</v>
      </c>
      <c r="Q38" s="631">
        <v>0.3</v>
      </c>
      <c r="R38" s="662">
        <v>16049.8</v>
      </c>
      <c r="S38" s="19">
        <v>7349.56</v>
      </c>
      <c r="T38" s="83">
        <v>2460</v>
      </c>
      <c r="U38" s="19"/>
      <c r="V38" s="83">
        <v>2460</v>
      </c>
      <c r="W38" s="19">
        <f t="shared" si="1"/>
        <v>-4889.5600000000004</v>
      </c>
      <c r="X38" s="108">
        <f t="shared" si="2"/>
        <v>-66.53</v>
      </c>
      <c r="Y38" s="236"/>
    </row>
    <row r="39" spans="1:25" ht="15.75" customHeight="1">
      <c r="A39" s="618">
        <v>33</v>
      </c>
      <c r="B39" s="310" t="s">
        <v>1939</v>
      </c>
      <c r="C39" s="310" t="s">
        <v>1301</v>
      </c>
      <c r="D39" s="310" t="s">
        <v>1936</v>
      </c>
      <c r="E39" s="618" t="s">
        <v>1141</v>
      </c>
      <c r="F39" s="618">
        <v>1</v>
      </c>
      <c r="G39" s="620">
        <v>38657</v>
      </c>
      <c r="H39" s="71"/>
      <c r="I39" s="633" t="s">
        <v>1908</v>
      </c>
      <c r="J39" s="633" t="s">
        <v>1911</v>
      </c>
      <c r="K39" s="631">
        <v>0</v>
      </c>
      <c r="L39" s="631">
        <v>1.8</v>
      </c>
      <c r="M39" s="631">
        <v>0</v>
      </c>
      <c r="N39" s="631">
        <v>0</v>
      </c>
      <c r="O39" s="631">
        <v>0</v>
      </c>
      <c r="P39" s="631">
        <v>0</v>
      </c>
      <c r="Q39" s="631">
        <v>1.8</v>
      </c>
      <c r="R39" s="662">
        <v>87880.1</v>
      </c>
      <c r="S39" s="19">
        <v>40241.769999999997</v>
      </c>
      <c r="T39" s="83">
        <v>14760</v>
      </c>
      <c r="U39" s="19"/>
      <c r="V39" s="83">
        <v>14760</v>
      </c>
      <c r="W39" s="19">
        <f t="shared" si="1"/>
        <v>-25481.77</v>
      </c>
      <c r="X39" s="108">
        <f t="shared" si="2"/>
        <v>-63.32</v>
      </c>
      <c r="Y39" s="236"/>
    </row>
    <row r="40" spans="1:25" ht="15.75" customHeight="1">
      <c r="A40" s="618">
        <v>34</v>
      </c>
      <c r="B40" s="310" t="s">
        <v>1940</v>
      </c>
      <c r="C40" s="310" t="s">
        <v>1302</v>
      </c>
      <c r="D40" s="310" t="s">
        <v>1923</v>
      </c>
      <c r="E40" s="618" t="s">
        <v>1141</v>
      </c>
      <c r="F40" s="618">
        <v>1</v>
      </c>
      <c r="G40" s="620">
        <v>38657</v>
      </c>
      <c r="H40" s="71"/>
      <c r="I40" s="633" t="s">
        <v>1908</v>
      </c>
      <c r="J40" s="633" t="s">
        <v>1911</v>
      </c>
      <c r="K40" s="631">
        <v>1.1200000000000001</v>
      </c>
      <c r="L40" s="631">
        <v>0</v>
      </c>
      <c r="M40" s="631">
        <v>0</v>
      </c>
      <c r="N40" s="631">
        <v>0</v>
      </c>
      <c r="O40" s="631">
        <v>0</v>
      </c>
      <c r="P40" s="631">
        <v>0</v>
      </c>
      <c r="Q40" s="631">
        <v>1.1200000000000001</v>
      </c>
      <c r="R40" s="662">
        <v>13583</v>
      </c>
      <c r="S40" s="19">
        <v>6219.95</v>
      </c>
      <c r="T40" s="83">
        <v>2396.8000000000002</v>
      </c>
      <c r="U40" s="19"/>
      <c r="V40" s="83">
        <v>2396.8000000000002</v>
      </c>
      <c r="W40" s="19">
        <f t="shared" si="1"/>
        <v>-3823.15</v>
      </c>
      <c r="X40" s="108">
        <f t="shared" si="2"/>
        <v>-61.47</v>
      </c>
      <c r="Y40" s="236"/>
    </row>
    <row r="41" spans="1:25" ht="15.75" customHeight="1">
      <c r="A41" s="618">
        <v>35</v>
      </c>
      <c r="B41" s="310" t="s">
        <v>1940</v>
      </c>
      <c r="C41" s="310" t="s">
        <v>1303</v>
      </c>
      <c r="D41" s="310" t="s">
        <v>1923</v>
      </c>
      <c r="E41" s="618" t="s">
        <v>1141</v>
      </c>
      <c r="F41" s="618">
        <v>1</v>
      </c>
      <c r="G41" s="620">
        <v>38657</v>
      </c>
      <c r="H41" s="71"/>
      <c r="I41" s="633" t="s">
        <v>1908</v>
      </c>
      <c r="J41" s="633" t="s">
        <v>1911</v>
      </c>
      <c r="K41" s="631">
        <v>1.1200000000000001</v>
      </c>
      <c r="L41" s="631">
        <v>0</v>
      </c>
      <c r="M41" s="631">
        <v>0</v>
      </c>
      <c r="N41" s="631">
        <v>0</v>
      </c>
      <c r="O41" s="631">
        <v>0</v>
      </c>
      <c r="P41" s="631">
        <v>0</v>
      </c>
      <c r="Q41" s="631">
        <v>1.1200000000000001</v>
      </c>
      <c r="R41" s="662">
        <v>14500</v>
      </c>
      <c r="S41" s="19">
        <v>6640.28</v>
      </c>
      <c r="T41" s="83">
        <v>2396.8000000000002</v>
      </c>
      <c r="U41" s="19"/>
      <c r="V41" s="83">
        <v>2396.8000000000002</v>
      </c>
      <c r="W41" s="19">
        <f t="shared" si="1"/>
        <v>-4243.4799999999996</v>
      </c>
      <c r="X41" s="108">
        <f t="shared" si="2"/>
        <v>-63.91</v>
      </c>
      <c r="Y41" s="236"/>
    </row>
    <row r="42" spans="1:25" ht="15.75" customHeight="1">
      <c r="A42" s="618">
        <v>36</v>
      </c>
      <c r="B42" s="310" t="s">
        <v>1924</v>
      </c>
      <c r="C42" s="310" t="s">
        <v>1304</v>
      </c>
      <c r="D42" s="310" t="s">
        <v>1923</v>
      </c>
      <c r="E42" s="618" t="s">
        <v>1141</v>
      </c>
      <c r="F42" s="618">
        <v>1</v>
      </c>
      <c r="G42" s="620">
        <v>38657</v>
      </c>
      <c r="H42" s="71"/>
      <c r="I42" s="633" t="s">
        <v>1908</v>
      </c>
      <c r="J42" s="633" t="s">
        <v>1911</v>
      </c>
      <c r="K42" s="631">
        <v>5</v>
      </c>
      <c r="L42" s="631">
        <v>0</v>
      </c>
      <c r="M42" s="631">
        <v>0</v>
      </c>
      <c r="N42" s="631">
        <v>0</v>
      </c>
      <c r="O42" s="631">
        <v>0</v>
      </c>
      <c r="P42" s="631">
        <v>0</v>
      </c>
      <c r="Q42" s="631">
        <v>5</v>
      </c>
      <c r="R42" s="662">
        <v>152000</v>
      </c>
      <c r="S42" s="19">
        <v>69603.22</v>
      </c>
      <c r="T42" s="83">
        <v>10700</v>
      </c>
      <c r="U42" s="19"/>
      <c r="V42" s="83">
        <v>10700</v>
      </c>
      <c r="W42" s="19">
        <f t="shared" si="1"/>
        <v>-58903.22</v>
      </c>
      <c r="X42" s="108">
        <f t="shared" si="2"/>
        <v>-84.63</v>
      </c>
      <c r="Y42" s="236"/>
    </row>
    <row r="43" spans="1:25" ht="15.75" customHeight="1">
      <c r="A43" s="618">
        <v>37</v>
      </c>
      <c r="B43" s="310" t="s">
        <v>1927</v>
      </c>
      <c r="C43" s="310" t="s">
        <v>1305</v>
      </c>
      <c r="D43" s="310" t="s">
        <v>1923</v>
      </c>
      <c r="E43" s="618" t="s">
        <v>1141</v>
      </c>
      <c r="F43" s="618">
        <v>1</v>
      </c>
      <c r="G43" s="620">
        <v>38657</v>
      </c>
      <c r="H43" s="71"/>
      <c r="I43" s="633" t="s">
        <v>1908</v>
      </c>
      <c r="J43" s="633" t="s">
        <v>1911</v>
      </c>
      <c r="K43" s="631">
        <v>1.2</v>
      </c>
      <c r="L43" s="631">
        <v>1.8</v>
      </c>
      <c r="M43" s="631">
        <v>0</v>
      </c>
      <c r="N43" s="631">
        <v>0</v>
      </c>
      <c r="O43" s="631">
        <v>0</v>
      </c>
      <c r="P43" s="631">
        <v>0</v>
      </c>
      <c r="Q43" s="631">
        <v>3</v>
      </c>
      <c r="R43" s="662">
        <v>143000</v>
      </c>
      <c r="S43" s="19">
        <v>65481.98</v>
      </c>
      <c r="T43" s="83">
        <v>17328</v>
      </c>
      <c r="U43" s="19"/>
      <c r="V43" s="83">
        <v>17328</v>
      </c>
      <c r="W43" s="19">
        <f t="shared" si="1"/>
        <v>-48153.98</v>
      </c>
      <c r="X43" s="108">
        <f t="shared" si="2"/>
        <v>-73.540000000000006</v>
      </c>
      <c r="Y43" s="236"/>
    </row>
    <row r="44" spans="1:25" ht="15.75" customHeight="1">
      <c r="A44" s="618">
        <v>38</v>
      </c>
      <c r="B44" s="310" t="s">
        <v>1941</v>
      </c>
      <c r="C44" s="310" t="s">
        <v>1306</v>
      </c>
      <c r="D44" s="310" t="s">
        <v>1942</v>
      </c>
      <c r="E44" s="618" t="s">
        <v>1141</v>
      </c>
      <c r="F44" s="618">
        <v>1</v>
      </c>
      <c r="G44" s="620">
        <v>38626</v>
      </c>
      <c r="H44" s="71"/>
      <c r="I44" s="633" t="s">
        <v>1908</v>
      </c>
      <c r="J44" s="633" t="s">
        <v>1911</v>
      </c>
      <c r="K44" s="631">
        <v>0</v>
      </c>
      <c r="L44" s="631">
        <v>0</v>
      </c>
      <c r="M44" s="631">
        <v>0</v>
      </c>
      <c r="N44" s="631">
        <v>1.5</v>
      </c>
      <c r="O44" s="631">
        <v>0</v>
      </c>
      <c r="P44" s="631">
        <v>0</v>
      </c>
      <c r="Q44" s="631">
        <v>1.5</v>
      </c>
      <c r="R44" s="662">
        <v>890000</v>
      </c>
      <c r="S44" s="19">
        <v>407545.16</v>
      </c>
      <c r="T44" s="83">
        <v>15450</v>
      </c>
      <c r="U44" s="19"/>
      <c r="V44" s="83">
        <v>15450</v>
      </c>
      <c r="W44" s="19">
        <f t="shared" si="1"/>
        <v>-392095.16</v>
      </c>
      <c r="X44" s="108">
        <f t="shared" si="2"/>
        <v>-96.21</v>
      </c>
      <c r="Y44" s="236"/>
    </row>
    <row r="45" spans="1:25" ht="15.75" customHeight="1">
      <c r="A45" s="618">
        <v>39</v>
      </c>
      <c r="B45" s="310" t="s">
        <v>1941</v>
      </c>
      <c r="C45" s="310" t="s">
        <v>1306</v>
      </c>
      <c r="D45" s="310" t="s">
        <v>1943</v>
      </c>
      <c r="E45" s="618" t="s">
        <v>1141</v>
      </c>
      <c r="F45" s="618">
        <v>1</v>
      </c>
      <c r="G45" s="620">
        <v>38626</v>
      </c>
      <c r="H45" s="71"/>
      <c r="I45" s="633" t="s">
        <v>1908</v>
      </c>
      <c r="J45" s="633" t="s">
        <v>1911</v>
      </c>
      <c r="K45" s="631">
        <v>0</v>
      </c>
      <c r="L45" s="631">
        <v>0</v>
      </c>
      <c r="M45" s="631">
        <v>0</v>
      </c>
      <c r="N45" s="631">
        <v>1.5</v>
      </c>
      <c r="O45" s="631">
        <v>0</v>
      </c>
      <c r="P45" s="631">
        <v>0</v>
      </c>
      <c r="Q45" s="631">
        <v>1.5</v>
      </c>
      <c r="R45" s="662">
        <v>890000</v>
      </c>
      <c r="S45" s="19">
        <v>407545.16</v>
      </c>
      <c r="T45" s="83">
        <v>15450</v>
      </c>
      <c r="U45" s="19"/>
      <c r="V45" s="83">
        <v>15450</v>
      </c>
      <c r="W45" s="19">
        <f t="shared" si="1"/>
        <v>-392095.16</v>
      </c>
      <c r="X45" s="108">
        <f t="shared" si="2"/>
        <v>-96.21</v>
      </c>
      <c r="Y45" s="236"/>
    </row>
    <row r="46" spans="1:25" ht="15.75" customHeight="1">
      <c r="A46" s="618">
        <v>40</v>
      </c>
      <c r="B46" s="310" t="s">
        <v>1944</v>
      </c>
      <c r="C46" s="310" t="s">
        <v>1307</v>
      </c>
      <c r="D46" s="310" t="s">
        <v>1943</v>
      </c>
      <c r="E46" s="618" t="s">
        <v>1141</v>
      </c>
      <c r="F46" s="618">
        <v>1</v>
      </c>
      <c r="G46" s="620">
        <v>38626</v>
      </c>
      <c r="H46" s="71"/>
      <c r="I46" s="633" t="s">
        <v>1908</v>
      </c>
      <c r="J46" s="633" t="s">
        <v>1911</v>
      </c>
      <c r="K46" s="631">
        <v>0</v>
      </c>
      <c r="L46" s="631">
        <v>6.2</v>
      </c>
      <c r="M46" s="631">
        <v>0</v>
      </c>
      <c r="N46" s="631">
        <v>0</v>
      </c>
      <c r="O46" s="631">
        <v>0</v>
      </c>
      <c r="P46" s="631">
        <v>0</v>
      </c>
      <c r="Q46" s="631">
        <v>6.2</v>
      </c>
      <c r="R46" s="662">
        <v>196700</v>
      </c>
      <c r="S46" s="19">
        <v>90072.06</v>
      </c>
      <c r="T46" s="83">
        <v>50840</v>
      </c>
      <c r="U46" s="19"/>
      <c r="V46" s="83">
        <v>50840</v>
      </c>
      <c r="W46" s="19">
        <f t="shared" si="1"/>
        <v>-39232.06</v>
      </c>
      <c r="X46" s="108">
        <f t="shared" si="2"/>
        <v>-43.56</v>
      </c>
      <c r="Y46" s="236"/>
    </row>
    <row r="47" spans="1:25" ht="15.75" customHeight="1">
      <c r="A47" s="618">
        <v>41</v>
      </c>
      <c r="B47" s="310" t="s">
        <v>1944</v>
      </c>
      <c r="C47" s="310" t="s">
        <v>1307</v>
      </c>
      <c r="D47" s="310" t="s">
        <v>1943</v>
      </c>
      <c r="E47" s="618" t="s">
        <v>1141</v>
      </c>
      <c r="F47" s="618">
        <v>1</v>
      </c>
      <c r="G47" s="620">
        <v>38596</v>
      </c>
      <c r="H47" s="71"/>
      <c r="I47" s="633" t="s">
        <v>1908</v>
      </c>
      <c r="J47" s="633" t="s">
        <v>1911</v>
      </c>
      <c r="K47" s="631">
        <v>0</v>
      </c>
      <c r="L47" s="631">
        <v>6.2</v>
      </c>
      <c r="M47" s="631">
        <v>0</v>
      </c>
      <c r="N47" s="631">
        <v>0</v>
      </c>
      <c r="O47" s="631">
        <v>0</v>
      </c>
      <c r="P47" s="631">
        <v>0</v>
      </c>
      <c r="Q47" s="631">
        <v>6.2</v>
      </c>
      <c r="R47" s="662">
        <v>196700</v>
      </c>
      <c r="S47" s="19">
        <v>90072.06</v>
      </c>
      <c r="T47" s="83">
        <v>50840</v>
      </c>
      <c r="U47" s="19"/>
      <c r="V47" s="83">
        <v>50840</v>
      </c>
      <c r="W47" s="19">
        <f t="shared" si="1"/>
        <v>-39232.06</v>
      </c>
      <c r="X47" s="108">
        <f t="shared" si="2"/>
        <v>-43.56</v>
      </c>
      <c r="Y47" s="236"/>
    </row>
    <row r="48" spans="1:25" ht="15.75" customHeight="1">
      <c r="A48" s="618">
        <v>42</v>
      </c>
      <c r="B48" s="310" t="s">
        <v>1944</v>
      </c>
      <c r="C48" s="310" t="s">
        <v>1307</v>
      </c>
      <c r="D48" s="310" t="s">
        <v>1943</v>
      </c>
      <c r="E48" s="618" t="s">
        <v>1141</v>
      </c>
      <c r="F48" s="618">
        <v>1</v>
      </c>
      <c r="G48" s="620">
        <v>38596</v>
      </c>
      <c r="H48" s="71"/>
      <c r="I48" s="633" t="s">
        <v>1908</v>
      </c>
      <c r="J48" s="633" t="s">
        <v>1911</v>
      </c>
      <c r="K48" s="631">
        <v>0</v>
      </c>
      <c r="L48" s="631">
        <v>6.2</v>
      </c>
      <c r="M48" s="631">
        <v>0</v>
      </c>
      <c r="N48" s="631">
        <v>0</v>
      </c>
      <c r="O48" s="631">
        <v>0</v>
      </c>
      <c r="P48" s="631">
        <v>0</v>
      </c>
      <c r="Q48" s="631">
        <v>6.2</v>
      </c>
      <c r="R48" s="662">
        <v>196700</v>
      </c>
      <c r="S48" s="19">
        <v>90072.06</v>
      </c>
      <c r="T48" s="83">
        <v>50840</v>
      </c>
      <c r="U48" s="19"/>
      <c r="V48" s="83">
        <v>50840</v>
      </c>
      <c r="W48" s="19">
        <f t="shared" si="1"/>
        <v>-39232.06</v>
      </c>
      <c r="X48" s="108">
        <f t="shared" si="2"/>
        <v>-43.56</v>
      </c>
      <c r="Y48" s="236"/>
    </row>
    <row r="49" spans="1:25" ht="15.75" customHeight="1">
      <c r="A49" s="618">
        <v>43</v>
      </c>
      <c r="B49" s="310" t="s">
        <v>1944</v>
      </c>
      <c r="C49" s="310" t="s">
        <v>1307</v>
      </c>
      <c r="D49" s="310" t="s">
        <v>1943</v>
      </c>
      <c r="E49" s="618" t="s">
        <v>1141</v>
      </c>
      <c r="F49" s="618">
        <v>1</v>
      </c>
      <c r="G49" s="620">
        <v>38596</v>
      </c>
      <c r="H49" s="71"/>
      <c r="I49" s="633" t="s">
        <v>1908</v>
      </c>
      <c r="J49" s="633" t="s">
        <v>1911</v>
      </c>
      <c r="K49" s="631">
        <v>0</v>
      </c>
      <c r="L49" s="631">
        <v>4.96</v>
      </c>
      <c r="M49" s="631">
        <v>0</v>
      </c>
      <c r="N49" s="631">
        <v>0</v>
      </c>
      <c r="O49" s="631">
        <v>0</v>
      </c>
      <c r="P49" s="631">
        <v>0</v>
      </c>
      <c r="Q49" s="631">
        <v>4.96</v>
      </c>
      <c r="R49" s="662">
        <v>196700</v>
      </c>
      <c r="S49" s="19">
        <v>90072.06</v>
      </c>
      <c r="T49" s="83">
        <v>40672</v>
      </c>
      <c r="U49" s="19"/>
      <c r="V49" s="83">
        <v>40672</v>
      </c>
      <c r="W49" s="19">
        <f t="shared" si="1"/>
        <v>-49400.06</v>
      </c>
      <c r="X49" s="108">
        <f t="shared" si="2"/>
        <v>-54.85</v>
      </c>
      <c r="Y49" s="236"/>
    </row>
    <row r="50" spans="1:25" ht="15.75" customHeight="1">
      <c r="A50" s="618">
        <v>44</v>
      </c>
      <c r="B50" s="310" t="s">
        <v>1945</v>
      </c>
      <c r="C50" s="310" t="s">
        <v>1308</v>
      </c>
      <c r="D50" s="310" t="s">
        <v>1943</v>
      </c>
      <c r="E50" s="618" t="s">
        <v>1141</v>
      </c>
      <c r="F50" s="618">
        <v>1</v>
      </c>
      <c r="G50" s="620">
        <v>38596</v>
      </c>
      <c r="H50" s="71"/>
      <c r="I50" s="633" t="s">
        <v>1908</v>
      </c>
      <c r="J50" s="633" t="s">
        <v>1911</v>
      </c>
      <c r="K50" s="631">
        <v>0</v>
      </c>
      <c r="L50" s="631">
        <v>1.1200000000000001</v>
      </c>
      <c r="M50" s="631">
        <v>0</v>
      </c>
      <c r="N50" s="631">
        <v>0</v>
      </c>
      <c r="O50" s="631">
        <v>0</v>
      </c>
      <c r="P50" s="631">
        <v>0</v>
      </c>
      <c r="Q50" s="631">
        <v>1.1200000000000001</v>
      </c>
      <c r="R50" s="662">
        <v>26000</v>
      </c>
      <c r="S50" s="19">
        <v>11905.81</v>
      </c>
      <c r="T50" s="83">
        <v>9184</v>
      </c>
      <c r="U50" s="19"/>
      <c r="V50" s="83">
        <v>9184</v>
      </c>
      <c r="W50" s="19">
        <f t="shared" si="1"/>
        <v>-2721.81</v>
      </c>
      <c r="X50" s="108">
        <f t="shared" si="2"/>
        <v>-22.86</v>
      </c>
      <c r="Y50" s="236"/>
    </row>
    <row r="51" spans="1:25" ht="15.75" customHeight="1">
      <c r="A51" s="618">
        <v>45</v>
      </c>
      <c r="B51" s="310" t="s">
        <v>1946</v>
      </c>
      <c r="C51" s="310" t="s">
        <v>1309</v>
      </c>
      <c r="D51" s="310" t="s">
        <v>1929</v>
      </c>
      <c r="E51" s="618" t="s">
        <v>1141</v>
      </c>
      <c r="F51" s="618">
        <v>1</v>
      </c>
      <c r="G51" s="620">
        <v>38596</v>
      </c>
      <c r="H51" s="71"/>
      <c r="I51" s="633" t="s">
        <v>1908</v>
      </c>
      <c r="J51" s="633" t="s">
        <v>1911</v>
      </c>
      <c r="K51" s="631">
        <v>0</v>
      </c>
      <c r="L51" s="631">
        <v>0.5</v>
      </c>
      <c r="M51" s="631">
        <v>0</v>
      </c>
      <c r="N51" s="631">
        <v>0</v>
      </c>
      <c r="O51" s="631">
        <v>0</v>
      </c>
      <c r="P51" s="631">
        <v>0</v>
      </c>
      <c r="Q51" s="631">
        <v>0.5</v>
      </c>
      <c r="R51" s="662">
        <v>63000</v>
      </c>
      <c r="S51" s="19">
        <v>28848.7</v>
      </c>
      <c r="T51" s="83">
        <v>4100</v>
      </c>
      <c r="U51" s="19"/>
      <c r="V51" s="83">
        <v>4100</v>
      </c>
      <c r="W51" s="19">
        <f t="shared" si="1"/>
        <v>-24748.7</v>
      </c>
      <c r="X51" s="108">
        <f t="shared" si="2"/>
        <v>-85.79</v>
      </c>
      <c r="Y51" s="236"/>
    </row>
    <row r="52" spans="1:25" ht="15.75" customHeight="1">
      <c r="A52" s="618">
        <v>46</v>
      </c>
      <c r="B52" s="310" t="s">
        <v>1681</v>
      </c>
      <c r="C52" s="310" t="s">
        <v>1741</v>
      </c>
      <c r="D52" s="310" t="s">
        <v>1947</v>
      </c>
      <c r="E52" s="618" t="s">
        <v>1141</v>
      </c>
      <c r="F52" s="618">
        <v>1</v>
      </c>
      <c r="G52" s="620">
        <v>38596</v>
      </c>
      <c r="H52" s="71"/>
      <c r="I52" s="633" t="s">
        <v>1908</v>
      </c>
      <c r="J52" s="633" t="s">
        <v>1911</v>
      </c>
      <c r="K52" s="631">
        <v>0</v>
      </c>
      <c r="L52" s="631">
        <v>6.6</v>
      </c>
      <c r="M52" s="631">
        <v>0</v>
      </c>
      <c r="N52" s="631">
        <v>0</v>
      </c>
      <c r="O52" s="631">
        <v>0</v>
      </c>
      <c r="P52" s="631">
        <v>0</v>
      </c>
      <c r="Q52" s="631">
        <v>6.6</v>
      </c>
      <c r="R52" s="662">
        <v>263000</v>
      </c>
      <c r="S52" s="19">
        <v>175536.1</v>
      </c>
      <c r="T52" s="83">
        <v>54120</v>
      </c>
      <c r="U52" s="19"/>
      <c r="V52" s="83">
        <v>54120</v>
      </c>
      <c r="W52" s="19">
        <f t="shared" si="1"/>
        <v>-121416.1</v>
      </c>
      <c r="X52" s="108">
        <f t="shared" si="2"/>
        <v>-69.17</v>
      </c>
      <c r="Y52" s="236"/>
    </row>
    <row r="53" spans="1:25" ht="15.75" customHeight="1">
      <c r="A53" s="618">
        <v>47</v>
      </c>
      <c r="B53" s="310" t="s">
        <v>1681</v>
      </c>
      <c r="C53" s="310" t="s">
        <v>1741</v>
      </c>
      <c r="D53" s="310" t="s">
        <v>1947</v>
      </c>
      <c r="E53" s="618" t="s">
        <v>1141</v>
      </c>
      <c r="F53" s="618">
        <v>1</v>
      </c>
      <c r="G53" s="620">
        <v>38596</v>
      </c>
      <c r="H53" s="71"/>
      <c r="I53" s="633" t="s">
        <v>1908</v>
      </c>
      <c r="J53" s="633" t="s">
        <v>1911</v>
      </c>
      <c r="K53" s="631">
        <v>0</v>
      </c>
      <c r="L53" s="631">
        <v>6.6</v>
      </c>
      <c r="M53" s="631">
        <v>0</v>
      </c>
      <c r="N53" s="631">
        <v>0</v>
      </c>
      <c r="O53" s="631">
        <v>0</v>
      </c>
      <c r="P53" s="631">
        <v>0</v>
      </c>
      <c r="Q53" s="631">
        <v>6.6</v>
      </c>
      <c r="R53" s="662">
        <v>263000</v>
      </c>
      <c r="S53" s="19">
        <v>175536.11</v>
      </c>
      <c r="T53" s="83">
        <v>54120</v>
      </c>
      <c r="U53" s="19"/>
      <c r="V53" s="83">
        <v>54120</v>
      </c>
      <c r="W53" s="19">
        <f t="shared" si="1"/>
        <v>-121416.11</v>
      </c>
      <c r="X53" s="108">
        <f t="shared" si="2"/>
        <v>-69.17</v>
      </c>
      <c r="Y53" s="236"/>
    </row>
    <row r="54" spans="1:25" ht="15.75" customHeight="1">
      <c r="A54" s="618">
        <v>48</v>
      </c>
      <c r="B54" s="310" t="s">
        <v>1948</v>
      </c>
      <c r="C54" s="310" t="s">
        <v>1741</v>
      </c>
      <c r="D54" s="310" t="s">
        <v>1947</v>
      </c>
      <c r="E54" s="618" t="s">
        <v>1141</v>
      </c>
      <c r="F54" s="618">
        <v>1</v>
      </c>
      <c r="G54" s="620">
        <v>38596</v>
      </c>
      <c r="H54" s="71"/>
      <c r="I54" s="633" t="s">
        <v>1908</v>
      </c>
      <c r="J54" s="633" t="s">
        <v>1911</v>
      </c>
      <c r="K54" s="631">
        <v>0</v>
      </c>
      <c r="L54" s="631">
        <v>3.08</v>
      </c>
      <c r="M54" s="631">
        <v>0</v>
      </c>
      <c r="N54" s="631">
        <v>0</v>
      </c>
      <c r="O54" s="631">
        <v>0</v>
      </c>
      <c r="P54" s="631">
        <v>0</v>
      </c>
      <c r="Q54" s="631">
        <v>3.08</v>
      </c>
      <c r="R54" s="662">
        <v>281198.03999999998</v>
      </c>
      <c r="S54" s="19">
        <v>104410.77</v>
      </c>
      <c r="T54" s="83">
        <v>25256</v>
      </c>
      <c r="U54" s="19"/>
      <c r="V54" s="83">
        <v>25256</v>
      </c>
      <c r="W54" s="19">
        <f t="shared" si="1"/>
        <v>-79154.77</v>
      </c>
      <c r="X54" s="108">
        <f t="shared" si="2"/>
        <v>-75.81</v>
      </c>
      <c r="Y54" s="236"/>
    </row>
    <row r="55" spans="1:25" ht="15.75" customHeight="1">
      <c r="A55" s="618">
        <v>49</v>
      </c>
      <c r="B55" s="310" t="s">
        <v>1949</v>
      </c>
      <c r="C55" s="310"/>
      <c r="D55" s="310" t="s">
        <v>1950</v>
      </c>
      <c r="E55" s="618" t="s">
        <v>1141</v>
      </c>
      <c r="F55" s="618">
        <v>1</v>
      </c>
      <c r="G55" s="620">
        <v>38991</v>
      </c>
      <c r="H55" s="71"/>
      <c r="I55" s="633" t="s">
        <v>1908</v>
      </c>
      <c r="J55" s="633" t="s">
        <v>1911</v>
      </c>
      <c r="K55" s="631">
        <v>0.13</v>
      </c>
      <c r="L55" s="631">
        <v>0</v>
      </c>
      <c r="M55" s="631">
        <v>0</v>
      </c>
      <c r="N55" s="631">
        <v>0</v>
      </c>
      <c r="O55" s="631">
        <v>0</v>
      </c>
      <c r="P55" s="631">
        <v>0</v>
      </c>
      <c r="Q55" s="631">
        <v>0.13</v>
      </c>
      <c r="R55" s="662">
        <v>29274.34</v>
      </c>
      <c r="S55" s="19">
        <v>13641.96</v>
      </c>
      <c r="T55" s="83">
        <v>278.2</v>
      </c>
      <c r="U55" s="19"/>
      <c r="V55" s="83">
        <v>278.2</v>
      </c>
      <c r="W55" s="19">
        <f t="shared" si="1"/>
        <v>-13363.76</v>
      </c>
      <c r="X55" s="108">
        <f t="shared" si="2"/>
        <v>-97.96</v>
      </c>
      <c r="Y55" s="236"/>
    </row>
    <row r="56" spans="1:25" ht="15.75" customHeight="1">
      <c r="A56" s="618">
        <v>50</v>
      </c>
      <c r="B56" s="310" t="s">
        <v>1951</v>
      </c>
      <c r="C56" s="310"/>
      <c r="D56" s="310"/>
      <c r="E56" s="618" t="s">
        <v>1141</v>
      </c>
      <c r="F56" s="618">
        <v>1</v>
      </c>
      <c r="G56" s="620">
        <v>38991</v>
      </c>
      <c r="H56" s="71"/>
      <c r="I56" s="633" t="s">
        <v>1908</v>
      </c>
      <c r="J56" s="633" t="s">
        <v>1911</v>
      </c>
      <c r="K56" s="631">
        <v>0</v>
      </c>
      <c r="L56" s="631">
        <v>0.2</v>
      </c>
      <c r="M56" s="631">
        <v>0</v>
      </c>
      <c r="N56" s="631">
        <v>0</v>
      </c>
      <c r="O56" s="631">
        <v>0</v>
      </c>
      <c r="P56" s="631">
        <v>0</v>
      </c>
      <c r="Q56" s="631">
        <v>0.2</v>
      </c>
      <c r="R56" s="662">
        <v>20199</v>
      </c>
      <c r="S56" s="19">
        <v>9404.64</v>
      </c>
      <c r="T56" s="83">
        <v>1640</v>
      </c>
      <c r="U56" s="19"/>
      <c r="V56" s="83">
        <v>1640</v>
      </c>
      <c r="W56" s="19">
        <f t="shared" si="1"/>
        <v>-7764.64</v>
      </c>
      <c r="X56" s="108">
        <f t="shared" si="2"/>
        <v>-82.56</v>
      </c>
      <c r="Y56" s="236"/>
    </row>
    <row r="57" spans="1:25" ht="15.75" customHeight="1">
      <c r="A57" s="618">
        <v>51</v>
      </c>
      <c r="B57" s="310" t="s">
        <v>1951</v>
      </c>
      <c r="C57" s="310"/>
      <c r="D57" s="310"/>
      <c r="E57" s="618" t="s">
        <v>1141</v>
      </c>
      <c r="F57" s="618">
        <v>1</v>
      </c>
      <c r="G57" s="620">
        <v>38991</v>
      </c>
      <c r="H57" s="71"/>
      <c r="I57" s="633" t="s">
        <v>1908</v>
      </c>
      <c r="J57" s="633" t="s">
        <v>1911</v>
      </c>
      <c r="K57" s="631">
        <v>0</v>
      </c>
      <c r="L57" s="631">
        <v>0.2</v>
      </c>
      <c r="M57" s="631">
        <v>0</v>
      </c>
      <c r="N57" s="631">
        <v>0</v>
      </c>
      <c r="O57" s="631">
        <v>0</v>
      </c>
      <c r="P57" s="631">
        <v>0</v>
      </c>
      <c r="Q57" s="631">
        <v>0.2</v>
      </c>
      <c r="R57" s="662">
        <v>20199.59</v>
      </c>
      <c r="S57" s="19">
        <v>9406.07</v>
      </c>
      <c r="T57" s="83">
        <v>1640</v>
      </c>
      <c r="U57" s="19"/>
      <c r="V57" s="83">
        <v>1640</v>
      </c>
      <c r="W57" s="19">
        <f t="shared" si="1"/>
        <v>-7766.07</v>
      </c>
      <c r="X57" s="108">
        <f t="shared" si="2"/>
        <v>-82.56</v>
      </c>
      <c r="Y57" s="236"/>
    </row>
    <row r="58" spans="1:25" ht="15.75" customHeight="1">
      <c r="A58" s="618">
        <v>52</v>
      </c>
      <c r="B58" s="310" t="s">
        <v>1952</v>
      </c>
      <c r="C58" s="310"/>
      <c r="D58" s="310" t="s">
        <v>1953</v>
      </c>
      <c r="E58" s="618" t="s">
        <v>1141</v>
      </c>
      <c r="F58" s="618">
        <v>1</v>
      </c>
      <c r="G58" s="620">
        <v>38991</v>
      </c>
      <c r="H58" s="71"/>
      <c r="I58" s="633" t="s">
        <v>1908</v>
      </c>
      <c r="J58" s="633" t="s">
        <v>1911</v>
      </c>
      <c r="K58" s="631">
        <v>0.13</v>
      </c>
      <c r="L58" s="631">
        <v>0</v>
      </c>
      <c r="M58" s="631">
        <v>0</v>
      </c>
      <c r="N58" s="631">
        <v>0</v>
      </c>
      <c r="O58" s="631">
        <v>0</v>
      </c>
      <c r="P58" s="631">
        <v>0</v>
      </c>
      <c r="Q58" s="631">
        <v>0.13</v>
      </c>
      <c r="R58" s="662">
        <v>29274.34</v>
      </c>
      <c r="S58" s="19">
        <v>13631.03</v>
      </c>
      <c r="T58" s="83">
        <v>278.2</v>
      </c>
      <c r="U58" s="19"/>
      <c r="V58" s="83">
        <v>278.2</v>
      </c>
      <c r="W58" s="19">
        <f t="shared" si="1"/>
        <v>-13352.83</v>
      </c>
      <c r="X58" s="108">
        <f t="shared" si="2"/>
        <v>-97.96</v>
      </c>
      <c r="Y58" s="236"/>
    </row>
    <row r="59" spans="1:25" ht="15.75" customHeight="1">
      <c r="A59" s="618">
        <v>53</v>
      </c>
      <c r="B59" s="310" t="s">
        <v>1952</v>
      </c>
      <c r="C59" s="310"/>
      <c r="D59" s="310" t="s">
        <v>1953</v>
      </c>
      <c r="E59" s="618" t="s">
        <v>1141</v>
      </c>
      <c r="F59" s="618">
        <v>1</v>
      </c>
      <c r="G59" s="620">
        <v>38991</v>
      </c>
      <c r="H59" s="71"/>
      <c r="I59" s="633" t="s">
        <v>1908</v>
      </c>
      <c r="J59" s="633" t="s">
        <v>1911</v>
      </c>
      <c r="K59" s="631">
        <v>0.13</v>
      </c>
      <c r="L59" s="631">
        <v>0</v>
      </c>
      <c r="M59" s="631">
        <v>0</v>
      </c>
      <c r="N59" s="631">
        <v>0</v>
      </c>
      <c r="O59" s="631">
        <v>0</v>
      </c>
      <c r="P59" s="631">
        <v>0</v>
      </c>
      <c r="Q59" s="631">
        <v>0.13</v>
      </c>
      <c r="R59" s="662">
        <v>29274.34</v>
      </c>
      <c r="S59" s="19">
        <v>13631.03</v>
      </c>
      <c r="T59" s="83">
        <v>278.2</v>
      </c>
      <c r="U59" s="19"/>
      <c r="V59" s="83">
        <v>278.2</v>
      </c>
      <c r="W59" s="19">
        <f t="shared" si="1"/>
        <v>-13352.83</v>
      </c>
      <c r="X59" s="108">
        <f t="shared" si="2"/>
        <v>-97.96</v>
      </c>
      <c r="Y59" s="236"/>
    </row>
    <row r="60" spans="1:25" ht="15.75" customHeight="1">
      <c r="A60" s="618">
        <v>54</v>
      </c>
      <c r="B60" s="310" t="s">
        <v>1954</v>
      </c>
      <c r="C60" s="310" t="s">
        <v>1153</v>
      </c>
      <c r="D60" s="310" t="s">
        <v>1955</v>
      </c>
      <c r="E60" s="618" t="s">
        <v>1141</v>
      </c>
      <c r="F60" s="618">
        <v>1</v>
      </c>
      <c r="G60" s="620">
        <v>38991</v>
      </c>
      <c r="H60" s="71"/>
      <c r="I60" s="633" t="s">
        <v>1908</v>
      </c>
      <c r="J60" s="633" t="s">
        <v>1911</v>
      </c>
      <c r="K60" s="631">
        <v>0</v>
      </c>
      <c r="L60" s="631">
        <v>0.2</v>
      </c>
      <c r="M60" s="631">
        <v>0</v>
      </c>
      <c r="N60" s="631">
        <v>0</v>
      </c>
      <c r="O60" s="631">
        <v>0</v>
      </c>
      <c r="P60" s="631">
        <v>0</v>
      </c>
      <c r="Q60" s="631">
        <v>0.2</v>
      </c>
      <c r="R60" s="662">
        <v>8500</v>
      </c>
      <c r="S60" s="19">
        <v>3957.8</v>
      </c>
      <c r="T60" s="83">
        <v>1640</v>
      </c>
      <c r="U60" s="19"/>
      <c r="V60" s="83">
        <v>1640</v>
      </c>
      <c r="W60" s="19">
        <f t="shared" si="1"/>
        <v>-2317.8000000000002</v>
      </c>
      <c r="X60" s="108">
        <f t="shared" si="2"/>
        <v>-58.56</v>
      </c>
      <c r="Y60" s="236"/>
    </row>
    <row r="61" spans="1:25" ht="15.75" customHeight="1">
      <c r="A61" s="618">
        <v>55</v>
      </c>
      <c r="B61" s="310" t="s">
        <v>1954</v>
      </c>
      <c r="C61" s="310" t="s">
        <v>1153</v>
      </c>
      <c r="D61" s="310" t="s">
        <v>1955</v>
      </c>
      <c r="E61" s="618" t="s">
        <v>1141</v>
      </c>
      <c r="F61" s="618">
        <v>1</v>
      </c>
      <c r="G61" s="620">
        <v>38991</v>
      </c>
      <c r="H61" s="71"/>
      <c r="I61" s="633" t="s">
        <v>1908</v>
      </c>
      <c r="J61" s="633" t="s">
        <v>1911</v>
      </c>
      <c r="K61" s="631">
        <v>0</v>
      </c>
      <c r="L61" s="631">
        <v>0.2</v>
      </c>
      <c r="M61" s="631">
        <v>0</v>
      </c>
      <c r="N61" s="631">
        <v>0</v>
      </c>
      <c r="O61" s="631">
        <v>0</v>
      </c>
      <c r="P61" s="631">
        <v>0</v>
      </c>
      <c r="Q61" s="631">
        <v>0.2</v>
      </c>
      <c r="R61" s="662">
        <v>8500</v>
      </c>
      <c r="S61" s="19">
        <v>3957.8</v>
      </c>
      <c r="T61" s="83">
        <v>1640</v>
      </c>
      <c r="U61" s="19"/>
      <c r="V61" s="83">
        <v>1640</v>
      </c>
      <c r="W61" s="19">
        <f t="shared" si="1"/>
        <v>-2317.8000000000002</v>
      </c>
      <c r="X61" s="108">
        <f t="shared" si="2"/>
        <v>-58.56</v>
      </c>
      <c r="Y61" s="236"/>
    </row>
    <row r="62" spans="1:25" ht="15.75" customHeight="1">
      <c r="A62" s="618">
        <v>56</v>
      </c>
      <c r="B62" s="310" t="s">
        <v>1954</v>
      </c>
      <c r="C62" s="310" t="s">
        <v>1153</v>
      </c>
      <c r="D62" s="310" t="s">
        <v>1955</v>
      </c>
      <c r="E62" s="618" t="s">
        <v>1141</v>
      </c>
      <c r="F62" s="618">
        <v>1</v>
      </c>
      <c r="G62" s="620">
        <v>38991</v>
      </c>
      <c r="H62" s="71"/>
      <c r="I62" s="633" t="s">
        <v>1908</v>
      </c>
      <c r="J62" s="633" t="s">
        <v>1911</v>
      </c>
      <c r="K62" s="631">
        <v>0</v>
      </c>
      <c r="L62" s="631">
        <v>0.2</v>
      </c>
      <c r="M62" s="631">
        <v>0</v>
      </c>
      <c r="N62" s="631">
        <v>0</v>
      </c>
      <c r="O62" s="631">
        <v>0</v>
      </c>
      <c r="P62" s="631">
        <v>0</v>
      </c>
      <c r="Q62" s="631">
        <v>0.2</v>
      </c>
      <c r="R62" s="662">
        <v>8500</v>
      </c>
      <c r="S62" s="19">
        <v>3957.8</v>
      </c>
      <c r="T62" s="83">
        <v>1640</v>
      </c>
      <c r="U62" s="19"/>
      <c r="V62" s="83">
        <v>1640</v>
      </c>
      <c r="W62" s="19">
        <f t="shared" si="1"/>
        <v>-2317.8000000000002</v>
      </c>
      <c r="X62" s="108">
        <f t="shared" si="2"/>
        <v>-58.56</v>
      </c>
      <c r="Y62" s="236"/>
    </row>
    <row r="63" spans="1:25" ht="15.75" customHeight="1">
      <c r="A63" s="618">
        <v>57</v>
      </c>
      <c r="B63" s="310" t="s">
        <v>1954</v>
      </c>
      <c r="C63" s="310" t="s">
        <v>1153</v>
      </c>
      <c r="D63" s="310" t="s">
        <v>1955</v>
      </c>
      <c r="E63" s="618" t="s">
        <v>1141</v>
      </c>
      <c r="F63" s="618">
        <v>1</v>
      </c>
      <c r="G63" s="620">
        <v>38991</v>
      </c>
      <c r="H63" s="71"/>
      <c r="I63" s="633" t="s">
        <v>1908</v>
      </c>
      <c r="J63" s="633" t="s">
        <v>1911</v>
      </c>
      <c r="K63" s="631">
        <v>0</v>
      </c>
      <c r="L63" s="631">
        <v>0.2</v>
      </c>
      <c r="M63" s="631">
        <v>0</v>
      </c>
      <c r="N63" s="631">
        <v>0</v>
      </c>
      <c r="O63" s="631">
        <v>0</v>
      </c>
      <c r="P63" s="631">
        <v>0</v>
      </c>
      <c r="Q63" s="631">
        <v>0.2</v>
      </c>
      <c r="R63" s="662">
        <v>8500</v>
      </c>
      <c r="S63" s="19">
        <v>3957.95</v>
      </c>
      <c r="T63" s="83">
        <v>1640</v>
      </c>
      <c r="U63" s="19"/>
      <c r="V63" s="83">
        <v>1640</v>
      </c>
      <c r="W63" s="19">
        <f t="shared" si="1"/>
        <v>-2317.9499999999998</v>
      </c>
      <c r="X63" s="108">
        <f t="shared" si="2"/>
        <v>-58.56</v>
      </c>
      <c r="Y63" s="236"/>
    </row>
    <row r="64" spans="1:25" ht="15.75" customHeight="1">
      <c r="A64" s="618">
        <v>58</v>
      </c>
      <c r="B64" s="310" t="s">
        <v>1954</v>
      </c>
      <c r="C64" s="310" t="s">
        <v>1153</v>
      </c>
      <c r="D64" s="310" t="s">
        <v>1955</v>
      </c>
      <c r="E64" s="618" t="s">
        <v>1141</v>
      </c>
      <c r="F64" s="618">
        <v>1</v>
      </c>
      <c r="G64" s="620">
        <v>38991</v>
      </c>
      <c r="H64" s="71"/>
      <c r="I64" s="633" t="s">
        <v>1908</v>
      </c>
      <c r="J64" s="633" t="s">
        <v>1911</v>
      </c>
      <c r="K64" s="631">
        <v>0</v>
      </c>
      <c r="L64" s="631">
        <v>0.2</v>
      </c>
      <c r="M64" s="631">
        <v>0</v>
      </c>
      <c r="N64" s="631">
        <v>0</v>
      </c>
      <c r="O64" s="631">
        <v>0</v>
      </c>
      <c r="P64" s="631">
        <v>0</v>
      </c>
      <c r="Q64" s="631">
        <v>0.2</v>
      </c>
      <c r="R64" s="662">
        <v>28103</v>
      </c>
      <c r="S64" s="19">
        <v>13085.52</v>
      </c>
      <c r="T64" s="83">
        <v>1640</v>
      </c>
      <c r="U64" s="19"/>
      <c r="V64" s="83">
        <v>1640</v>
      </c>
      <c r="W64" s="19">
        <f t="shared" si="1"/>
        <v>-11445.52</v>
      </c>
      <c r="X64" s="108">
        <f t="shared" si="2"/>
        <v>-87.47</v>
      </c>
      <c r="Y64" s="236"/>
    </row>
    <row r="65" spans="1:25" ht="15.75" customHeight="1">
      <c r="A65" s="618">
        <v>59</v>
      </c>
      <c r="B65" s="310" t="s">
        <v>1954</v>
      </c>
      <c r="C65" s="310" t="s">
        <v>1153</v>
      </c>
      <c r="D65" s="310" t="s">
        <v>1955</v>
      </c>
      <c r="E65" s="618" t="s">
        <v>1141</v>
      </c>
      <c r="F65" s="618">
        <v>1</v>
      </c>
      <c r="G65" s="620">
        <v>38991</v>
      </c>
      <c r="H65" s="71"/>
      <c r="I65" s="633" t="s">
        <v>1908</v>
      </c>
      <c r="J65" s="633" t="s">
        <v>1911</v>
      </c>
      <c r="K65" s="631">
        <v>0</v>
      </c>
      <c r="L65" s="631">
        <v>0.2</v>
      </c>
      <c r="M65" s="631">
        <v>0</v>
      </c>
      <c r="N65" s="631">
        <v>0</v>
      </c>
      <c r="O65" s="631">
        <v>0</v>
      </c>
      <c r="P65" s="631">
        <v>0</v>
      </c>
      <c r="Q65" s="631">
        <v>0.2</v>
      </c>
      <c r="R65" s="662">
        <v>28103.73</v>
      </c>
      <c r="S65" s="19">
        <v>13085.81</v>
      </c>
      <c r="T65" s="83">
        <v>1640</v>
      </c>
      <c r="U65" s="19"/>
      <c r="V65" s="83">
        <v>1640</v>
      </c>
      <c r="W65" s="19">
        <f t="shared" si="1"/>
        <v>-11445.81</v>
      </c>
      <c r="X65" s="108">
        <f t="shared" si="2"/>
        <v>-87.47</v>
      </c>
      <c r="Y65" s="236"/>
    </row>
    <row r="66" spans="1:25" ht="15.75" customHeight="1">
      <c r="A66" s="618">
        <v>60</v>
      </c>
      <c r="B66" s="310" t="s">
        <v>1956</v>
      </c>
      <c r="C66" s="310"/>
      <c r="D66" s="310" t="s">
        <v>1957</v>
      </c>
      <c r="E66" s="618" t="s">
        <v>1141</v>
      </c>
      <c r="F66" s="618">
        <v>1</v>
      </c>
      <c r="G66" s="620">
        <v>38991</v>
      </c>
      <c r="H66" s="71"/>
      <c r="I66" s="633" t="s">
        <v>1908</v>
      </c>
      <c r="J66" s="633" t="s">
        <v>1911</v>
      </c>
      <c r="K66" s="631">
        <v>0.18</v>
      </c>
      <c r="L66" s="631">
        <v>0</v>
      </c>
      <c r="M66" s="631">
        <v>0</v>
      </c>
      <c r="N66" s="631">
        <v>0</v>
      </c>
      <c r="O66" s="631">
        <v>0</v>
      </c>
      <c r="P66" s="631">
        <v>0</v>
      </c>
      <c r="Q66" s="631">
        <v>0.18</v>
      </c>
      <c r="R66" s="662">
        <v>43911.51</v>
      </c>
      <c r="S66" s="19">
        <v>20446.28</v>
      </c>
      <c r="T66" s="83">
        <v>385.2</v>
      </c>
      <c r="U66" s="19"/>
      <c r="V66" s="83">
        <v>385.2</v>
      </c>
      <c r="W66" s="19">
        <f t="shared" si="1"/>
        <v>-20061.080000000002</v>
      </c>
      <c r="X66" s="108">
        <f t="shared" si="2"/>
        <v>-98.12</v>
      </c>
      <c r="Y66" s="236"/>
    </row>
    <row r="67" spans="1:25" ht="15.75" customHeight="1">
      <c r="A67" s="618">
        <v>61</v>
      </c>
      <c r="B67" s="310" t="s">
        <v>1956</v>
      </c>
      <c r="C67" s="310"/>
      <c r="D67" s="310" t="s">
        <v>1957</v>
      </c>
      <c r="E67" s="618" t="s">
        <v>1141</v>
      </c>
      <c r="F67" s="618">
        <v>1</v>
      </c>
      <c r="G67" s="620">
        <v>38991</v>
      </c>
      <c r="H67" s="71"/>
      <c r="I67" s="633" t="s">
        <v>1908</v>
      </c>
      <c r="J67" s="633" t="s">
        <v>1911</v>
      </c>
      <c r="K67" s="631">
        <v>0.18</v>
      </c>
      <c r="L67" s="631">
        <v>0</v>
      </c>
      <c r="M67" s="631">
        <v>0</v>
      </c>
      <c r="N67" s="631">
        <v>0</v>
      </c>
      <c r="O67" s="631">
        <v>0</v>
      </c>
      <c r="P67" s="631">
        <v>0</v>
      </c>
      <c r="Q67" s="631">
        <v>0.18</v>
      </c>
      <c r="R67" s="662">
        <v>43911.51</v>
      </c>
      <c r="S67" s="19">
        <v>20446.53</v>
      </c>
      <c r="T67" s="83">
        <v>385.2</v>
      </c>
      <c r="U67" s="19"/>
      <c r="V67" s="83">
        <v>385.2</v>
      </c>
      <c r="W67" s="19">
        <f t="shared" si="1"/>
        <v>-20061.330000000002</v>
      </c>
      <c r="X67" s="108">
        <f t="shared" si="2"/>
        <v>-98.12</v>
      </c>
      <c r="Y67" s="236"/>
    </row>
    <row r="68" spans="1:25" ht="15.75" customHeight="1">
      <c r="A68" s="618">
        <v>62</v>
      </c>
      <c r="B68" s="310" t="s">
        <v>1958</v>
      </c>
      <c r="C68" s="310"/>
      <c r="D68" s="310" t="s">
        <v>1959</v>
      </c>
      <c r="E68" s="618" t="s">
        <v>1141</v>
      </c>
      <c r="F68" s="618">
        <v>1</v>
      </c>
      <c r="G68" s="620">
        <v>38777</v>
      </c>
      <c r="H68" s="71"/>
      <c r="I68" s="633" t="s">
        <v>1908</v>
      </c>
      <c r="J68" s="633" t="s">
        <v>1911</v>
      </c>
      <c r="K68" s="631">
        <v>0</v>
      </c>
      <c r="L68" s="631">
        <v>0.05</v>
      </c>
      <c r="M68" s="631">
        <v>0</v>
      </c>
      <c r="N68" s="631">
        <v>0</v>
      </c>
      <c r="O68" s="631">
        <v>0</v>
      </c>
      <c r="P68" s="631">
        <v>0</v>
      </c>
      <c r="Q68" s="631">
        <v>0.05</v>
      </c>
      <c r="R68" s="662">
        <v>43911.5</v>
      </c>
      <c r="S68" s="19">
        <v>20446.400000000001</v>
      </c>
      <c r="T68" s="83">
        <v>410</v>
      </c>
      <c r="U68" s="19"/>
      <c r="V68" s="83">
        <v>410</v>
      </c>
      <c r="W68" s="19">
        <f t="shared" si="1"/>
        <v>-20036.400000000001</v>
      </c>
      <c r="X68" s="108">
        <f t="shared" si="2"/>
        <v>-97.99</v>
      </c>
      <c r="Y68" s="236"/>
    </row>
    <row r="69" spans="1:25" ht="15.75" customHeight="1">
      <c r="A69" s="618">
        <v>63</v>
      </c>
      <c r="B69" s="310" t="s">
        <v>1960</v>
      </c>
      <c r="C69" s="310"/>
      <c r="D69" s="310" t="s">
        <v>1950</v>
      </c>
      <c r="E69" s="618" t="s">
        <v>1141</v>
      </c>
      <c r="F69" s="618">
        <v>1</v>
      </c>
      <c r="G69" s="620">
        <v>38930</v>
      </c>
      <c r="H69" s="71"/>
      <c r="I69" s="633" t="s">
        <v>1908</v>
      </c>
      <c r="J69" s="633" t="s">
        <v>1911</v>
      </c>
      <c r="K69" s="631">
        <v>0.18</v>
      </c>
      <c r="L69" s="631">
        <v>0</v>
      </c>
      <c r="M69" s="631">
        <v>0</v>
      </c>
      <c r="N69" s="631">
        <v>0</v>
      </c>
      <c r="O69" s="631">
        <v>0</v>
      </c>
      <c r="P69" s="631">
        <v>0</v>
      </c>
      <c r="Q69" s="631">
        <v>0.18</v>
      </c>
      <c r="R69" s="662">
        <v>43911.51</v>
      </c>
      <c r="S69" s="19">
        <v>20446.41</v>
      </c>
      <c r="T69" s="83">
        <v>385.2</v>
      </c>
      <c r="U69" s="19"/>
      <c r="V69" s="83">
        <v>385.2</v>
      </c>
      <c r="W69" s="19">
        <f t="shared" si="1"/>
        <v>-20061.21</v>
      </c>
      <c r="X69" s="108">
        <f t="shared" si="2"/>
        <v>-98.12</v>
      </c>
      <c r="Y69" s="236"/>
    </row>
    <row r="70" spans="1:25" ht="15.75" customHeight="1">
      <c r="A70" s="618">
        <v>64</v>
      </c>
      <c r="B70" s="310" t="s">
        <v>1960</v>
      </c>
      <c r="C70" s="310"/>
      <c r="D70" s="310" t="s">
        <v>1950</v>
      </c>
      <c r="E70" s="618" t="s">
        <v>1141</v>
      </c>
      <c r="F70" s="618">
        <v>1</v>
      </c>
      <c r="G70" s="620">
        <v>38930</v>
      </c>
      <c r="H70" s="71"/>
      <c r="I70" s="633" t="s">
        <v>1908</v>
      </c>
      <c r="J70" s="633" t="s">
        <v>1911</v>
      </c>
      <c r="K70" s="631">
        <v>0.18</v>
      </c>
      <c r="L70" s="631">
        <v>0</v>
      </c>
      <c r="M70" s="631">
        <v>0</v>
      </c>
      <c r="N70" s="631">
        <v>0</v>
      </c>
      <c r="O70" s="631">
        <v>0</v>
      </c>
      <c r="P70" s="631">
        <v>0</v>
      </c>
      <c r="Q70" s="631">
        <v>0.18</v>
      </c>
      <c r="R70" s="662">
        <v>43911.51</v>
      </c>
      <c r="S70" s="19">
        <v>20446.41</v>
      </c>
      <c r="T70" s="83">
        <v>385.2</v>
      </c>
      <c r="U70" s="19"/>
      <c r="V70" s="83">
        <v>385.2</v>
      </c>
      <c r="W70" s="19">
        <f t="shared" si="1"/>
        <v>-20061.21</v>
      </c>
      <c r="X70" s="108">
        <f t="shared" si="2"/>
        <v>-98.12</v>
      </c>
      <c r="Y70" s="236"/>
    </row>
    <row r="71" spans="1:25" ht="15.75" customHeight="1">
      <c r="A71" s="618">
        <v>65</v>
      </c>
      <c r="B71" s="310" t="s">
        <v>1960</v>
      </c>
      <c r="C71" s="310"/>
      <c r="D71" s="310" t="s">
        <v>1950</v>
      </c>
      <c r="E71" s="618" t="s">
        <v>1141</v>
      </c>
      <c r="F71" s="618">
        <v>1</v>
      </c>
      <c r="G71" s="620">
        <v>38930</v>
      </c>
      <c r="H71" s="71"/>
      <c r="I71" s="633" t="s">
        <v>1908</v>
      </c>
      <c r="J71" s="633" t="s">
        <v>1911</v>
      </c>
      <c r="K71" s="631">
        <v>0.18</v>
      </c>
      <c r="L71" s="631">
        <v>0</v>
      </c>
      <c r="M71" s="631">
        <v>0</v>
      </c>
      <c r="N71" s="631">
        <v>0</v>
      </c>
      <c r="O71" s="631">
        <v>0</v>
      </c>
      <c r="P71" s="631">
        <v>0</v>
      </c>
      <c r="Q71" s="631">
        <v>0.18</v>
      </c>
      <c r="R71" s="662">
        <v>43911.51</v>
      </c>
      <c r="S71" s="19">
        <v>20446.41</v>
      </c>
      <c r="T71" s="83">
        <v>385.2</v>
      </c>
      <c r="U71" s="19"/>
      <c r="V71" s="83">
        <v>385.2</v>
      </c>
      <c r="W71" s="19">
        <f t="shared" si="1"/>
        <v>-20061.21</v>
      </c>
      <c r="X71" s="108">
        <f t="shared" si="2"/>
        <v>-98.12</v>
      </c>
      <c r="Y71" s="236"/>
    </row>
    <row r="72" spans="1:25" ht="15.75" customHeight="1">
      <c r="A72" s="618">
        <v>66</v>
      </c>
      <c r="B72" s="310" t="s">
        <v>1961</v>
      </c>
      <c r="C72" s="310"/>
      <c r="D72" s="310"/>
      <c r="E72" s="618" t="s">
        <v>1141</v>
      </c>
      <c r="F72" s="618">
        <v>1</v>
      </c>
      <c r="G72" s="620">
        <v>38961</v>
      </c>
      <c r="H72" s="71"/>
      <c r="I72" s="633" t="s">
        <v>1908</v>
      </c>
      <c r="J72" s="633" t="s">
        <v>1911</v>
      </c>
      <c r="K72" s="631">
        <v>0</v>
      </c>
      <c r="L72" s="631">
        <v>1</v>
      </c>
      <c r="M72" s="631">
        <v>0</v>
      </c>
      <c r="N72" s="631">
        <v>0</v>
      </c>
      <c r="O72" s="631">
        <v>0</v>
      </c>
      <c r="P72" s="631">
        <v>0</v>
      </c>
      <c r="Q72" s="631">
        <v>1</v>
      </c>
      <c r="R72" s="662">
        <v>161008.87</v>
      </c>
      <c r="S72" s="19">
        <v>74970.12</v>
      </c>
      <c r="T72" s="83">
        <v>8200</v>
      </c>
      <c r="U72" s="19"/>
      <c r="V72" s="83">
        <v>8200</v>
      </c>
      <c r="W72" s="19">
        <f t="shared" ref="W72:W135" si="3">V72-S72</f>
        <v>-66770.12</v>
      </c>
      <c r="X72" s="108">
        <f t="shared" ref="X72:X135" si="4">IF(OR(S72=0,S72=""),"",ROUND(W72/S72*100,2))</f>
        <v>-89.06</v>
      </c>
      <c r="Y72" s="236"/>
    </row>
    <row r="73" spans="1:25" ht="15.75" customHeight="1">
      <c r="A73" s="618">
        <v>67</v>
      </c>
      <c r="B73" s="310" t="s">
        <v>1961</v>
      </c>
      <c r="C73" s="310"/>
      <c r="D73" s="310"/>
      <c r="E73" s="618" t="s">
        <v>1141</v>
      </c>
      <c r="F73" s="618">
        <v>1</v>
      </c>
      <c r="G73" s="620">
        <v>38961</v>
      </c>
      <c r="H73" s="71"/>
      <c r="I73" s="633" t="s">
        <v>1908</v>
      </c>
      <c r="J73" s="633" t="s">
        <v>1911</v>
      </c>
      <c r="K73" s="631">
        <v>0</v>
      </c>
      <c r="L73" s="631">
        <v>1</v>
      </c>
      <c r="M73" s="631">
        <v>0</v>
      </c>
      <c r="N73" s="631">
        <v>0</v>
      </c>
      <c r="O73" s="631">
        <v>0</v>
      </c>
      <c r="P73" s="631">
        <v>0</v>
      </c>
      <c r="Q73" s="631">
        <v>1</v>
      </c>
      <c r="R73" s="662">
        <v>161008.87</v>
      </c>
      <c r="S73" s="19">
        <v>74970.39</v>
      </c>
      <c r="T73" s="83">
        <v>8200</v>
      </c>
      <c r="U73" s="19"/>
      <c r="V73" s="83">
        <v>8200</v>
      </c>
      <c r="W73" s="19">
        <f t="shared" si="3"/>
        <v>-66770.39</v>
      </c>
      <c r="X73" s="108">
        <f t="shared" si="4"/>
        <v>-89.06</v>
      </c>
      <c r="Y73" s="236"/>
    </row>
    <row r="74" spans="1:25" ht="15.75" customHeight="1">
      <c r="A74" s="618">
        <v>68</v>
      </c>
      <c r="B74" s="310" t="s">
        <v>1962</v>
      </c>
      <c r="C74" s="310"/>
      <c r="D74" s="310" t="s">
        <v>1963</v>
      </c>
      <c r="E74" s="618" t="s">
        <v>1141</v>
      </c>
      <c r="F74" s="618">
        <v>1</v>
      </c>
      <c r="G74" s="620">
        <v>38930</v>
      </c>
      <c r="H74" s="71"/>
      <c r="I74" s="633" t="s">
        <v>1908</v>
      </c>
      <c r="J74" s="633" t="s">
        <v>1911</v>
      </c>
      <c r="K74" s="631">
        <v>0</v>
      </c>
      <c r="L74" s="631">
        <v>0.6</v>
      </c>
      <c r="M74" s="631">
        <v>0</v>
      </c>
      <c r="N74" s="631">
        <v>0</v>
      </c>
      <c r="O74" s="631">
        <v>0</v>
      </c>
      <c r="P74" s="631">
        <v>0</v>
      </c>
      <c r="Q74" s="631">
        <v>0.6</v>
      </c>
      <c r="R74" s="662">
        <v>5854.87</v>
      </c>
      <c r="S74" s="19">
        <v>2726.15</v>
      </c>
      <c r="T74" s="83">
        <v>4920</v>
      </c>
      <c r="U74" s="19"/>
      <c r="V74" s="83">
        <v>4920</v>
      </c>
      <c r="W74" s="19">
        <f t="shared" si="3"/>
        <v>2193.85</v>
      </c>
      <c r="X74" s="108">
        <f t="shared" si="4"/>
        <v>80.47</v>
      </c>
      <c r="Y74" s="236"/>
    </row>
    <row r="75" spans="1:25" ht="15.75" customHeight="1">
      <c r="A75" s="618">
        <v>69</v>
      </c>
      <c r="B75" s="310" t="s">
        <v>1964</v>
      </c>
      <c r="C75" s="310"/>
      <c r="D75" s="310" t="s">
        <v>1963</v>
      </c>
      <c r="E75" s="618" t="s">
        <v>1141</v>
      </c>
      <c r="F75" s="618">
        <v>1</v>
      </c>
      <c r="G75" s="620">
        <v>38808</v>
      </c>
      <c r="H75" s="71"/>
      <c r="I75" s="633" t="s">
        <v>1908</v>
      </c>
      <c r="J75" s="633" t="s">
        <v>1911</v>
      </c>
      <c r="K75" s="631">
        <v>0.6</v>
      </c>
      <c r="L75" s="631">
        <v>0</v>
      </c>
      <c r="M75" s="631">
        <v>0</v>
      </c>
      <c r="N75" s="631">
        <v>0</v>
      </c>
      <c r="O75" s="631">
        <v>0</v>
      </c>
      <c r="P75" s="631">
        <v>0</v>
      </c>
      <c r="Q75" s="631">
        <v>0.6</v>
      </c>
      <c r="R75" s="662">
        <v>17564.599999999999</v>
      </c>
      <c r="S75" s="19">
        <v>8178.44</v>
      </c>
      <c r="T75" s="83">
        <v>1284</v>
      </c>
      <c r="U75" s="19"/>
      <c r="V75" s="83">
        <v>1284</v>
      </c>
      <c r="W75" s="19">
        <f t="shared" si="3"/>
        <v>-6894.44</v>
      </c>
      <c r="X75" s="108">
        <f t="shared" si="4"/>
        <v>-84.3</v>
      </c>
      <c r="Y75" s="236"/>
    </row>
    <row r="76" spans="1:25" ht="15.75" customHeight="1">
      <c r="A76" s="618">
        <v>70</v>
      </c>
      <c r="B76" s="310" t="s">
        <v>1965</v>
      </c>
      <c r="C76" s="310" t="s">
        <v>1742</v>
      </c>
      <c r="D76" s="310" t="s">
        <v>1963</v>
      </c>
      <c r="E76" s="618" t="s">
        <v>1141</v>
      </c>
      <c r="F76" s="618">
        <v>1</v>
      </c>
      <c r="G76" s="620">
        <v>38808</v>
      </c>
      <c r="H76" s="71"/>
      <c r="I76" s="633" t="s">
        <v>1908</v>
      </c>
      <c r="J76" s="633" t="s">
        <v>1911</v>
      </c>
      <c r="K76" s="631">
        <v>0.5</v>
      </c>
      <c r="L76" s="631">
        <v>0</v>
      </c>
      <c r="M76" s="631">
        <v>0</v>
      </c>
      <c r="N76" s="631">
        <v>0</v>
      </c>
      <c r="O76" s="631">
        <v>0</v>
      </c>
      <c r="P76" s="631">
        <v>0</v>
      </c>
      <c r="Q76" s="631">
        <v>0.5</v>
      </c>
      <c r="R76" s="662">
        <v>32201.77</v>
      </c>
      <c r="S76" s="19">
        <v>14994.1</v>
      </c>
      <c r="T76" s="83">
        <v>1070</v>
      </c>
      <c r="U76" s="19"/>
      <c r="V76" s="83">
        <v>1070</v>
      </c>
      <c r="W76" s="19">
        <f t="shared" si="3"/>
        <v>-13924.1</v>
      </c>
      <c r="X76" s="108">
        <f t="shared" si="4"/>
        <v>-92.86</v>
      </c>
      <c r="Y76" s="236"/>
    </row>
    <row r="77" spans="1:25" ht="15.75" customHeight="1">
      <c r="A77" s="618">
        <v>71</v>
      </c>
      <c r="B77" s="310" t="s">
        <v>1966</v>
      </c>
      <c r="C77" s="310"/>
      <c r="D77" s="310"/>
      <c r="E77" s="618" t="s">
        <v>1141</v>
      </c>
      <c r="F77" s="618">
        <v>1</v>
      </c>
      <c r="G77" s="620">
        <v>38596</v>
      </c>
      <c r="H77" s="71"/>
      <c r="I77" s="633" t="s">
        <v>1908</v>
      </c>
      <c r="J77" s="633" t="s">
        <v>1911</v>
      </c>
      <c r="K77" s="631">
        <v>0</v>
      </c>
      <c r="L77" s="631">
        <v>0</v>
      </c>
      <c r="M77" s="631">
        <v>0</v>
      </c>
      <c r="N77" s="631">
        <v>0</v>
      </c>
      <c r="O77" s="631">
        <v>0</v>
      </c>
      <c r="P77" s="631">
        <v>0</v>
      </c>
      <c r="Q77" s="631">
        <v>0</v>
      </c>
      <c r="R77" s="662">
        <v>32201.77</v>
      </c>
      <c r="S77" s="19">
        <v>14994.1</v>
      </c>
      <c r="T77" s="83">
        <v>0</v>
      </c>
      <c r="U77" s="19"/>
      <c r="V77" s="83">
        <v>0</v>
      </c>
      <c r="W77" s="19">
        <f t="shared" si="3"/>
        <v>-14994.1</v>
      </c>
      <c r="X77" s="108">
        <f t="shared" si="4"/>
        <v>-100</v>
      </c>
      <c r="Y77" s="638" t="s">
        <v>2392</v>
      </c>
    </row>
    <row r="78" spans="1:25" ht="15.75" customHeight="1">
      <c r="A78" s="618">
        <v>72</v>
      </c>
      <c r="B78" s="310" t="s">
        <v>1967</v>
      </c>
      <c r="C78" s="310" t="s">
        <v>1743</v>
      </c>
      <c r="D78" s="310" t="s">
        <v>1963</v>
      </c>
      <c r="E78" s="618" t="s">
        <v>1141</v>
      </c>
      <c r="F78" s="618">
        <v>1</v>
      </c>
      <c r="G78" s="620">
        <v>38596</v>
      </c>
      <c r="H78" s="71"/>
      <c r="I78" s="633" t="s">
        <v>1908</v>
      </c>
      <c r="J78" s="633" t="s">
        <v>1911</v>
      </c>
      <c r="K78" s="631">
        <v>0</v>
      </c>
      <c r="L78" s="631">
        <v>0.4</v>
      </c>
      <c r="M78" s="631">
        <v>0</v>
      </c>
      <c r="N78" s="631">
        <v>0</v>
      </c>
      <c r="O78" s="631">
        <v>0</v>
      </c>
      <c r="P78" s="631">
        <v>0</v>
      </c>
      <c r="Q78" s="631">
        <v>0.4</v>
      </c>
      <c r="R78" s="662">
        <v>16979.12</v>
      </c>
      <c r="S78" s="19">
        <v>7905.84</v>
      </c>
      <c r="T78" s="83">
        <v>3280</v>
      </c>
      <c r="U78" s="19"/>
      <c r="V78" s="83">
        <v>3280</v>
      </c>
      <c r="W78" s="19">
        <f t="shared" si="3"/>
        <v>-4625.84</v>
      </c>
      <c r="X78" s="108">
        <f t="shared" si="4"/>
        <v>-58.51</v>
      </c>
      <c r="Y78" s="236"/>
    </row>
    <row r="79" spans="1:25" ht="15.75" customHeight="1">
      <c r="A79" s="618">
        <v>73</v>
      </c>
      <c r="B79" s="310" t="s">
        <v>1968</v>
      </c>
      <c r="C79" s="310"/>
      <c r="D79" s="310" t="s">
        <v>1963</v>
      </c>
      <c r="E79" s="618" t="s">
        <v>1141</v>
      </c>
      <c r="F79" s="618">
        <v>1</v>
      </c>
      <c r="G79" s="620">
        <v>38596</v>
      </c>
      <c r="H79" s="71"/>
      <c r="I79" s="633" t="s">
        <v>1908</v>
      </c>
      <c r="J79" s="633" t="s">
        <v>1911</v>
      </c>
      <c r="K79" s="631">
        <v>0</v>
      </c>
      <c r="L79" s="631">
        <v>0.2</v>
      </c>
      <c r="M79" s="631">
        <v>0</v>
      </c>
      <c r="N79" s="631">
        <v>0</v>
      </c>
      <c r="O79" s="631">
        <v>0</v>
      </c>
      <c r="P79" s="631">
        <v>0</v>
      </c>
      <c r="Q79" s="631">
        <v>0.2</v>
      </c>
      <c r="R79" s="662">
        <v>8782.2999999999993</v>
      </c>
      <c r="S79" s="19">
        <v>4089.22</v>
      </c>
      <c r="T79" s="83">
        <v>1640</v>
      </c>
      <c r="U79" s="19"/>
      <c r="V79" s="83">
        <v>1640</v>
      </c>
      <c r="W79" s="19">
        <f t="shared" si="3"/>
        <v>-2449.2199999999998</v>
      </c>
      <c r="X79" s="108">
        <f t="shared" si="4"/>
        <v>-59.89</v>
      </c>
      <c r="Y79" s="236"/>
    </row>
    <row r="80" spans="1:25" ht="15.75" customHeight="1">
      <c r="A80" s="618">
        <v>74</v>
      </c>
      <c r="B80" s="310" t="s">
        <v>1968</v>
      </c>
      <c r="C80" s="310"/>
      <c r="D80" s="310" t="s">
        <v>1963</v>
      </c>
      <c r="E80" s="618" t="s">
        <v>1141</v>
      </c>
      <c r="F80" s="618">
        <v>1</v>
      </c>
      <c r="G80" s="620">
        <v>38596</v>
      </c>
      <c r="H80" s="71"/>
      <c r="I80" s="633" t="s">
        <v>1908</v>
      </c>
      <c r="J80" s="633" t="s">
        <v>1911</v>
      </c>
      <c r="K80" s="631">
        <v>0</v>
      </c>
      <c r="L80" s="631">
        <v>0.2</v>
      </c>
      <c r="M80" s="631">
        <v>0</v>
      </c>
      <c r="N80" s="631">
        <v>0</v>
      </c>
      <c r="O80" s="631">
        <v>0</v>
      </c>
      <c r="P80" s="631">
        <v>0</v>
      </c>
      <c r="Q80" s="631">
        <v>0.2</v>
      </c>
      <c r="R80" s="662">
        <v>8782.2999999999993</v>
      </c>
      <c r="S80" s="19">
        <v>4089.22</v>
      </c>
      <c r="T80" s="83">
        <v>1640</v>
      </c>
      <c r="U80" s="19"/>
      <c r="V80" s="83">
        <v>1640</v>
      </c>
      <c r="W80" s="19">
        <f t="shared" si="3"/>
        <v>-2449.2199999999998</v>
      </c>
      <c r="X80" s="108">
        <f t="shared" si="4"/>
        <v>-59.89</v>
      </c>
      <c r="Y80" s="236"/>
    </row>
    <row r="81" spans="1:25" ht="15.75" customHeight="1">
      <c r="A81" s="618">
        <v>75</v>
      </c>
      <c r="B81" s="310" t="s">
        <v>1689</v>
      </c>
      <c r="C81" s="310" t="s">
        <v>1496</v>
      </c>
      <c r="D81" s="310" t="s">
        <v>1969</v>
      </c>
      <c r="E81" s="618" t="s">
        <v>1141</v>
      </c>
      <c r="F81" s="618">
        <v>1</v>
      </c>
      <c r="G81" s="620">
        <v>38596</v>
      </c>
      <c r="H81" s="71"/>
      <c r="I81" s="633" t="s">
        <v>1908</v>
      </c>
      <c r="J81" s="633" t="s">
        <v>1911</v>
      </c>
      <c r="K81" s="631">
        <v>0</v>
      </c>
      <c r="L81" s="631">
        <v>0.2</v>
      </c>
      <c r="M81" s="631">
        <v>0</v>
      </c>
      <c r="N81" s="631">
        <v>0</v>
      </c>
      <c r="O81" s="631">
        <v>0</v>
      </c>
      <c r="P81" s="631">
        <v>0</v>
      </c>
      <c r="Q81" s="631">
        <v>0.2</v>
      </c>
      <c r="R81" s="662">
        <v>35129.21</v>
      </c>
      <c r="S81" s="19">
        <v>16357.18</v>
      </c>
      <c r="T81" s="83">
        <v>1640</v>
      </c>
      <c r="U81" s="19"/>
      <c r="V81" s="83">
        <v>1640</v>
      </c>
      <c r="W81" s="19">
        <f t="shared" si="3"/>
        <v>-14717.18</v>
      </c>
      <c r="X81" s="108">
        <f t="shared" si="4"/>
        <v>-89.97</v>
      </c>
      <c r="Y81" s="236"/>
    </row>
    <row r="82" spans="1:25" ht="15.75" customHeight="1">
      <c r="A82" s="618">
        <v>76</v>
      </c>
      <c r="B82" s="310" t="s">
        <v>1689</v>
      </c>
      <c r="C82" s="310" t="s">
        <v>1496</v>
      </c>
      <c r="D82" s="310" t="s">
        <v>1969</v>
      </c>
      <c r="E82" s="618" t="s">
        <v>1141</v>
      </c>
      <c r="F82" s="618">
        <v>1</v>
      </c>
      <c r="G82" s="620">
        <v>38596</v>
      </c>
      <c r="H82" s="71"/>
      <c r="I82" s="633" t="s">
        <v>1908</v>
      </c>
      <c r="J82" s="633" t="s">
        <v>1911</v>
      </c>
      <c r="K82" s="631">
        <v>0</v>
      </c>
      <c r="L82" s="631">
        <v>0.2</v>
      </c>
      <c r="M82" s="631">
        <v>0</v>
      </c>
      <c r="N82" s="631">
        <v>0</v>
      </c>
      <c r="O82" s="631">
        <v>0</v>
      </c>
      <c r="P82" s="631">
        <v>0</v>
      </c>
      <c r="Q82" s="631">
        <v>0.2</v>
      </c>
      <c r="R82" s="662">
        <v>35129.21</v>
      </c>
      <c r="S82" s="19">
        <v>16357.18</v>
      </c>
      <c r="T82" s="83">
        <v>1640</v>
      </c>
      <c r="U82" s="19"/>
      <c r="V82" s="83">
        <v>1640</v>
      </c>
      <c r="W82" s="19">
        <f t="shared" si="3"/>
        <v>-14717.18</v>
      </c>
      <c r="X82" s="108">
        <f t="shared" si="4"/>
        <v>-89.97</v>
      </c>
      <c r="Y82" s="236"/>
    </row>
    <row r="83" spans="1:25" ht="15.75" customHeight="1">
      <c r="A83" s="618">
        <v>77</v>
      </c>
      <c r="B83" s="310" t="s">
        <v>1970</v>
      </c>
      <c r="C83" s="310"/>
      <c r="D83" s="310"/>
      <c r="E83" s="618" t="s">
        <v>1141</v>
      </c>
      <c r="F83" s="618">
        <v>1</v>
      </c>
      <c r="G83" s="620">
        <v>38596</v>
      </c>
      <c r="H83" s="71"/>
      <c r="I83" s="633" t="s">
        <v>1908</v>
      </c>
      <c r="J83" s="633" t="s">
        <v>1911</v>
      </c>
      <c r="K83" s="631">
        <v>0</v>
      </c>
      <c r="L83" s="631">
        <v>1.4</v>
      </c>
      <c r="M83" s="631">
        <v>0</v>
      </c>
      <c r="N83" s="631">
        <v>0</v>
      </c>
      <c r="O83" s="631">
        <v>0</v>
      </c>
      <c r="P83" s="631">
        <v>0</v>
      </c>
      <c r="Q83" s="631">
        <v>1.4</v>
      </c>
      <c r="R83" s="662">
        <v>46282.73</v>
      </c>
      <c r="S83" s="19">
        <v>21550.55</v>
      </c>
      <c r="T83" s="83">
        <v>11480</v>
      </c>
      <c r="U83" s="19"/>
      <c r="V83" s="83">
        <v>11480</v>
      </c>
      <c r="W83" s="19">
        <f t="shared" si="3"/>
        <v>-10070.549999999999</v>
      </c>
      <c r="X83" s="108">
        <f t="shared" si="4"/>
        <v>-46.73</v>
      </c>
      <c r="Y83" s="236"/>
    </row>
    <row r="84" spans="1:25" ht="15.75" customHeight="1">
      <c r="A84" s="618">
        <v>78</v>
      </c>
      <c r="B84" s="310" t="s">
        <v>1971</v>
      </c>
      <c r="C84" s="310"/>
      <c r="D84" s="310" t="s">
        <v>1963</v>
      </c>
      <c r="E84" s="618" t="s">
        <v>1141</v>
      </c>
      <c r="F84" s="618">
        <v>1</v>
      </c>
      <c r="G84" s="620">
        <v>38626</v>
      </c>
      <c r="H84" s="71"/>
      <c r="I84" s="633" t="s">
        <v>1908</v>
      </c>
      <c r="J84" s="633" t="s">
        <v>1911</v>
      </c>
      <c r="K84" s="631">
        <v>0.2</v>
      </c>
      <c r="L84" s="631">
        <v>0</v>
      </c>
      <c r="M84" s="631">
        <v>0</v>
      </c>
      <c r="N84" s="631">
        <v>0</v>
      </c>
      <c r="O84" s="631">
        <v>0</v>
      </c>
      <c r="P84" s="631">
        <v>0</v>
      </c>
      <c r="Q84" s="631">
        <v>0.2</v>
      </c>
      <c r="R84" s="662">
        <v>32201</v>
      </c>
      <c r="S84" s="19">
        <v>14994.11</v>
      </c>
      <c r="T84" s="83">
        <v>428</v>
      </c>
      <c r="U84" s="19"/>
      <c r="V84" s="83">
        <v>428</v>
      </c>
      <c r="W84" s="19">
        <f t="shared" si="3"/>
        <v>-14566.11</v>
      </c>
      <c r="X84" s="108">
        <f t="shared" si="4"/>
        <v>-97.15</v>
      </c>
      <c r="Y84" s="236"/>
    </row>
    <row r="85" spans="1:25" ht="15.75" customHeight="1">
      <c r="A85" s="618">
        <v>79</v>
      </c>
      <c r="B85" s="310" t="s">
        <v>1971</v>
      </c>
      <c r="C85" s="310"/>
      <c r="D85" s="310" t="s">
        <v>1963</v>
      </c>
      <c r="E85" s="618" t="s">
        <v>1141</v>
      </c>
      <c r="F85" s="618">
        <v>1</v>
      </c>
      <c r="G85" s="620">
        <v>38626</v>
      </c>
      <c r="H85" s="71"/>
      <c r="I85" s="633" t="s">
        <v>1908</v>
      </c>
      <c r="J85" s="633" t="s">
        <v>1911</v>
      </c>
      <c r="K85" s="631">
        <v>0.2</v>
      </c>
      <c r="L85" s="631">
        <v>0</v>
      </c>
      <c r="M85" s="631">
        <v>0</v>
      </c>
      <c r="N85" s="631">
        <v>0</v>
      </c>
      <c r="O85" s="631">
        <v>0</v>
      </c>
      <c r="P85" s="631">
        <v>0</v>
      </c>
      <c r="Q85" s="631">
        <v>0.2</v>
      </c>
      <c r="R85" s="662">
        <v>32202.55</v>
      </c>
      <c r="S85" s="19">
        <v>14993.83</v>
      </c>
      <c r="T85" s="83">
        <v>428</v>
      </c>
      <c r="U85" s="19"/>
      <c r="V85" s="83">
        <v>428</v>
      </c>
      <c r="W85" s="19">
        <f t="shared" si="3"/>
        <v>-14565.83</v>
      </c>
      <c r="X85" s="108">
        <f t="shared" si="4"/>
        <v>-97.15</v>
      </c>
      <c r="Y85" s="236"/>
    </row>
    <row r="86" spans="1:25" ht="15.75" customHeight="1">
      <c r="A86" s="618">
        <v>80</v>
      </c>
      <c r="B86" s="310" t="s">
        <v>1972</v>
      </c>
      <c r="C86" s="310"/>
      <c r="D86" s="310" t="s">
        <v>1973</v>
      </c>
      <c r="E86" s="618" t="s">
        <v>1141</v>
      </c>
      <c r="F86" s="618">
        <v>1</v>
      </c>
      <c r="G86" s="620">
        <v>38626</v>
      </c>
      <c r="H86" s="71"/>
      <c r="I86" s="633" t="s">
        <v>1908</v>
      </c>
      <c r="J86" s="633" t="s">
        <v>1911</v>
      </c>
      <c r="K86" s="631">
        <v>0</v>
      </c>
      <c r="L86" s="631">
        <v>12.88</v>
      </c>
      <c r="M86" s="631">
        <v>0</v>
      </c>
      <c r="N86" s="631">
        <v>0</v>
      </c>
      <c r="O86" s="631">
        <v>0</v>
      </c>
      <c r="P86" s="631">
        <v>0</v>
      </c>
      <c r="Q86" s="631">
        <v>12.88</v>
      </c>
      <c r="R86" s="662">
        <v>114901</v>
      </c>
      <c r="S86" s="19">
        <v>53501.54</v>
      </c>
      <c r="T86" s="83">
        <v>105616</v>
      </c>
      <c r="U86" s="19"/>
      <c r="V86" s="83">
        <v>105616</v>
      </c>
      <c r="W86" s="19">
        <f t="shared" si="3"/>
        <v>52114.46</v>
      </c>
      <c r="X86" s="108">
        <f t="shared" si="4"/>
        <v>97.41</v>
      </c>
      <c r="Y86" s="236"/>
    </row>
    <row r="87" spans="1:25" ht="15.75" customHeight="1">
      <c r="A87" s="618">
        <v>81</v>
      </c>
      <c r="B87" s="310" t="s">
        <v>1972</v>
      </c>
      <c r="C87" s="310"/>
      <c r="D87" s="310" t="s">
        <v>1973</v>
      </c>
      <c r="E87" s="618" t="s">
        <v>1141</v>
      </c>
      <c r="F87" s="618">
        <v>1</v>
      </c>
      <c r="G87" s="620">
        <v>38626</v>
      </c>
      <c r="H87" s="71"/>
      <c r="I87" s="633" t="s">
        <v>1908</v>
      </c>
      <c r="J87" s="633" t="s">
        <v>1911</v>
      </c>
      <c r="K87" s="631">
        <v>0</v>
      </c>
      <c r="L87" s="631">
        <v>12.88</v>
      </c>
      <c r="M87" s="631">
        <v>0</v>
      </c>
      <c r="N87" s="631">
        <v>0</v>
      </c>
      <c r="O87" s="631">
        <v>0</v>
      </c>
      <c r="P87" s="631">
        <v>0</v>
      </c>
      <c r="Q87" s="631">
        <v>12.88</v>
      </c>
      <c r="R87" s="662">
        <v>114901</v>
      </c>
      <c r="S87" s="19">
        <v>53501.54</v>
      </c>
      <c r="T87" s="83">
        <v>105616</v>
      </c>
      <c r="U87" s="19"/>
      <c r="V87" s="83">
        <v>105616</v>
      </c>
      <c r="W87" s="19">
        <f t="shared" si="3"/>
        <v>52114.46</v>
      </c>
      <c r="X87" s="108">
        <f t="shared" si="4"/>
        <v>97.41</v>
      </c>
      <c r="Y87" s="236"/>
    </row>
    <row r="88" spans="1:25" ht="15.75" customHeight="1">
      <c r="A88" s="618">
        <v>82</v>
      </c>
      <c r="B88" s="310" t="s">
        <v>1972</v>
      </c>
      <c r="C88" s="310"/>
      <c r="D88" s="310" t="s">
        <v>1973</v>
      </c>
      <c r="E88" s="618" t="s">
        <v>1141</v>
      </c>
      <c r="F88" s="618">
        <v>1</v>
      </c>
      <c r="G88" s="620">
        <v>38626</v>
      </c>
      <c r="H88" s="71"/>
      <c r="I88" s="633" t="s">
        <v>1908</v>
      </c>
      <c r="J88" s="633" t="s">
        <v>1911</v>
      </c>
      <c r="K88" s="631">
        <v>0</v>
      </c>
      <c r="L88" s="631">
        <v>12.88</v>
      </c>
      <c r="M88" s="631">
        <v>0</v>
      </c>
      <c r="N88" s="631">
        <v>0</v>
      </c>
      <c r="O88" s="631">
        <v>0</v>
      </c>
      <c r="P88" s="631">
        <v>0</v>
      </c>
      <c r="Q88" s="631">
        <v>12.88</v>
      </c>
      <c r="R88" s="662">
        <v>114901</v>
      </c>
      <c r="S88" s="19">
        <v>53501.54</v>
      </c>
      <c r="T88" s="83">
        <v>105616</v>
      </c>
      <c r="U88" s="19"/>
      <c r="V88" s="83">
        <v>105616</v>
      </c>
      <c r="W88" s="19">
        <f t="shared" si="3"/>
        <v>52114.46</v>
      </c>
      <c r="X88" s="108">
        <f t="shared" si="4"/>
        <v>97.41</v>
      </c>
      <c r="Y88" s="236"/>
    </row>
    <row r="89" spans="1:25" ht="15.75" customHeight="1">
      <c r="A89" s="618">
        <v>83</v>
      </c>
      <c r="B89" s="310" t="s">
        <v>1972</v>
      </c>
      <c r="C89" s="310"/>
      <c r="D89" s="310" t="s">
        <v>1973</v>
      </c>
      <c r="E89" s="618" t="s">
        <v>1141</v>
      </c>
      <c r="F89" s="618">
        <v>1</v>
      </c>
      <c r="G89" s="620">
        <v>38626</v>
      </c>
      <c r="H89" s="71"/>
      <c r="I89" s="633" t="s">
        <v>1908</v>
      </c>
      <c r="J89" s="633" t="s">
        <v>1911</v>
      </c>
      <c r="K89" s="631">
        <v>0</v>
      </c>
      <c r="L89" s="631">
        <v>12.88</v>
      </c>
      <c r="M89" s="631">
        <v>0</v>
      </c>
      <c r="N89" s="631">
        <v>0</v>
      </c>
      <c r="O89" s="631">
        <v>0</v>
      </c>
      <c r="P89" s="631">
        <v>0</v>
      </c>
      <c r="Q89" s="631">
        <v>12.88</v>
      </c>
      <c r="R89" s="662">
        <v>114904.14</v>
      </c>
      <c r="S89" s="19">
        <v>53500.98</v>
      </c>
      <c r="T89" s="83">
        <v>105616</v>
      </c>
      <c r="U89" s="19"/>
      <c r="V89" s="83">
        <v>105616</v>
      </c>
      <c r="W89" s="19">
        <f t="shared" si="3"/>
        <v>52115.02</v>
      </c>
      <c r="X89" s="108">
        <f t="shared" si="4"/>
        <v>97.41</v>
      </c>
      <c r="Y89" s="236"/>
    </row>
    <row r="90" spans="1:25" ht="15.75" customHeight="1">
      <c r="A90" s="618">
        <v>84</v>
      </c>
      <c r="B90" s="310" t="s">
        <v>1974</v>
      </c>
      <c r="C90" s="310"/>
      <c r="D90" s="310" t="s">
        <v>1963</v>
      </c>
      <c r="E90" s="618" t="s">
        <v>1141</v>
      </c>
      <c r="F90" s="618">
        <v>1</v>
      </c>
      <c r="G90" s="620">
        <v>38626</v>
      </c>
      <c r="H90" s="71"/>
      <c r="I90" s="633" t="s">
        <v>1908</v>
      </c>
      <c r="J90" s="633" t="s">
        <v>1911</v>
      </c>
      <c r="K90" s="631">
        <v>0.2</v>
      </c>
      <c r="L90" s="631">
        <v>0</v>
      </c>
      <c r="M90" s="631">
        <v>0</v>
      </c>
      <c r="N90" s="631">
        <v>0</v>
      </c>
      <c r="O90" s="631">
        <v>0</v>
      </c>
      <c r="P90" s="631">
        <v>0</v>
      </c>
      <c r="Q90" s="631">
        <v>0.2</v>
      </c>
      <c r="R90" s="662">
        <v>58548.68</v>
      </c>
      <c r="S90" s="19">
        <v>27261.78</v>
      </c>
      <c r="T90" s="83">
        <v>428</v>
      </c>
      <c r="U90" s="19"/>
      <c r="V90" s="83">
        <v>428</v>
      </c>
      <c r="W90" s="19">
        <f t="shared" si="3"/>
        <v>-26833.78</v>
      </c>
      <c r="X90" s="108">
        <f t="shared" si="4"/>
        <v>-98.43</v>
      </c>
      <c r="Y90" s="236"/>
    </row>
    <row r="91" spans="1:25" ht="15.75" customHeight="1">
      <c r="A91" s="618">
        <v>85</v>
      </c>
      <c r="B91" s="310" t="s">
        <v>1975</v>
      </c>
      <c r="C91" s="310"/>
      <c r="D91" s="310"/>
      <c r="E91" s="618" t="s">
        <v>1141</v>
      </c>
      <c r="F91" s="618">
        <v>1</v>
      </c>
      <c r="G91" s="620">
        <v>38626</v>
      </c>
      <c r="H91" s="71"/>
      <c r="I91" s="633" t="s">
        <v>1908</v>
      </c>
      <c r="J91" s="633" t="s">
        <v>1911</v>
      </c>
      <c r="K91" s="631">
        <v>6.2</v>
      </c>
      <c r="L91" s="631">
        <v>0</v>
      </c>
      <c r="M91" s="631">
        <v>0</v>
      </c>
      <c r="N91" s="631">
        <v>0</v>
      </c>
      <c r="O91" s="631">
        <v>0</v>
      </c>
      <c r="P91" s="631">
        <v>0</v>
      </c>
      <c r="Q91" s="631">
        <v>6.2</v>
      </c>
      <c r="R91" s="662">
        <v>142566</v>
      </c>
      <c r="S91" s="19">
        <v>66382.12</v>
      </c>
      <c r="T91" s="83">
        <v>13268</v>
      </c>
      <c r="U91" s="19"/>
      <c r="V91" s="83">
        <v>13268</v>
      </c>
      <c r="W91" s="19">
        <f t="shared" si="3"/>
        <v>-53114.12</v>
      </c>
      <c r="X91" s="108">
        <f t="shared" si="4"/>
        <v>-80.010000000000005</v>
      </c>
      <c r="Y91" s="236"/>
    </row>
    <row r="92" spans="1:25" ht="15.75" customHeight="1">
      <c r="A92" s="618">
        <v>86</v>
      </c>
      <c r="B92" s="310" t="s">
        <v>1975</v>
      </c>
      <c r="C92" s="310"/>
      <c r="D92" s="310"/>
      <c r="E92" s="618" t="s">
        <v>1141</v>
      </c>
      <c r="F92" s="618">
        <v>1</v>
      </c>
      <c r="G92" s="620">
        <v>38626</v>
      </c>
      <c r="H92" s="71"/>
      <c r="I92" s="633" t="s">
        <v>1908</v>
      </c>
      <c r="J92" s="633" t="s">
        <v>1911</v>
      </c>
      <c r="K92" s="631">
        <v>6.2</v>
      </c>
      <c r="L92" s="631">
        <v>0</v>
      </c>
      <c r="M92" s="631">
        <v>0</v>
      </c>
      <c r="N92" s="631">
        <v>0</v>
      </c>
      <c r="O92" s="631">
        <v>0</v>
      </c>
      <c r="P92" s="631">
        <v>0</v>
      </c>
      <c r="Q92" s="631">
        <v>6.2</v>
      </c>
      <c r="R92" s="662">
        <v>142566</v>
      </c>
      <c r="S92" s="19">
        <v>66382.12</v>
      </c>
      <c r="T92" s="83">
        <v>13268</v>
      </c>
      <c r="U92" s="19"/>
      <c r="V92" s="83">
        <v>13268</v>
      </c>
      <c r="W92" s="19">
        <f t="shared" si="3"/>
        <v>-53114.12</v>
      </c>
      <c r="X92" s="108">
        <f t="shared" si="4"/>
        <v>-80.010000000000005</v>
      </c>
      <c r="Y92" s="236"/>
    </row>
    <row r="93" spans="1:25" ht="15.75" customHeight="1">
      <c r="A93" s="618">
        <v>87</v>
      </c>
      <c r="B93" s="310" t="s">
        <v>1975</v>
      </c>
      <c r="C93" s="310"/>
      <c r="D93" s="310"/>
      <c r="E93" s="618" t="s">
        <v>1141</v>
      </c>
      <c r="F93" s="618">
        <v>1</v>
      </c>
      <c r="G93" s="620">
        <v>38626</v>
      </c>
      <c r="H93" s="71"/>
      <c r="I93" s="633" t="s">
        <v>1908</v>
      </c>
      <c r="J93" s="633" t="s">
        <v>1911</v>
      </c>
      <c r="K93" s="631">
        <v>6.2</v>
      </c>
      <c r="L93" s="631">
        <v>0</v>
      </c>
      <c r="M93" s="631">
        <v>0</v>
      </c>
      <c r="N93" s="631">
        <v>0</v>
      </c>
      <c r="O93" s="631">
        <v>0</v>
      </c>
      <c r="P93" s="631">
        <v>0</v>
      </c>
      <c r="Q93" s="631">
        <v>6.2</v>
      </c>
      <c r="R93" s="662">
        <v>142566.10999999999</v>
      </c>
      <c r="S93" s="19">
        <v>66383.94</v>
      </c>
      <c r="T93" s="83">
        <v>13268</v>
      </c>
      <c r="U93" s="19"/>
      <c r="V93" s="83">
        <v>13268</v>
      </c>
      <c r="W93" s="19">
        <f t="shared" si="3"/>
        <v>-53115.94</v>
      </c>
      <c r="X93" s="108">
        <f t="shared" si="4"/>
        <v>-80.010000000000005</v>
      </c>
      <c r="Y93" s="236"/>
    </row>
    <row r="94" spans="1:25" ht="15.75" customHeight="1">
      <c r="A94" s="618">
        <v>88</v>
      </c>
      <c r="B94" s="310" t="s">
        <v>1976</v>
      </c>
      <c r="C94" s="310"/>
      <c r="D94" s="310" t="s">
        <v>1963</v>
      </c>
      <c r="E94" s="618" t="s">
        <v>1141</v>
      </c>
      <c r="F94" s="618">
        <v>1</v>
      </c>
      <c r="G94" s="620">
        <v>38626</v>
      </c>
      <c r="H94" s="71"/>
      <c r="I94" s="633" t="s">
        <v>1908</v>
      </c>
      <c r="J94" s="633" t="s">
        <v>1911</v>
      </c>
      <c r="K94" s="631">
        <v>1.2</v>
      </c>
      <c r="L94" s="631">
        <v>0</v>
      </c>
      <c r="M94" s="631">
        <v>0</v>
      </c>
      <c r="N94" s="631">
        <v>0</v>
      </c>
      <c r="O94" s="631">
        <v>0</v>
      </c>
      <c r="P94" s="631">
        <v>0</v>
      </c>
      <c r="Q94" s="631">
        <v>1.2</v>
      </c>
      <c r="R94" s="662">
        <v>46282.73</v>
      </c>
      <c r="S94" s="19">
        <v>21550.55</v>
      </c>
      <c r="T94" s="83">
        <v>2568</v>
      </c>
      <c r="U94" s="19"/>
      <c r="V94" s="83">
        <v>2568</v>
      </c>
      <c r="W94" s="19">
        <f t="shared" si="3"/>
        <v>-18982.55</v>
      </c>
      <c r="X94" s="108">
        <f t="shared" si="4"/>
        <v>-88.08</v>
      </c>
      <c r="Y94" s="236"/>
    </row>
    <row r="95" spans="1:25" ht="15.75" customHeight="1">
      <c r="A95" s="618">
        <v>89</v>
      </c>
      <c r="B95" s="310" t="s">
        <v>1977</v>
      </c>
      <c r="C95" s="310"/>
      <c r="D95" s="310" t="s">
        <v>1963</v>
      </c>
      <c r="E95" s="618" t="s">
        <v>1141</v>
      </c>
      <c r="F95" s="618">
        <v>1</v>
      </c>
      <c r="G95" s="620">
        <v>38565</v>
      </c>
      <c r="H95" s="71"/>
      <c r="I95" s="633" t="s">
        <v>1908</v>
      </c>
      <c r="J95" s="633" t="s">
        <v>1911</v>
      </c>
      <c r="K95" s="631">
        <v>0.3</v>
      </c>
      <c r="L95" s="631">
        <v>0</v>
      </c>
      <c r="M95" s="631">
        <v>0</v>
      </c>
      <c r="N95" s="631">
        <v>0</v>
      </c>
      <c r="O95" s="631">
        <v>0</v>
      </c>
      <c r="P95" s="631">
        <v>0</v>
      </c>
      <c r="Q95" s="631">
        <v>0.3</v>
      </c>
      <c r="R95" s="662">
        <v>14637.17</v>
      </c>
      <c r="S95" s="19">
        <v>6815</v>
      </c>
      <c r="T95" s="83">
        <v>642</v>
      </c>
      <c r="U95" s="19"/>
      <c r="V95" s="83">
        <v>642</v>
      </c>
      <c r="W95" s="19">
        <f t="shared" si="3"/>
        <v>-6173</v>
      </c>
      <c r="X95" s="108">
        <f t="shared" si="4"/>
        <v>-90.58</v>
      </c>
      <c r="Y95" s="236"/>
    </row>
    <row r="96" spans="1:25" ht="15.75" customHeight="1">
      <c r="A96" s="618">
        <v>90</v>
      </c>
      <c r="B96" s="310" t="s">
        <v>1977</v>
      </c>
      <c r="C96" s="310"/>
      <c r="D96" s="310" t="s">
        <v>1963</v>
      </c>
      <c r="E96" s="618" t="s">
        <v>1141</v>
      </c>
      <c r="F96" s="618">
        <v>1</v>
      </c>
      <c r="G96" s="620">
        <v>38565</v>
      </c>
      <c r="H96" s="71"/>
      <c r="I96" s="633" t="s">
        <v>1908</v>
      </c>
      <c r="J96" s="633" t="s">
        <v>1911</v>
      </c>
      <c r="K96" s="631">
        <v>0.3</v>
      </c>
      <c r="L96" s="631">
        <v>0</v>
      </c>
      <c r="M96" s="631">
        <v>0</v>
      </c>
      <c r="N96" s="631">
        <v>0</v>
      </c>
      <c r="O96" s="631">
        <v>0</v>
      </c>
      <c r="P96" s="631">
        <v>0</v>
      </c>
      <c r="Q96" s="631">
        <v>0.3</v>
      </c>
      <c r="R96" s="662">
        <v>14637.17</v>
      </c>
      <c r="S96" s="19">
        <v>6815.75</v>
      </c>
      <c r="T96" s="83">
        <v>642</v>
      </c>
      <c r="U96" s="19"/>
      <c r="V96" s="83">
        <v>642</v>
      </c>
      <c r="W96" s="19">
        <f t="shared" si="3"/>
        <v>-6173.75</v>
      </c>
      <c r="X96" s="108">
        <f t="shared" si="4"/>
        <v>-90.58</v>
      </c>
      <c r="Y96" s="236"/>
    </row>
    <row r="97" spans="1:25" ht="15.75" customHeight="1">
      <c r="A97" s="618">
        <v>91</v>
      </c>
      <c r="B97" s="310" t="s">
        <v>1978</v>
      </c>
      <c r="C97" s="310"/>
      <c r="D97" s="310" t="s">
        <v>1963</v>
      </c>
      <c r="E97" s="618" t="s">
        <v>1141</v>
      </c>
      <c r="F97" s="618">
        <v>1</v>
      </c>
      <c r="G97" s="620">
        <v>38565</v>
      </c>
      <c r="H97" s="71"/>
      <c r="I97" s="633" t="s">
        <v>1908</v>
      </c>
      <c r="J97" s="633" t="s">
        <v>1911</v>
      </c>
      <c r="K97" s="631">
        <v>0.6</v>
      </c>
      <c r="L97" s="631">
        <v>0</v>
      </c>
      <c r="M97" s="631">
        <v>0</v>
      </c>
      <c r="N97" s="631">
        <v>0</v>
      </c>
      <c r="O97" s="631">
        <v>0</v>
      </c>
      <c r="P97" s="631">
        <v>0</v>
      </c>
      <c r="Q97" s="631">
        <v>0.6</v>
      </c>
      <c r="R97" s="662">
        <v>19906.55</v>
      </c>
      <c r="S97" s="19">
        <v>9268.91</v>
      </c>
      <c r="T97" s="83">
        <v>1284</v>
      </c>
      <c r="U97" s="19"/>
      <c r="V97" s="83">
        <v>1284</v>
      </c>
      <c r="W97" s="19">
        <f t="shared" si="3"/>
        <v>-7984.91</v>
      </c>
      <c r="X97" s="108">
        <f t="shared" si="4"/>
        <v>-86.15</v>
      </c>
      <c r="Y97" s="236"/>
    </row>
    <row r="98" spans="1:25" ht="15.75" customHeight="1">
      <c r="A98" s="618">
        <v>92</v>
      </c>
      <c r="B98" s="310" t="s">
        <v>1978</v>
      </c>
      <c r="C98" s="310"/>
      <c r="D98" s="310" t="s">
        <v>1963</v>
      </c>
      <c r="E98" s="618" t="s">
        <v>1141</v>
      </c>
      <c r="F98" s="618">
        <v>1</v>
      </c>
      <c r="G98" s="620">
        <v>38565</v>
      </c>
      <c r="H98" s="71"/>
      <c r="I98" s="633" t="s">
        <v>1908</v>
      </c>
      <c r="J98" s="633" t="s">
        <v>1911</v>
      </c>
      <c r="K98" s="631">
        <v>0.6</v>
      </c>
      <c r="L98" s="631">
        <v>0</v>
      </c>
      <c r="M98" s="631">
        <v>0</v>
      </c>
      <c r="N98" s="631">
        <v>0</v>
      </c>
      <c r="O98" s="631">
        <v>0</v>
      </c>
      <c r="P98" s="631">
        <v>0</v>
      </c>
      <c r="Q98" s="631">
        <v>0.6</v>
      </c>
      <c r="R98" s="662">
        <v>19906.55</v>
      </c>
      <c r="S98" s="19">
        <v>9268.91</v>
      </c>
      <c r="T98" s="83">
        <v>1284</v>
      </c>
      <c r="U98" s="19"/>
      <c r="V98" s="83">
        <v>1284</v>
      </c>
      <c r="W98" s="19">
        <f t="shared" si="3"/>
        <v>-7984.91</v>
      </c>
      <c r="X98" s="108">
        <f t="shared" si="4"/>
        <v>-86.15</v>
      </c>
      <c r="Y98" s="236"/>
    </row>
    <row r="99" spans="1:25" ht="15.75" customHeight="1">
      <c r="A99" s="618">
        <v>93</v>
      </c>
      <c r="B99" s="310" t="s">
        <v>1979</v>
      </c>
      <c r="C99" s="310"/>
      <c r="D99" s="310" t="s">
        <v>1963</v>
      </c>
      <c r="E99" s="618" t="s">
        <v>1141</v>
      </c>
      <c r="F99" s="618">
        <v>1</v>
      </c>
      <c r="G99" s="620">
        <v>38565</v>
      </c>
      <c r="H99" s="71"/>
      <c r="I99" s="633" t="s">
        <v>1908</v>
      </c>
      <c r="J99" s="633" t="s">
        <v>1911</v>
      </c>
      <c r="K99" s="631">
        <v>0.3</v>
      </c>
      <c r="L99" s="631">
        <v>0</v>
      </c>
      <c r="M99" s="631">
        <v>0</v>
      </c>
      <c r="N99" s="631">
        <v>0</v>
      </c>
      <c r="O99" s="631">
        <v>0</v>
      </c>
      <c r="P99" s="631">
        <v>0</v>
      </c>
      <c r="Q99" s="631">
        <v>0.3</v>
      </c>
      <c r="R99" s="662">
        <v>58548.68</v>
      </c>
      <c r="S99" s="19">
        <v>27261.78</v>
      </c>
      <c r="T99" s="83">
        <v>642</v>
      </c>
      <c r="U99" s="19"/>
      <c r="V99" s="83">
        <v>642</v>
      </c>
      <c r="W99" s="19">
        <f t="shared" si="3"/>
        <v>-26619.78</v>
      </c>
      <c r="X99" s="108">
        <f t="shared" si="4"/>
        <v>-97.65</v>
      </c>
      <c r="Y99" s="236"/>
    </row>
    <row r="100" spans="1:25" ht="15.75" customHeight="1">
      <c r="A100" s="618">
        <v>94</v>
      </c>
      <c r="B100" s="310" t="s">
        <v>1980</v>
      </c>
      <c r="C100" s="310"/>
      <c r="D100" s="310"/>
      <c r="E100" s="618" t="s">
        <v>1141</v>
      </c>
      <c r="F100" s="618">
        <v>1</v>
      </c>
      <c r="G100" s="620">
        <v>38657</v>
      </c>
      <c r="H100" s="71"/>
      <c r="I100" s="633" t="s">
        <v>1908</v>
      </c>
      <c r="J100" s="633" t="s">
        <v>1911</v>
      </c>
      <c r="K100" s="631">
        <v>0</v>
      </c>
      <c r="L100" s="631">
        <v>8.68</v>
      </c>
      <c r="M100" s="631">
        <v>0</v>
      </c>
      <c r="N100" s="631">
        <v>0</v>
      </c>
      <c r="O100" s="631">
        <v>0</v>
      </c>
      <c r="P100" s="631">
        <v>0</v>
      </c>
      <c r="Q100" s="631">
        <v>8.68</v>
      </c>
      <c r="R100" s="662">
        <v>105533</v>
      </c>
      <c r="S100" s="19">
        <v>49138.96</v>
      </c>
      <c r="T100" s="83">
        <v>71176</v>
      </c>
      <c r="U100" s="19"/>
      <c r="V100" s="83">
        <v>71176</v>
      </c>
      <c r="W100" s="19">
        <f t="shared" si="3"/>
        <v>22037.040000000001</v>
      </c>
      <c r="X100" s="108">
        <f t="shared" si="4"/>
        <v>44.85</v>
      </c>
      <c r="Y100" s="236"/>
    </row>
    <row r="101" spans="1:25" ht="15.75" customHeight="1">
      <c r="A101" s="618">
        <v>95</v>
      </c>
      <c r="B101" s="310" t="s">
        <v>1980</v>
      </c>
      <c r="C101" s="310"/>
      <c r="D101" s="310"/>
      <c r="E101" s="618" t="s">
        <v>1141</v>
      </c>
      <c r="F101" s="618">
        <v>1</v>
      </c>
      <c r="G101" s="620">
        <v>38657</v>
      </c>
      <c r="H101" s="71"/>
      <c r="I101" s="633" t="s">
        <v>1908</v>
      </c>
      <c r="J101" s="633" t="s">
        <v>1911</v>
      </c>
      <c r="K101" s="631">
        <v>0</v>
      </c>
      <c r="L101" s="631">
        <v>12.88</v>
      </c>
      <c r="M101" s="631">
        <v>0</v>
      </c>
      <c r="N101" s="631">
        <v>0</v>
      </c>
      <c r="O101" s="631">
        <v>0</v>
      </c>
      <c r="P101" s="631">
        <v>0</v>
      </c>
      <c r="Q101" s="631">
        <v>12.88</v>
      </c>
      <c r="R101" s="662">
        <v>105533</v>
      </c>
      <c r="S101" s="19">
        <v>49138.96</v>
      </c>
      <c r="T101" s="83">
        <v>105616</v>
      </c>
      <c r="U101" s="19"/>
      <c r="V101" s="83">
        <v>105616</v>
      </c>
      <c r="W101" s="19">
        <f t="shared" si="3"/>
        <v>56477.04</v>
      </c>
      <c r="X101" s="108">
        <f t="shared" si="4"/>
        <v>114.93</v>
      </c>
      <c r="Y101" s="236"/>
    </row>
    <row r="102" spans="1:25" ht="15.75" customHeight="1">
      <c r="A102" s="618">
        <v>96</v>
      </c>
      <c r="B102" s="310" t="s">
        <v>1980</v>
      </c>
      <c r="C102" s="310"/>
      <c r="D102" s="310"/>
      <c r="E102" s="618" t="s">
        <v>1141</v>
      </c>
      <c r="F102" s="618">
        <v>1</v>
      </c>
      <c r="G102" s="620">
        <v>38657</v>
      </c>
      <c r="H102" s="71"/>
      <c r="I102" s="633" t="s">
        <v>1908</v>
      </c>
      <c r="J102" s="633" t="s">
        <v>1911</v>
      </c>
      <c r="K102" s="631">
        <v>0</v>
      </c>
      <c r="L102" s="631">
        <v>12.88</v>
      </c>
      <c r="M102" s="631">
        <v>0</v>
      </c>
      <c r="N102" s="631">
        <v>0</v>
      </c>
      <c r="O102" s="631">
        <v>0</v>
      </c>
      <c r="P102" s="631">
        <v>0</v>
      </c>
      <c r="Q102" s="631">
        <v>12.88</v>
      </c>
      <c r="R102" s="662">
        <v>105535.99</v>
      </c>
      <c r="S102" s="19">
        <v>49140.63</v>
      </c>
      <c r="T102" s="83">
        <v>105616</v>
      </c>
      <c r="U102" s="19"/>
      <c r="V102" s="83">
        <v>105616</v>
      </c>
      <c r="W102" s="19">
        <f t="shared" si="3"/>
        <v>56475.37</v>
      </c>
      <c r="X102" s="108">
        <f t="shared" si="4"/>
        <v>114.93</v>
      </c>
      <c r="Y102" s="236"/>
    </row>
    <row r="103" spans="1:25" ht="15.75" customHeight="1">
      <c r="A103" s="618">
        <v>97</v>
      </c>
      <c r="B103" s="310" t="s">
        <v>1981</v>
      </c>
      <c r="C103" s="310"/>
      <c r="D103" s="310" t="s">
        <v>1963</v>
      </c>
      <c r="E103" s="618" t="s">
        <v>1141</v>
      </c>
      <c r="F103" s="618">
        <v>1</v>
      </c>
      <c r="G103" s="620">
        <v>38657</v>
      </c>
      <c r="H103" s="71"/>
      <c r="I103" s="633" t="s">
        <v>1908</v>
      </c>
      <c r="J103" s="633" t="s">
        <v>1911</v>
      </c>
      <c r="K103" s="631">
        <v>2</v>
      </c>
      <c r="L103" s="631">
        <v>0</v>
      </c>
      <c r="M103" s="631">
        <v>0</v>
      </c>
      <c r="N103" s="631">
        <v>0</v>
      </c>
      <c r="O103" s="631">
        <v>0</v>
      </c>
      <c r="P103" s="631">
        <v>0</v>
      </c>
      <c r="Q103" s="631">
        <v>2</v>
      </c>
      <c r="R103" s="662">
        <v>204920.38</v>
      </c>
      <c r="S103" s="19">
        <v>95416.66</v>
      </c>
      <c r="T103" s="83">
        <v>4280</v>
      </c>
      <c r="U103" s="19"/>
      <c r="V103" s="83">
        <v>4280</v>
      </c>
      <c r="W103" s="19">
        <f t="shared" si="3"/>
        <v>-91136.66</v>
      </c>
      <c r="X103" s="108">
        <f t="shared" si="4"/>
        <v>-95.51</v>
      </c>
      <c r="Y103" s="236"/>
    </row>
    <row r="104" spans="1:25" ht="15.75" customHeight="1">
      <c r="A104" s="618">
        <v>98</v>
      </c>
      <c r="B104" s="310" t="s">
        <v>1981</v>
      </c>
      <c r="C104" s="310"/>
      <c r="D104" s="310" t="s">
        <v>1963</v>
      </c>
      <c r="E104" s="618" t="s">
        <v>1141</v>
      </c>
      <c r="F104" s="618">
        <v>1</v>
      </c>
      <c r="G104" s="620">
        <v>38657</v>
      </c>
      <c r="H104" s="71"/>
      <c r="I104" s="633" t="s">
        <v>1908</v>
      </c>
      <c r="J104" s="633" t="s">
        <v>1911</v>
      </c>
      <c r="K104" s="631">
        <v>2</v>
      </c>
      <c r="L104" s="631">
        <v>0</v>
      </c>
      <c r="M104" s="631">
        <v>0</v>
      </c>
      <c r="N104" s="631">
        <v>0</v>
      </c>
      <c r="O104" s="631">
        <v>0</v>
      </c>
      <c r="P104" s="631">
        <v>0</v>
      </c>
      <c r="Q104" s="631">
        <v>2</v>
      </c>
      <c r="R104" s="662">
        <v>204920.38</v>
      </c>
      <c r="S104" s="19">
        <v>95416.66</v>
      </c>
      <c r="T104" s="83">
        <v>4280</v>
      </c>
      <c r="U104" s="19"/>
      <c r="V104" s="83">
        <v>4280</v>
      </c>
      <c r="W104" s="19">
        <f t="shared" si="3"/>
        <v>-91136.66</v>
      </c>
      <c r="X104" s="108">
        <f t="shared" si="4"/>
        <v>-95.51</v>
      </c>
      <c r="Y104" s="236"/>
    </row>
    <row r="105" spans="1:25" ht="15.75" customHeight="1">
      <c r="A105" s="618">
        <v>99</v>
      </c>
      <c r="B105" s="310" t="s">
        <v>1982</v>
      </c>
      <c r="C105" s="310"/>
      <c r="D105" s="310"/>
      <c r="E105" s="618" t="s">
        <v>1141</v>
      </c>
      <c r="F105" s="618">
        <v>1</v>
      </c>
      <c r="G105" s="620">
        <v>38657</v>
      </c>
      <c r="H105" s="71"/>
      <c r="I105" s="633" t="s">
        <v>1908</v>
      </c>
      <c r="J105" s="633" t="s">
        <v>1911</v>
      </c>
      <c r="K105" s="631">
        <v>0</v>
      </c>
      <c r="L105" s="631">
        <v>0</v>
      </c>
      <c r="M105" s="631">
        <v>0</v>
      </c>
      <c r="N105" s="631">
        <v>0</v>
      </c>
      <c r="O105" s="631">
        <v>0</v>
      </c>
      <c r="P105" s="631">
        <v>0</v>
      </c>
      <c r="Q105" s="631">
        <v>0</v>
      </c>
      <c r="R105" s="662">
        <v>29274.34</v>
      </c>
      <c r="S105" s="19">
        <v>13631.03</v>
      </c>
      <c r="T105" s="83">
        <v>0</v>
      </c>
      <c r="U105" s="19"/>
      <c r="V105" s="83">
        <v>0</v>
      </c>
      <c r="W105" s="19">
        <f t="shared" si="3"/>
        <v>-13631.03</v>
      </c>
      <c r="X105" s="108">
        <f t="shared" si="4"/>
        <v>-100</v>
      </c>
      <c r="Y105" s="638" t="s">
        <v>2392</v>
      </c>
    </row>
    <row r="106" spans="1:25" ht="15.75" customHeight="1">
      <c r="A106" s="618">
        <v>100</v>
      </c>
      <c r="B106" s="310" t="s">
        <v>1982</v>
      </c>
      <c r="C106" s="310"/>
      <c r="D106" s="310"/>
      <c r="E106" s="618" t="s">
        <v>1141</v>
      </c>
      <c r="F106" s="618">
        <v>1</v>
      </c>
      <c r="G106" s="620">
        <v>38657</v>
      </c>
      <c r="H106" s="71"/>
      <c r="I106" s="633" t="s">
        <v>1908</v>
      </c>
      <c r="J106" s="633" t="s">
        <v>1911</v>
      </c>
      <c r="K106" s="631">
        <v>0</v>
      </c>
      <c r="L106" s="631">
        <v>0</v>
      </c>
      <c r="M106" s="631">
        <v>0</v>
      </c>
      <c r="N106" s="631">
        <v>0</v>
      </c>
      <c r="O106" s="631">
        <v>0</v>
      </c>
      <c r="P106" s="631">
        <v>0</v>
      </c>
      <c r="Q106" s="631">
        <v>0</v>
      </c>
      <c r="R106" s="662">
        <v>29274.34</v>
      </c>
      <c r="S106" s="19">
        <v>13631.03</v>
      </c>
      <c r="T106" s="83">
        <v>0</v>
      </c>
      <c r="U106" s="19"/>
      <c r="V106" s="83">
        <v>0</v>
      </c>
      <c r="W106" s="19">
        <f t="shared" si="3"/>
        <v>-13631.03</v>
      </c>
      <c r="X106" s="108">
        <f t="shared" si="4"/>
        <v>-100</v>
      </c>
      <c r="Y106" s="638" t="s">
        <v>2392</v>
      </c>
    </row>
    <row r="107" spans="1:25" ht="15.75" customHeight="1">
      <c r="A107" s="618">
        <v>101</v>
      </c>
      <c r="B107" s="310" t="s">
        <v>1982</v>
      </c>
      <c r="C107" s="310"/>
      <c r="D107" s="310"/>
      <c r="E107" s="618" t="s">
        <v>1141</v>
      </c>
      <c r="F107" s="618">
        <v>1</v>
      </c>
      <c r="G107" s="620">
        <v>38657</v>
      </c>
      <c r="H107" s="71"/>
      <c r="I107" s="633" t="s">
        <v>1908</v>
      </c>
      <c r="J107" s="633" t="s">
        <v>1911</v>
      </c>
      <c r="K107" s="631">
        <v>0</v>
      </c>
      <c r="L107" s="631">
        <v>0</v>
      </c>
      <c r="M107" s="631">
        <v>0</v>
      </c>
      <c r="N107" s="631">
        <v>0</v>
      </c>
      <c r="O107" s="631">
        <v>0</v>
      </c>
      <c r="P107" s="631">
        <v>0</v>
      </c>
      <c r="Q107" s="631">
        <v>0</v>
      </c>
      <c r="R107" s="662">
        <v>29274.34</v>
      </c>
      <c r="S107" s="19">
        <v>13631.03</v>
      </c>
      <c r="T107" s="83">
        <v>0</v>
      </c>
      <c r="U107" s="19"/>
      <c r="V107" s="83">
        <v>0</v>
      </c>
      <c r="W107" s="19">
        <f t="shared" si="3"/>
        <v>-13631.03</v>
      </c>
      <c r="X107" s="108">
        <f t="shared" si="4"/>
        <v>-100</v>
      </c>
      <c r="Y107" s="638" t="s">
        <v>2392</v>
      </c>
    </row>
    <row r="108" spans="1:25" ht="15.75" customHeight="1">
      <c r="A108" s="618">
        <v>102</v>
      </c>
      <c r="B108" s="310" t="s">
        <v>1983</v>
      </c>
      <c r="C108" s="310"/>
      <c r="D108" s="310" t="s">
        <v>1963</v>
      </c>
      <c r="E108" s="618" t="s">
        <v>1141</v>
      </c>
      <c r="F108" s="618">
        <v>1</v>
      </c>
      <c r="G108" s="620">
        <v>38657</v>
      </c>
      <c r="H108" s="71"/>
      <c r="I108" s="633" t="s">
        <v>1908</v>
      </c>
      <c r="J108" s="633" t="s">
        <v>1911</v>
      </c>
      <c r="K108" s="631">
        <v>0.6</v>
      </c>
      <c r="L108" s="631">
        <v>0</v>
      </c>
      <c r="M108" s="631">
        <v>0</v>
      </c>
      <c r="N108" s="631">
        <v>0</v>
      </c>
      <c r="O108" s="631">
        <v>0</v>
      </c>
      <c r="P108" s="631">
        <v>0</v>
      </c>
      <c r="Q108" s="631">
        <v>0.6</v>
      </c>
      <c r="R108" s="662">
        <v>24883.19</v>
      </c>
      <c r="S108" s="19">
        <v>11586.42</v>
      </c>
      <c r="T108" s="83">
        <v>1284</v>
      </c>
      <c r="U108" s="19"/>
      <c r="V108" s="83">
        <v>1284</v>
      </c>
      <c r="W108" s="19">
        <f t="shared" si="3"/>
        <v>-10302.42</v>
      </c>
      <c r="X108" s="108">
        <f t="shared" si="4"/>
        <v>-88.92</v>
      </c>
      <c r="Y108" s="236"/>
    </row>
    <row r="109" spans="1:25" ht="15.75" customHeight="1">
      <c r="A109" s="618">
        <v>103</v>
      </c>
      <c r="B109" s="310" t="s">
        <v>1983</v>
      </c>
      <c r="C109" s="310"/>
      <c r="D109" s="310" t="s">
        <v>1963</v>
      </c>
      <c r="E109" s="618" t="s">
        <v>1141</v>
      </c>
      <c r="F109" s="618">
        <v>1</v>
      </c>
      <c r="G109" s="620">
        <v>38657</v>
      </c>
      <c r="H109" s="71"/>
      <c r="I109" s="633" t="s">
        <v>1908</v>
      </c>
      <c r="J109" s="633" t="s">
        <v>1911</v>
      </c>
      <c r="K109" s="631">
        <v>0.6</v>
      </c>
      <c r="L109" s="631">
        <v>0</v>
      </c>
      <c r="M109" s="631">
        <v>0</v>
      </c>
      <c r="N109" s="631">
        <v>0</v>
      </c>
      <c r="O109" s="631">
        <v>0</v>
      </c>
      <c r="P109" s="631">
        <v>0</v>
      </c>
      <c r="Q109" s="631">
        <v>0.6</v>
      </c>
      <c r="R109" s="662">
        <v>24883.19</v>
      </c>
      <c r="S109" s="19">
        <v>11586.42</v>
      </c>
      <c r="T109" s="83">
        <v>1284</v>
      </c>
      <c r="U109" s="19"/>
      <c r="V109" s="83">
        <v>1284</v>
      </c>
      <c r="W109" s="19">
        <f t="shared" si="3"/>
        <v>-10302.42</v>
      </c>
      <c r="X109" s="108">
        <f t="shared" si="4"/>
        <v>-88.92</v>
      </c>
      <c r="Y109" s="236"/>
    </row>
    <row r="110" spans="1:25" ht="15.75" customHeight="1">
      <c r="A110" s="618">
        <v>104</v>
      </c>
      <c r="B110" s="310" t="s">
        <v>1984</v>
      </c>
      <c r="C110" s="310" t="s">
        <v>1310</v>
      </c>
      <c r="D110" s="310"/>
      <c r="E110" s="618" t="s">
        <v>1141</v>
      </c>
      <c r="F110" s="618">
        <v>1</v>
      </c>
      <c r="G110" s="620">
        <v>38596</v>
      </c>
      <c r="H110" s="71"/>
      <c r="I110" s="633" t="s">
        <v>1908</v>
      </c>
      <c r="J110" s="633" t="s">
        <v>1911</v>
      </c>
      <c r="K110" s="631">
        <v>0</v>
      </c>
      <c r="L110" s="631">
        <v>8.6999999999999993</v>
      </c>
      <c r="M110" s="631">
        <v>0</v>
      </c>
      <c r="N110" s="631">
        <v>0</v>
      </c>
      <c r="O110" s="631">
        <v>0</v>
      </c>
      <c r="P110" s="631">
        <v>0</v>
      </c>
      <c r="Q110" s="631">
        <v>8.6999999999999993</v>
      </c>
      <c r="R110" s="662">
        <v>709973.01</v>
      </c>
      <c r="S110" s="19">
        <v>330583.34000000003</v>
      </c>
      <c r="T110" s="83">
        <v>71340</v>
      </c>
      <c r="U110" s="19"/>
      <c r="V110" s="83">
        <v>71340</v>
      </c>
      <c r="W110" s="19">
        <f t="shared" si="3"/>
        <v>-259243.34</v>
      </c>
      <c r="X110" s="108">
        <f t="shared" si="4"/>
        <v>-78.42</v>
      </c>
      <c r="Y110" s="236"/>
    </row>
    <row r="111" spans="1:25" ht="15.75" customHeight="1">
      <c r="A111" s="618">
        <v>105</v>
      </c>
      <c r="B111" s="310" t="s">
        <v>1984</v>
      </c>
      <c r="C111" s="310" t="s">
        <v>1310</v>
      </c>
      <c r="D111" s="310"/>
      <c r="E111" s="618" t="s">
        <v>1141</v>
      </c>
      <c r="F111" s="618">
        <v>1</v>
      </c>
      <c r="G111" s="620">
        <v>38596</v>
      </c>
      <c r="H111" s="71"/>
      <c r="I111" s="633" t="s">
        <v>1908</v>
      </c>
      <c r="J111" s="633" t="s">
        <v>1911</v>
      </c>
      <c r="K111" s="631">
        <v>0</v>
      </c>
      <c r="L111" s="631">
        <v>8.6999999999999993</v>
      </c>
      <c r="M111" s="631">
        <v>0</v>
      </c>
      <c r="N111" s="631">
        <v>0</v>
      </c>
      <c r="O111" s="631">
        <v>0</v>
      </c>
      <c r="P111" s="631">
        <v>0</v>
      </c>
      <c r="Q111" s="631">
        <v>8.6999999999999993</v>
      </c>
      <c r="R111" s="662">
        <v>709973</v>
      </c>
      <c r="S111" s="19">
        <v>330583.34000000003</v>
      </c>
      <c r="T111" s="83">
        <v>71340</v>
      </c>
      <c r="U111" s="19"/>
      <c r="V111" s="83">
        <v>71340</v>
      </c>
      <c r="W111" s="19">
        <f t="shared" si="3"/>
        <v>-259243.34</v>
      </c>
      <c r="X111" s="108">
        <f t="shared" si="4"/>
        <v>-78.42</v>
      </c>
      <c r="Y111" s="236"/>
    </row>
    <row r="112" spans="1:25" ht="15.75" customHeight="1">
      <c r="A112" s="618">
        <v>106</v>
      </c>
      <c r="B112" s="310" t="s">
        <v>1984</v>
      </c>
      <c r="C112" s="310" t="s">
        <v>1311</v>
      </c>
      <c r="D112" s="310"/>
      <c r="E112" s="618" t="s">
        <v>1141</v>
      </c>
      <c r="F112" s="618">
        <v>1</v>
      </c>
      <c r="G112" s="620">
        <v>38626</v>
      </c>
      <c r="H112" s="71"/>
      <c r="I112" s="633" t="s">
        <v>1908</v>
      </c>
      <c r="J112" s="633" t="s">
        <v>1911</v>
      </c>
      <c r="K112" s="631">
        <v>0</v>
      </c>
      <c r="L112" s="631">
        <v>4.34</v>
      </c>
      <c r="M112" s="631">
        <v>0</v>
      </c>
      <c r="N112" s="631">
        <v>0</v>
      </c>
      <c r="O112" s="631">
        <v>0</v>
      </c>
      <c r="P112" s="631">
        <v>0</v>
      </c>
      <c r="Q112" s="631">
        <v>4.34</v>
      </c>
      <c r="R112" s="662">
        <v>323481</v>
      </c>
      <c r="S112" s="19">
        <v>150621.44</v>
      </c>
      <c r="T112" s="83">
        <v>35588</v>
      </c>
      <c r="U112" s="19"/>
      <c r="V112" s="83">
        <v>35588</v>
      </c>
      <c r="W112" s="19">
        <f t="shared" si="3"/>
        <v>-115033.44</v>
      </c>
      <c r="X112" s="108">
        <f t="shared" si="4"/>
        <v>-76.37</v>
      </c>
      <c r="Y112" s="236"/>
    </row>
    <row r="113" spans="1:25" ht="15.75" customHeight="1">
      <c r="A113" s="618">
        <v>107</v>
      </c>
      <c r="B113" s="310" t="s">
        <v>1984</v>
      </c>
      <c r="C113" s="310" t="s">
        <v>1311</v>
      </c>
      <c r="D113" s="310"/>
      <c r="E113" s="618" t="s">
        <v>1141</v>
      </c>
      <c r="F113" s="618">
        <v>1</v>
      </c>
      <c r="G113" s="620">
        <v>38626</v>
      </c>
      <c r="H113" s="71"/>
      <c r="I113" s="633" t="s">
        <v>1908</v>
      </c>
      <c r="J113" s="633" t="s">
        <v>1911</v>
      </c>
      <c r="K113" s="631">
        <v>0</v>
      </c>
      <c r="L113" s="631">
        <v>4.34</v>
      </c>
      <c r="M113" s="631">
        <v>0</v>
      </c>
      <c r="N113" s="631">
        <v>0</v>
      </c>
      <c r="O113" s="631">
        <v>0</v>
      </c>
      <c r="P113" s="631">
        <v>0</v>
      </c>
      <c r="Q113" s="631">
        <v>4.34</v>
      </c>
      <c r="R113" s="662">
        <v>323481.90999999997</v>
      </c>
      <c r="S113" s="19">
        <v>150622.37</v>
      </c>
      <c r="T113" s="83">
        <v>35588</v>
      </c>
      <c r="U113" s="19"/>
      <c r="V113" s="83">
        <v>35588</v>
      </c>
      <c r="W113" s="19">
        <f t="shared" si="3"/>
        <v>-115034.37</v>
      </c>
      <c r="X113" s="108">
        <f t="shared" si="4"/>
        <v>-76.37</v>
      </c>
      <c r="Y113" s="236"/>
    </row>
    <row r="114" spans="1:25" ht="15.75" customHeight="1">
      <c r="A114" s="618">
        <v>108</v>
      </c>
      <c r="B114" s="310" t="s">
        <v>1985</v>
      </c>
      <c r="C114" s="310" t="s">
        <v>1744</v>
      </c>
      <c r="D114" s="310" t="s">
        <v>1986</v>
      </c>
      <c r="E114" s="618" t="s">
        <v>1141</v>
      </c>
      <c r="F114" s="618">
        <v>1</v>
      </c>
      <c r="G114" s="620">
        <v>38626</v>
      </c>
      <c r="H114" s="71"/>
      <c r="I114" s="633" t="s">
        <v>1908</v>
      </c>
      <c r="J114" s="633" t="s">
        <v>1911</v>
      </c>
      <c r="K114" s="631">
        <v>1.8</v>
      </c>
      <c r="L114" s="631">
        <v>0</v>
      </c>
      <c r="M114" s="631">
        <v>0</v>
      </c>
      <c r="N114" s="631">
        <v>0</v>
      </c>
      <c r="O114" s="631">
        <v>0</v>
      </c>
      <c r="P114" s="631">
        <v>0</v>
      </c>
      <c r="Q114" s="631">
        <v>1.8</v>
      </c>
      <c r="R114" s="662">
        <v>35129.21</v>
      </c>
      <c r="S114" s="19">
        <v>16357.18</v>
      </c>
      <c r="T114" s="83">
        <v>3852</v>
      </c>
      <c r="U114" s="19"/>
      <c r="V114" s="83">
        <v>3852</v>
      </c>
      <c r="W114" s="19">
        <f t="shared" si="3"/>
        <v>-12505.18</v>
      </c>
      <c r="X114" s="108">
        <f t="shared" si="4"/>
        <v>-76.45</v>
      </c>
      <c r="Y114" s="236"/>
    </row>
    <row r="115" spans="1:25" ht="15.75" customHeight="1">
      <c r="A115" s="618">
        <v>109</v>
      </c>
      <c r="B115" s="310" t="s">
        <v>1985</v>
      </c>
      <c r="C115" s="310" t="s">
        <v>1744</v>
      </c>
      <c r="D115" s="310" t="s">
        <v>1986</v>
      </c>
      <c r="E115" s="618" t="s">
        <v>1141</v>
      </c>
      <c r="F115" s="618">
        <v>1</v>
      </c>
      <c r="G115" s="620">
        <v>38626</v>
      </c>
      <c r="H115" s="71"/>
      <c r="I115" s="633" t="s">
        <v>1908</v>
      </c>
      <c r="J115" s="633" t="s">
        <v>1911</v>
      </c>
      <c r="K115" s="631">
        <v>1.8</v>
      </c>
      <c r="L115" s="631">
        <v>0</v>
      </c>
      <c r="M115" s="631">
        <v>0</v>
      </c>
      <c r="N115" s="631">
        <v>0</v>
      </c>
      <c r="O115" s="631">
        <v>0</v>
      </c>
      <c r="P115" s="631">
        <v>0</v>
      </c>
      <c r="Q115" s="631">
        <v>1.8</v>
      </c>
      <c r="R115" s="662">
        <v>35129.21</v>
      </c>
      <c r="S115" s="19">
        <v>16357.18</v>
      </c>
      <c r="T115" s="83">
        <v>3852</v>
      </c>
      <c r="U115" s="19"/>
      <c r="V115" s="83">
        <v>3852</v>
      </c>
      <c r="W115" s="19">
        <f t="shared" si="3"/>
        <v>-12505.18</v>
      </c>
      <c r="X115" s="108">
        <f t="shared" si="4"/>
        <v>-76.45</v>
      </c>
      <c r="Y115" s="236"/>
    </row>
    <row r="116" spans="1:25" ht="15.75" customHeight="1">
      <c r="A116" s="618">
        <v>110</v>
      </c>
      <c r="B116" s="310" t="s">
        <v>1987</v>
      </c>
      <c r="C116" s="310"/>
      <c r="D116" s="310" t="s">
        <v>1963</v>
      </c>
      <c r="E116" s="618" t="s">
        <v>1141</v>
      </c>
      <c r="F116" s="618">
        <v>1</v>
      </c>
      <c r="G116" s="620">
        <v>38808</v>
      </c>
      <c r="H116" s="71"/>
      <c r="I116" s="633" t="s">
        <v>1908</v>
      </c>
      <c r="J116" s="633" t="s">
        <v>1911</v>
      </c>
      <c r="K116" s="631">
        <v>0.5</v>
      </c>
      <c r="L116" s="631">
        <v>0</v>
      </c>
      <c r="M116" s="631">
        <v>0</v>
      </c>
      <c r="N116" s="631">
        <v>0</v>
      </c>
      <c r="O116" s="631">
        <v>0</v>
      </c>
      <c r="P116" s="631">
        <v>0</v>
      </c>
      <c r="Q116" s="631">
        <v>0.5</v>
      </c>
      <c r="R116" s="662">
        <v>68306</v>
      </c>
      <c r="S116" s="19">
        <v>31805.74</v>
      </c>
      <c r="T116" s="83">
        <v>1070</v>
      </c>
      <c r="U116" s="19"/>
      <c r="V116" s="83">
        <v>1070</v>
      </c>
      <c r="W116" s="19">
        <f t="shared" si="3"/>
        <v>-30735.74</v>
      </c>
      <c r="X116" s="108">
        <f t="shared" si="4"/>
        <v>-96.64</v>
      </c>
      <c r="Y116" s="236"/>
    </row>
    <row r="117" spans="1:25" ht="15.75" customHeight="1">
      <c r="A117" s="618">
        <v>111</v>
      </c>
      <c r="B117" s="310" t="s">
        <v>1987</v>
      </c>
      <c r="C117" s="310"/>
      <c r="D117" s="310" t="s">
        <v>1963</v>
      </c>
      <c r="E117" s="618" t="s">
        <v>1141</v>
      </c>
      <c r="F117" s="618">
        <v>1</v>
      </c>
      <c r="G117" s="620">
        <v>38808</v>
      </c>
      <c r="H117" s="71"/>
      <c r="I117" s="633" t="s">
        <v>1908</v>
      </c>
      <c r="J117" s="633" t="s">
        <v>1911</v>
      </c>
      <c r="K117" s="631">
        <v>0.5</v>
      </c>
      <c r="L117" s="631">
        <v>0</v>
      </c>
      <c r="M117" s="631">
        <v>0</v>
      </c>
      <c r="N117" s="631">
        <v>0</v>
      </c>
      <c r="O117" s="631">
        <v>0</v>
      </c>
      <c r="P117" s="631">
        <v>0</v>
      </c>
      <c r="Q117" s="631">
        <v>0.5</v>
      </c>
      <c r="R117" s="662">
        <v>68306</v>
      </c>
      <c r="S117" s="19">
        <v>31805.74</v>
      </c>
      <c r="T117" s="83">
        <v>1070</v>
      </c>
      <c r="U117" s="19"/>
      <c r="V117" s="83">
        <v>1070</v>
      </c>
      <c r="W117" s="19">
        <f t="shared" si="3"/>
        <v>-30735.74</v>
      </c>
      <c r="X117" s="108">
        <f t="shared" si="4"/>
        <v>-96.64</v>
      </c>
      <c r="Y117" s="236"/>
    </row>
    <row r="118" spans="1:25" ht="15.75" customHeight="1">
      <c r="A118" s="618">
        <v>112</v>
      </c>
      <c r="B118" s="310" t="s">
        <v>1987</v>
      </c>
      <c r="C118" s="310"/>
      <c r="D118" s="310" t="s">
        <v>1963</v>
      </c>
      <c r="E118" s="618" t="s">
        <v>1141</v>
      </c>
      <c r="F118" s="618">
        <v>1</v>
      </c>
      <c r="G118" s="620">
        <v>38808</v>
      </c>
      <c r="H118" s="71"/>
      <c r="I118" s="633" t="s">
        <v>1908</v>
      </c>
      <c r="J118" s="633" t="s">
        <v>1911</v>
      </c>
      <c r="K118" s="631">
        <v>0.5</v>
      </c>
      <c r="L118" s="631">
        <v>0</v>
      </c>
      <c r="M118" s="631">
        <v>0</v>
      </c>
      <c r="N118" s="631">
        <v>0</v>
      </c>
      <c r="O118" s="631">
        <v>0</v>
      </c>
      <c r="P118" s="631">
        <v>0</v>
      </c>
      <c r="Q118" s="631">
        <v>0.5</v>
      </c>
      <c r="R118" s="662">
        <v>68306</v>
      </c>
      <c r="S118" s="19">
        <v>31805.74</v>
      </c>
      <c r="T118" s="83">
        <v>1070</v>
      </c>
      <c r="U118" s="19"/>
      <c r="V118" s="83">
        <v>1070</v>
      </c>
      <c r="W118" s="19">
        <f t="shared" si="3"/>
        <v>-30735.74</v>
      </c>
      <c r="X118" s="108">
        <f t="shared" si="4"/>
        <v>-96.64</v>
      </c>
      <c r="Y118" s="236"/>
    </row>
    <row r="119" spans="1:25" ht="15.75" customHeight="1">
      <c r="A119" s="618">
        <v>113</v>
      </c>
      <c r="B119" s="310" t="s">
        <v>1987</v>
      </c>
      <c r="C119" s="310"/>
      <c r="D119" s="310" t="s">
        <v>1963</v>
      </c>
      <c r="E119" s="618" t="s">
        <v>1141</v>
      </c>
      <c r="F119" s="618">
        <v>1</v>
      </c>
      <c r="G119" s="620">
        <v>38808</v>
      </c>
      <c r="H119" s="71"/>
      <c r="I119" s="633" t="s">
        <v>1908</v>
      </c>
      <c r="J119" s="633" t="s">
        <v>1911</v>
      </c>
      <c r="K119" s="631">
        <v>0.5</v>
      </c>
      <c r="L119" s="631">
        <v>0</v>
      </c>
      <c r="M119" s="631">
        <v>0</v>
      </c>
      <c r="N119" s="631">
        <v>0</v>
      </c>
      <c r="O119" s="631">
        <v>0</v>
      </c>
      <c r="P119" s="631">
        <v>0</v>
      </c>
      <c r="Q119" s="631">
        <v>0.5</v>
      </c>
      <c r="R119" s="662">
        <v>68306</v>
      </c>
      <c r="S119" s="19">
        <v>31805.74</v>
      </c>
      <c r="T119" s="83">
        <v>1070</v>
      </c>
      <c r="U119" s="19"/>
      <c r="V119" s="83">
        <v>1070</v>
      </c>
      <c r="W119" s="19">
        <f t="shared" si="3"/>
        <v>-30735.74</v>
      </c>
      <c r="X119" s="108">
        <f t="shared" si="4"/>
        <v>-96.64</v>
      </c>
      <c r="Y119" s="236"/>
    </row>
    <row r="120" spans="1:25" ht="15.75" customHeight="1">
      <c r="A120" s="618">
        <v>114</v>
      </c>
      <c r="B120" s="310" t="s">
        <v>1987</v>
      </c>
      <c r="C120" s="310"/>
      <c r="D120" s="310" t="s">
        <v>1963</v>
      </c>
      <c r="E120" s="618" t="s">
        <v>1141</v>
      </c>
      <c r="F120" s="618">
        <v>1</v>
      </c>
      <c r="G120" s="620">
        <v>38808</v>
      </c>
      <c r="H120" s="71"/>
      <c r="I120" s="633" t="s">
        <v>1908</v>
      </c>
      <c r="J120" s="633" t="s">
        <v>1911</v>
      </c>
      <c r="K120" s="631">
        <v>0.5</v>
      </c>
      <c r="L120" s="631">
        <v>0</v>
      </c>
      <c r="M120" s="631">
        <v>0</v>
      </c>
      <c r="N120" s="631">
        <v>0</v>
      </c>
      <c r="O120" s="631">
        <v>0</v>
      </c>
      <c r="P120" s="631">
        <v>0</v>
      </c>
      <c r="Q120" s="631">
        <v>0.5</v>
      </c>
      <c r="R120" s="662">
        <v>68306</v>
      </c>
      <c r="S120" s="19">
        <v>31805.74</v>
      </c>
      <c r="T120" s="83">
        <v>1070</v>
      </c>
      <c r="U120" s="19"/>
      <c r="V120" s="83">
        <v>1070</v>
      </c>
      <c r="W120" s="19">
        <f t="shared" si="3"/>
        <v>-30735.74</v>
      </c>
      <c r="X120" s="108">
        <f t="shared" si="4"/>
        <v>-96.64</v>
      </c>
      <c r="Y120" s="236"/>
    </row>
    <row r="121" spans="1:25" ht="15.75" customHeight="1">
      <c r="A121" s="618">
        <v>115</v>
      </c>
      <c r="B121" s="310" t="s">
        <v>1987</v>
      </c>
      <c r="C121" s="310"/>
      <c r="D121" s="310" t="s">
        <v>1963</v>
      </c>
      <c r="E121" s="618" t="s">
        <v>1141</v>
      </c>
      <c r="F121" s="618">
        <v>1</v>
      </c>
      <c r="G121" s="620">
        <v>38808</v>
      </c>
      <c r="H121" s="71"/>
      <c r="I121" s="633" t="s">
        <v>1908</v>
      </c>
      <c r="J121" s="633" t="s">
        <v>1911</v>
      </c>
      <c r="K121" s="631">
        <v>0.5</v>
      </c>
      <c r="L121" s="631">
        <v>0</v>
      </c>
      <c r="M121" s="631">
        <v>0</v>
      </c>
      <c r="N121" s="631">
        <v>0</v>
      </c>
      <c r="O121" s="631">
        <v>0</v>
      </c>
      <c r="P121" s="631">
        <v>0</v>
      </c>
      <c r="Q121" s="631">
        <v>0.5</v>
      </c>
      <c r="R121" s="662">
        <v>68310.759999999995</v>
      </c>
      <c r="S121" s="19">
        <v>31804.9</v>
      </c>
      <c r="T121" s="83">
        <v>1070</v>
      </c>
      <c r="U121" s="19"/>
      <c r="V121" s="83">
        <v>1070</v>
      </c>
      <c r="W121" s="19">
        <f t="shared" si="3"/>
        <v>-30734.9</v>
      </c>
      <c r="X121" s="108">
        <f t="shared" si="4"/>
        <v>-96.64</v>
      </c>
      <c r="Y121" s="236"/>
    </row>
    <row r="122" spans="1:25" ht="15.75" customHeight="1">
      <c r="A122" s="618">
        <v>116</v>
      </c>
      <c r="B122" s="310" t="s">
        <v>1988</v>
      </c>
      <c r="C122" s="310"/>
      <c r="D122" s="310" t="s">
        <v>1963</v>
      </c>
      <c r="E122" s="618" t="s">
        <v>1141</v>
      </c>
      <c r="F122" s="618">
        <v>1</v>
      </c>
      <c r="G122" s="620">
        <v>38596</v>
      </c>
      <c r="H122" s="71"/>
      <c r="I122" s="633" t="s">
        <v>1908</v>
      </c>
      <c r="J122" s="633" t="s">
        <v>1911</v>
      </c>
      <c r="K122" s="631">
        <v>0.3</v>
      </c>
      <c r="L122" s="631">
        <v>0</v>
      </c>
      <c r="M122" s="631">
        <v>0</v>
      </c>
      <c r="N122" s="631">
        <v>0</v>
      </c>
      <c r="O122" s="631">
        <v>0</v>
      </c>
      <c r="P122" s="631">
        <v>0</v>
      </c>
      <c r="Q122" s="631">
        <v>0.3</v>
      </c>
      <c r="R122" s="662">
        <v>14637.17</v>
      </c>
      <c r="S122" s="19">
        <v>6815.37</v>
      </c>
      <c r="T122" s="83">
        <v>642</v>
      </c>
      <c r="U122" s="19"/>
      <c r="V122" s="83">
        <v>642</v>
      </c>
      <c r="W122" s="19">
        <f t="shared" si="3"/>
        <v>-6173.37</v>
      </c>
      <c r="X122" s="108">
        <f t="shared" si="4"/>
        <v>-90.58</v>
      </c>
      <c r="Y122" s="236"/>
    </row>
    <row r="123" spans="1:25" ht="15.75" customHeight="1">
      <c r="A123" s="618">
        <v>117</v>
      </c>
      <c r="B123" s="310" t="s">
        <v>1989</v>
      </c>
      <c r="C123" s="310"/>
      <c r="D123" s="310"/>
      <c r="E123" s="618" t="s">
        <v>1141</v>
      </c>
      <c r="F123" s="618">
        <v>1</v>
      </c>
      <c r="G123" s="620">
        <v>38596</v>
      </c>
      <c r="H123" s="71"/>
      <c r="I123" s="633" t="s">
        <v>1908</v>
      </c>
      <c r="J123" s="633" t="s">
        <v>1911</v>
      </c>
      <c r="K123" s="631">
        <v>0</v>
      </c>
      <c r="L123" s="631">
        <v>6.2</v>
      </c>
      <c r="M123" s="631">
        <v>0</v>
      </c>
      <c r="N123" s="631">
        <v>0</v>
      </c>
      <c r="O123" s="631">
        <v>0</v>
      </c>
      <c r="P123" s="631">
        <v>0</v>
      </c>
      <c r="Q123" s="631">
        <v>6.2</v>
      </c>
      <c r="R123" s="662">
        <v>167296</v>
      </c>
      <c r="S123" s="19">
        <v>77897.98</v>
      </c>
      <c r="T123" s="83">
        <v>50840</v>
      </c>
      <c r="U123" s="19"/>
      <c r="V123" s="83">
        <v>50840</v>
      </c>
      <c r="W123" s="19">
        <f t="shared" si="3"/>
        <v>-27057.98</v>
      </c>
      <c r="X123" s="108">
        <f t="shared" si="4"/>
        <v>-34.74</v>
      </c>
      <c r="Y123" s="236"/>
    </row>
    <row r="124" spans="1:25" ht="15.75" customHeight="1">
      <c r="A124" s="618">
        <v>118</v>
      </c>
      <c r="B124" s="310" t="s">
        <v>1989</v>
      </c>
      <c r="C124" s="310"/>
      <c r="D124" s="310"/>
      <c r="E124" s="618" t="s">
        <v>1141</v>
      </c>
      <c r="F124" s="618">
        <v>1</v>
      </c>
      <c r="G124" s="620">
        <v>38596</v>
      </c>
      <c r="H124" s="71"/>
      <c r="I124" s="633" t="s">
        <v>1908</v>
      </c>
      <c r="J124" s="633" t="s">
        <v>1911</v>
      </c>
      <c r="K124" s="631">
        <v>0</v>
      </c>
      <c r="L124" s="631">
        <v>6.2</v>
      </c>
      <c r="M124" s="631">
        <v>0</v>
      </c>
      <c r="N124" s="631">
        <v>0</v>
      </c>
      <c r="O124" s="631">
        <v>0</v>
      </c>
      <c r="P124" s="631">
        <v>0</v>
      </c>
      <c r="Q124" s="631">
        <v>6.2</v>
      </c>
      <c r="R124" s="662">
        <v>167296</v>
      </c>
      <c r="S124" s="19">
        <v>77897.98</v>
      </c>
      <c r="T124" s="83">
        <v>50840</v>
      </c>
      <c r="U124" s="19"/>
      <c r="V124" s="83">
        <v>50840</v>
      </c>
      <c r="W124" s="19">
        <f t="shared" si="3"/>
        <v>-27057.98</v>
      </c>
      <c r="X124" s="108">
        <f t="shared" si="4"/>
        <v>-34.74</v>
      </c>
      <c r="Y124" s="236"/>
    </row>
    <row r="125" spans="1:25" ht="15.75" customHeight="1">
      <c r="A125" s="618">
        <v>119</v>
      </c>
      <c r="B125" s="310" t="s">
        <v>1989</v>
      </c>
      <c r="C125" s="310"/>
      <c r="D125" s="310"/>
      <c r="E125" s="618" t="s">
        <v>1141</v>
      </c>
      <c r="F125" s="618">
        <v>1</v>
      </c>
      <c r="G125" s="620">
        <v>38596</v>
      </c>
      <c r="H125" s="71"/>
      <c r="I125" s="633" t="s">
        <v>1908</v>
      </c>
      <c r="J125" s="633" t="s">
        <v>1911</v>
      </c>
      <c r="K125" s="631">
        <v>0</v>
      </c>
      <c r="L125" s="631">
        <v>6.2</v>
      </c>
      <c r="M125" s="631">
        <v>0</v>
      </c>
      <c r="N125" s="631">
        <v>0</v>
      </c>
      <c r="O125" s="631">
        <v>0</v>
      </c>
      <c r="P125" s="631">
        <v>0</v>
      </c>
      <c r="Q125" s="631">
        <v>6.2</v>
      </c>
      <c r="R125" s="662">
        <v>167296</v>
      </c>
      <c r="S125" s="19">
        <v>77897.98</v>
      </c>
      <c r="T125" s="83">
        <v>50840</v>
      </c>
      <c r="U125" s="19"/>
      <c r="V125" s="83">
        <v>50840</v>
      </c>
      <c r="W125" s="19">
        <f t="shared" si="3"/>
        <v>-27057.98</v>
      </c>
      <c r="X125" s="108">
        <f t="shared" si="4"/>
        <v>-34.74</v>
      </c>
      <c r="Y125" s="236"/>
    </row>
    <row r="126" spans="1:25" ht="15.75" customHeight="1">
      <c r="A126" s="618">
        <v>120</v>
      </c>
      <c r="B126" s="310" t="s">
        <v>1989</v>
      </c>
      <c r="C126" s="310"/>
      <c r="D126" s="310"/>
      <c r="E126" s="618" t="s">
        <v>1141</v>
      </c>
      <c r="F126" s="618">
        <v>1</v>
      </c>
      <c r="G126" s="620">
        <v>38596</v>
      </c>
      <c r="H126" s="71"/>
      <c r="I126" s="633" t="s">
        <v>1908</v>
      </c>
      <c r="J126" s="633" t="s">
        <v>1911</v>
      </c>
      <c r="K126" s="631">
        <v>0</v>
      </c>
      <c r="L126" s="631">
        <v>6.2</v>
      </c>
      <c r="M126" s="631">
        <v>0</v>
      </c>
      <c r="N126" s="631">
        <v>0</v>
      </c>
      <c r="O126" s="631">
        <v>0</v>
      </c>
      <c r="P126" s="631">
        <v>0</v>
      </c>
      <c r="Q126" s="631">
        <v>6.2</v>
      </c>
      <c r="R126" s="662">
        <v>167296</v>
      </c>
      <c r="S126" s="19">
        <v>77897.98</v>
      </c>
      <c r="T126" s="83">
        <v>50840</v>
      </c>
      <c r="U126" s="19"/>
      <c r="V126" s="83">
        <v>50840</v>
      </c>
      <c r="W126" s="19">
        <f t="shared" si="3"/>
        <v>-27057.98</v>
      </c>
      <c r="X126" s="108">
        <f t="shared" si="4"/>
        <v>-34.74</v>
      </c>
      <c r="Y126" s="236"/>
    </row>
    <row r="127" spans="1:25" ht="15.75" customHeight="1">
      <c r="A127" s="618">
        <v>121</v>
      </c>
      <c r="B127" s="310" t="s">
        <v>1989</v>
      </c>
      <c r="C127" s="310"/>
      <c r="D127" s="310"/>
      <c r="E127" s="618" t="s">
        <v>1141</v>
      </c>
      <c r="F127" s="618">
        <v>1</v>
      </c>
      <c r="G127" s="620">
        <v>38596</v>
      </c>
      <c r="H127" s="71"/>
      <c r="I127" s="633" t="s">
        <v>1908</v>
      </c>
      <c r="J127" s="633" t="s">
        <v>1911</v>
      </c>
      <c r="K127" s="631">
        <v>0</v>
      </c>
      <c r="L127" s="631">
        <v>6.2</v>
      </c>
      <c r="M127" s="631">
        <v>0</v>
      </c>
      <c r="N127" s="631">
        <v>0</v>
      </c>
      <c r="O127" s="631">
        <v>0</v>
      </c>
      <c r="P127" s="631">
        <v>0</v>
      </c>
      <c r="Q127" s="631">
        <v>6.2</v>
      </c>
      <c r="R127" s="662">
        <v>167296</v>
      </c>
      <c r="S127" s="19">
        <v>77897.98</v>
      </c>
      <c r="T127" s="83">
        <v>50840</v>
      </c>
      <c r="U127" s="19"/>
      <c r="V127" s="83">
        <v>50840</v>
      </c>
      <c r="W127" s="19">
        <f t="shared" si="3"/>
        <v>-27057.98</v>
      </c>
      <c r="X127" s="108">
        <f t="shared" si="4"/>
        <v>-34.74</v>
      </c>
      <c r="Y127" s="236"/>
    </row>
    <row r="128" spans="1:25" ht="15.75" customHeight="1">
      <c r="A128" s="618">
        <v>122</v>
      </c>
      <c r="B128" s="310" t="s">
        <v>1989</v>
      </c>
      <c r="C128" s="310"/>
      <c r="D128" s="310"/>
      <c r="E128" s="618" t="s">
        <v>1141</v>
      </c>
      <c r="F128" s="618">
        <v>1</v>
      </c>
      <c r="G128" s="620">
        <v>38596</v>
      </c>
      <c r="H128" s="71"/>
      <c r="I128" s="633" t="s">
        <v>1908</v>
      </c>
      <c r="J128" s="633" t="s">
        <v>1911</v>
      </c>
      <c r="K128" s="631">
        <v>0</v>
      </c>
      <c r="L128" s="631">
        <v>6.2</v>
      </c>
      <c r="M128" s="631">
        <v>0</v>
      </c>
      <c r="N128" s="631">
        <v>0</v>
      </c>
      <c r="O128" s="631">
        <v>0</v>
      </c>
      <c r="P128" s="631">
        <v>0</v>
      </c>
      <c r="Q128" s="631">
        <v>6.2</v>
      </c>
      <c r="R128" s="662">
        <v>167296</v>
      </c>
      <c r="S128" s="19">
        <v>77897.98</v>
      </c>
      <c r="T128" s="83">
        <v>50840</v>
      </c>
      <c r="U128" s="19"/>
      <c r="V128" s="83">
        <v>50840</v>
      </c>
      <c r="W128" s="19">
        <f t="shared" si="3"/>
        <v>-27057.98</v>
      </c>
      <c r="X128" s="108">
        <f t="shared" si="4"/>
        <v>-34.74</v>
      </c>
      <c r="Y128" s="236"/>
    </row>
    <row r="129" spans="1:25" ht="15.75" customHeight="1">
      <c r="A129" s="618">
        <v>123</v>
      </c>
      <c r="B129" s="310" t="s">
        <v>1989</v>
      </c>
      <c r="C129" s="310"/>
      <c r="D129" s="310"/>
      <c r="E129" s="618" t="s">
        <v>1141</v>
      </c>
      <c r="F129" s="618">
        <v>1</v>
      </c>
      <c r="G129" s="620">
        <v>38596</v>
      </c>
      <c r="H129" s="71"/>
      <c r="I129" s="633" t="s">
        <v>1908</v>
      </c>
      <c r="J129" s="633" t="s">
        <v>1911</v>
      </c>
      <c r="K129" s="631">
        <v>0</v>
      </c>
      <c r="L129" s="631">
        <v>6.2</v>
      </c>
      <c r="M129" s="631">
        <v>0</v>
      </c>
      <c r="N129" s="631">
        <v>0</v>
      </c>
      <c r="O129" s="631">
        <v>0</v>
      </c>
      <c r="P129" s="631">
        <v>0</v>
      </c>
      <c r="Q129" s="631">
        <v>6.2</v>
      </c>
      <c r="R129" s="662">
        <v>167296</v>
      </c>
      <c r="S129" s="19">
        <v>77897.98</v>
      </c>
      <c r="T129" s="83">
        <v>50840</v>
      </c>
      <c r="U129" s="19"/>
      <c r="V129" s="83">
        <v>50840</v>
      </c>
      <c r="W129" s="19">
        <f t="shared" si="3"/>
        <v>-27057.98</v>
      </c>
      <c r="X129" s="108">
        <f t="shared" si="4"/>
        <v>-34.74</v>
      </c>
      <c r="Y129" s="236"/>
    </row>
    <row r="130" spans="1:25" ht="15.75" customHeight="1">
      <c r="A130" s="618">
        <v>124</v>
      </c>
      <c r="B130" s="310" t="s">
        <v>1989</v>
      </c>
      <c r="C130" s="310"/>
      <c r="D130" s="310"/>
      <c r="E130" s="618" t="s">
        <v>1141</v>
      </c>
      <c r="F130" s="618">
        <v>1</v>
      </c>
      <c r="G130" s="620">
        <v>38596</v>
      </c>
      <c r="H130" s="71"/>
      <c r="I130" s="633" t="s">
        <v>1908</v>
      </c>
      <c r="J130" s="633" t="s">
        <v>1911</v>
      </c>
      <c r="K130" s="631">
        <v>0</v>
      </c>
      <c r="L130" s="631">
        <v>6.2</v>
      </c>
      <c r="M130" s="631">
        <v>0</v>
      </c>
      <c r="N130" s="631">
        <v>0</v>
      </c>
      <c r="O130" s="631">
        <v>0</v>
      </c>
      <c r="P130" s="631">
        <v>0</v>
      </c>
      <c r="Q130" s="631">
        <v>6.2</v>
      </c>
      <c r="R130" s="662">
        <v>167296</v>
      </c>
      <c r="S130" s="19">
        <v>77897.98</v>
      </c>
      <c r="T130" s="83">
        <v>50840</v>
      </c>
      <c r="U130" s="19"/>
      <c r="V130" s="83">
        <v>50840</v>
      </c>
      <c r="W130" s="19">
        <f t="shared" si="3"/>
        <v>-27057.98</v>
      </c>
      <c r="X130" s="108">
        <f t="shared" si="4"/>
        <v>-34.74</v>
      </c>
      <c r="Y130" s="236"/>
    </row>
    <row r="131" spans="1:25" ht="15.75" customHeight="1">
      <c r="A131" s="618">
        <v>125</v>
      </c>
      <c r="B131" s="310" t="s">
        <v>1989</v>
      </c>
      <c r="C131" s="310"/>
      <c r="D131" s="310"/>
      <c r="E131" s="618" t="s">
        <v>1141</v>
      </c>
      <c r="F131" s="618">
        <v>1</v>
      </c>
      <c r="G131" s="620">
        <v>38596</v>
      </c>
      <c r="H131" s="71"/>
      <c r="I131" s="633" t="s">
        <v>1908</v>
      </c>
      <c r="J131" s="633" t="s">
        <v>1911</v>
      </c>
      <c r="K131" s="631">
        <v>0</v>
      </c>
      <c r="L131" s="631">
        <v>6.2</v>
      </c>
      <c r="M131" s="631">
        <v>0</v>
      </c>
      <c r="N131" s="631">
        <v>0</v>
      </c>
      <c r="O131" s="631">
        <v>0</v>
      </c>
      <c r="P131" s="631">
        <v>0</v>
      </c>
      <c r="Q131" s="631">
        <v>6.2</v>
      </c>
      <c r="R131" s="662">
        <v>167296</v>
      </c>
      <c r="S131" s="19">
        <v>77897.98</v>
      </c>
      <c r="T131" s="83">
        <v>50840</v>
      </c>
      <c r="U131" s="19"/>
      <c r="V131" s="83">
        <v>50840</v>
      </c>
      <c r="W131" s="19">
        <f t="shared" si="3"/>
        <v>-27057.98</v>
      </c>
      <c r="X131" s="108">
        <f t="shared" si="4"/>
        <v>-34.74</v>
      </c>
      <c r="Y131" s="236"/>
    </row>
    <row r="132" spans="1:25" ht="15.75" customHeight="1">
      <c r="A132" s="618">
        <v>126</v>
      </c>
      <c r="B132" s="310" t="s">
        <v>1989</v>
      </c>
      <c r="C132" s="310"/>
      <c r="D132" s="310"/>
      <c r="E132" s="618" t="s">
        <v>1141</v>
      </c>
      <c r="F132" s="618">
        <v>1</v>
      </c>
      <c r="G132" s="620">
        <v>38596</v>
      </c>
      <c r="H132" s="71"/>
      <c r="I132" s="633" t="s">
        <v>1908</v>
      </c>
      <c r="J132" s="633" t="s">
        <v>1911</v>
      </c>
      <c r="K132" s="631">
        <v>0</v>
      </c>
      <c r="L132" s="631">
        <v>6.2</v>
      </c>
      <c r="M132" s="631">
        <v>0</v>
      </c>
      <c r="N132" s="631">
        <v>0</v>
      </c>
      <c r="O132" s="631">
        <v>0</v>
      </c>
      <c r="P132" s="631">
        <v>0</v>
      </c>
      <c r="Q132" s="631">
        <v>6.2</v>
      </c>
      <c r="R132" s="662">
        <v>167296</v>
      </c>
      <c r="S132" s="19">
        <v>77897.98</v>
      </c>
      <c r="T132" s="83">
        <v>50840</v>
      </c>
      <c r="U132" s="19"/>
      <c r="V132" s="83">
        <v>50840</v>
      </c>
      <c r="W132" s="19">
        <f t="shared" si="3"/>
        <v>-27057.98</v>
      </c>
      <c r="X132" s="108">
        <f t="shared" si="4"/>
        <v>-34.74</v>
      </c>
      <c r="Y132" s="236"/>
    </row>
    <row r="133" spans="1:25" ht="15.75" customHeight="1">
      <c r="A133" s="618">
        <v>127</v>
      </c>
      <c r="B133" s="310" t="s">
        <v>1989</v>
      </c>
      <c r="C133" s="310"/>
      <c r="D133" s="310"/>
      <c r="E133" s="618" t="s">
        <v>1141</v>
      </c>
      <c r="F133" s="618">
        <v>1</v>
      </c>
      <c r="G133" s="620">
        <v>38596</v>
      </c>
      <c r="H133" s="71"/>
      <c r="I133" s="633" t="s">
        <v>1908</v>
      </c>
      <c r="J133" s="633" t="s">
        <v>1911</v>
      </c>
      <c r="K133" s="631">
        <v>0</v>
      </c>
      <c r="L133" s="631">
        <v>6.2</v>
      </c>
      <c r="M133" s="631">
        <v>0</v>
      </c>
      <c r="N133" s="631">
        <v>0</v>
      </c>
      <c r="O133" s="631">
        <v>0</v>
      </c>
      <c r="P133" s="631">
        <v>0</v>
      </c>
      <c r="Q133" s="631">
        <v>6.2</v>
      </c>
      <c r="R133" s="662">
        <v>167296</v>
      </c>
      <c r="S133" s="19">
        <v>77897.98</v>
      </c>
      <c r="T133" s="83">
        <v>50840</v>
      </c>
      <c r="U133" s="19"/>
      <c r="V133" s="83">
        <v>50840</v>
      </c>
      <c r="W133" s="19">
        <f t="shared" si="3"/>
        <v>-27057.98</v>
      </c>
      <c r="X133" s="108">
        <f t="shared" si="4"/>
        <v>-34.74</v>
      </c>
      <c r="Y133" s="236"/>
    </row>
    <row r="134" spans="1:25" ht="15.75" customHeight="1">
      <c r="A134" s="618">
        <v>128</v>
      </c>
      <c r="B134" s="310" t="s">
        <v>1989</v>
      </c>
      <c r="C134" s="310"/>
      <c r="D134" s="310"/>
      <c r="E134" s="618" t="s">
        <v>1141</v>
      </c>
      <c r="F134" s="618">
        <v>1</v>
      </c>
      <c r="G134" s="620">
        <v>38596</v>
      </c>
      <c r="H134" s="71"/>
      <c r="I134" s="633" t="s">
        <v>1908</v>
      </c>
      <c r="J134" s="633" t="s">
        <v>1911</v>
      </c>
      <c r="K134" s="631">
        <v>0</v>
      </c>
      <c r="L134" s="631">
        <v>6.2</v>
      </c>
      <c r="M134" s="631">
        <v>0</v>
      </c>
      <c r="N134" s="631">
        <v>0</v>
      </c>
      <c r="O134" s="631">
        <v>0</v>
      </c>
      <c r="P134" s="631">
        <v>0</v>
      </c>
      <c r="Q134" s="631">
        <v>6.2</v>
      </c>
      <c r="R134" s="662">
        <v>167296</v>
      </c>
      <c r="S134" s="19">
        <v>77897.98</v>
      </c>
      <c r="T134" s="83">
        <v>50840</v>
      </c>
      <c r="U134" s="19"/>
      <c r="V134" s="83">
        <v>50840</v>
      </c>
      <c r="W134" s="19">
        <f t="shared" si="3"/>
        <v>-27057.98</v>
      </c>
      <c r="X134" s="108">
        <f t="shared" si="4"/>
        <v>-34.74</v>
      </c>
      <c r="Y134" s="236"/>
    </row>
    <row r="135" spans="1:25" ht="15.75" customHeight="1">
      <c r="A135" s="618">
        <v>129</v>
      </c>
      <c r="B135" s="310" t="s">
        <v>1989</v>
      </c>
      <c r="C135" s="310"/>
      <c r="D135" s="310"/>
      <c r="E135" s="618" t="s">
        <v>1141</v>
      </c>
      <c r="F135" s="618">
        <v>1</v>
      </c>
      <c r="G135" s="620">
        <v>38596</v>
      </c>
      <c r="H135" s="71"/>
      <c r="I135" s="633" t="s">
        <v>1908</v>
      </c>
      <c r="J135" s="633" t="s">
        <v>1911</v>
      </c>
      <c r="K135" s="631">
        <v>0</v>
      </c>
      <c r="L135" s="631">
        <v>6.2</v>
      </c>
      <c r="M135" s="631">
        <v>0</v>
      </c>
      <c r="N135" s="631">
        <v>0</v>
      </c>
      <c r="O135" s="631">
        <v>0</v>
      </c>
      <c r="P135" s="631">
        <v>0</v>
      </c>
      <c r="Q135" s="631">
        <v>6.2</v>
      </c>
      <c r="R135" s="662">
        <v>167296</v>
      </c>
      <c r="S135" s="19">
        <v>77897.98</v>
      </c>
      <c r="T135" s="83">
        <v>50840</v>
      </c>
      <c r="U135" s="19"/>
      <c r="V135" s="83">
        <v>50840</v>
      </c>
      <c r="W135" s="19">
        <f t="shared" si="3"/>
        <v>-27057.98</v>
      </c>
      <c r="X135" s="108">
        <f t="shared" si="4"/>
        <v>-34.74</v>
      </c>
      <c r="Y135" s="236"/>
    </row>
    <row r="136" spans="1:25" ht="15.75" customHeight="1">
      <c r="A136" s="618">
        <v>130</v>
      </c>
      <c r="B136" s="310" t="s">
        <v>1989</v>
      </c>
      <c r="C136" s="310"/>
      <c r="D136" s="310"/>
      <c r="E136" s="618" t="s">
        <v>1141</v>
      </c>
      <c r="F136" s="618">
        <v>1</v>
      </c>
      <c r="G136" s="620">
        <v>38596</v>
      </c>
      <c r="H136" s="71"/>
      <c r="I136" s="633" t="s">
        <v>1908</v>
      </c>
      <c r="J136" s="633" t="s">
        <v>1911</v>
      </c>
      <c r="K136" s="631">
        <v>0</v>
      </c>
      <c r="L136" s="631">
        <v>6.2</v>
      </c>
      <c r="M136" s="631">
        <v>0</v>
      </c>
      <c r="N136" s="631">
        <v>0</v>
      </c>
      <c r="O136" s="631">
        <v>0</v>
      </c>
      <c r="P136" s="631">
        <v>0</v>
      </c>
      <c r="Q136" s="631">
        <v>6.2</v>
      </c>
      <c r="R136" s="662">
        <v>167296</v>
      </c>
      <c r="S136" s="19">
        <v>77897.98</v>
      </c>
      <c r="T136" s="83">
        <v>50840</v>
      </c>
      <c r="U136" s="19"/>
      <c r="V136" s="83">
        <v>50840</v>
      </c>
      <c r="W136" s="19">
        <f t="shared" ref="W136:W199" si="5">V136-S136</f>
        <v>-27057.98</v>
      </c>
      <c r="X136" s="108">
        <f t="shared" ref="X136:X199" si="6">IF(OR(S136=0,S136=""),"",ROUND(W136/S136*100,2))</f>
        <v>-34.74</v>
      </c>
      <c r="Y136" s="236"/>
    </row>
    <row r="137" spans="1:25" ht="15.75" customHeight="1">
      <c r="A137" s="618">
        <v>131</v>
      </c>
      <c r="B137" s="310" t="s">
        <v>1989</v>
      </c>
      <c r="C137" s="310"/>
      <c r="D137" s="310"/>
      <c r="E137" s="618" t="s">
        <v>1141</v>
      </c>
      <c r="F137" s="618">
        <v>1</v>
      </c>
      <c r="G137" s="620">
        <v>38596</v>
      </c>
      <c r="H137" s="71"/>
      <c r="I137" s="633" t="s">
        <v>1908</v>
      </c>
      <c r="J137" s="633" t="s">
        <v>1911</v>
      </c>
      <c r="K137" s="631">
        <v>0</v>
      </c>
      <c r="L137" s="631">
        <v>6.2</v>
      </c>
      <c r="M137" s="631">
        <v>0</v>
      </c>
      <c r="N137" s="631">
        <v>0</v>
      </c>
      <c r="O137" s="631">
        <v>0</v>
      </c>
      <c r="P137" s="631">
        <v>0</v>
      </c>
      <c r="Q137" s="631">
        <v>6.2</v>
      </c>
      <c r="R137" s="662">
        <v>167296</v>
      </c>
      <c r="S137" s="19">
        <v>77897.98</v>
      </c>
      <c r="T137" s="83">
        <v>50840</v>
      </c>
      <c r="U137" s="19"/>
      <c r="V137" s="83">
        <v>50840</v>
      </c>
      <c r="W137" s="19">
        <f t="shared" si="5"/>
        <v>-27057.98</v>
      </c>
      <c r="X137" s="108">
        <f t="shared" si="6"/>
        <v>-34.74</v>
      </c>
      <c r="Y137" s="236"/>
    </row>
    <row r="138" spans="1:25" ht="15.75" customHeight="1">
      <c r="A138" s="618">
        <v>132</v>
      </c>
      <c r="B138" s="310" t="s">
        <v>1989</v>
      </c>
      <c r="C138" s="310"/>
      <c r="D138" s="310"/>
      <c r="E138" s="618" t="s">
        <v>1141</v>
      </c>
      <c r="F138" s="618">
        <v>1</v>
      </c>
      <c r="G138" s="620">
        <v>38596</v>
      </c>
      <c r="H138" s="71"/>
      <c r="I138" s="633" t="s">
        <v>1908</v>
      </c>
      <c r="J138" s="633" t="s">
        <v>1911</v>
      </c>
      <c r="K138" s="631">
        <v>0</v>
      </c>
      <c r="L138" s="631">
        <v>6.2</v>
      </c>
      <c r="M138" s="631">
        <v>0</v>
      </c>
      <c r="N138" s="631">
        <v>0</v>
      </c>
      <c r="O138" s="631">
        <v>0</v>
      </c>
      <c r="P138" s="631">
        <v>0</v>
      </c>
      <c r="Q138" s="631">
        <v>6.2</v>
      </c>
      <c r="R138" s="662">
        <v>167296</v>
      </c>
      <c r="S138" s="19">
        <v>77897.98</v>
      </c>
      <c r="T138" s="83">
        <v>50840</v>
      </c>
      <c r="U138" s="19"/>
      <c r="V138" s="83">
        <v>50840</v>
      </c>
      <c r="W138" s="19">
        <f t="shared" si="5"/>
        <v>-27057.98</v>
      </c>
      <c r="X138" s="108">
        <f t="shared" si="6"/>
        <v>-34.74</v>
      </c>
      <c r="Y138" s="236"/>
    </row>
    <row r="139" spans="1:25" ht="15.75" customHeight="1">
      <c r="A139" s="618">
        <v>133</v>
      </c>
      <c r="B139" s="310" t="s">
        <v>1989</v>
      </c>
      <c r="C139" s="310"/>
      <c r="D139" s="310"/>
      <c r="E139" s="618" t="s">
        <v>1141</v>
      </c>
      <c r="F139" s="618">
        <v>1</v>
      </c>
      <c r="G139" s="620">
        <v>38596</v>
      </c>
      <c r="H139" s="71"/>
      <c r="I139" s="633" t="s">
        <v>1908</v>
      </c>
      <c r="J139" s="633" t="s">
        <v>1911</v>
      </c>
      <c r="K139" s="631">
        <v>0</v>
      </c>
      <c r="L139" s="631">
        <v>6.2</v>
      </c>
      <c r="M139" s="631">
        <v>0</v>
      </c>
      <c r="N139" s="631">
        <v>0</v>
      </c>
      <c r="O139" s="631">
        <v>0</v>
      </c>
      <c r="P139" s="631">
        <v>0</v>
      </c>
      <c r="Q139" s="631">
        <v>6.2</v>
      </c>
      <c r="R139" s="662">
        <v>167296</v>
      </c>
      <c r="S139" s="19">
        <v>77897.98</v>
      </c>
      <c r="T139" s="83">
        <v>50840</v>
      </c>
      <c r="U139" s="19"/>
      <c r="V139" s="83">
        <v>50840</v>
      </c>
      <c r="W139" s="19">
        <f t="shared" si="5"/>
        <v>-27057.98</v>
      </c>
      <c r="X139" s="108">
        <f t="shared" si="6"/>
        <v>-34.74</v>
      </c>
      <c r="Y139" s="236"/>
    </row>
    <row r="140" spans="1:25" ht="15.75" customHeight="1">
      <c r="A140" s="618">
        <v>134</v>
      </c>
      <c r="B140" s="310" t="s">
        <v>1989</v>
      </c>
      <c r="C140" s="310"/>
      <c r="D140" s="310"/>
      <c r="E140" s="618" t="s">
        <v>1141</v>
      </c>
      <c r="F140" s="618">
        <v>1</v>
      </c>
      <c r="G140" s="620">
        <v>38596</v>
      </c>
      <c r="H140" s="71"/>
      <c r="I140" s="633" t="s">
        <v>1908</v>
      </c>
      <c r="J140" s="633" t="s">
        <v>1911</v>
      </c>
      <c r="K140" s="631">
        <v>0</v>
      </c>
      <c r="L140" s="631">
        <v>6.2</v>
      </c>
      <c r="M140" s="631">
        <v>0</v>
      </c>
      <c r="N140" s="631">
        <v>0</v>
      </c>
      <c r="O140" s="631">
        <v>0</v>
      </c>
      <c r="P140" s="631">
        <v>0</v>
      </c>
      <c r="Q140" s="631">
        <v>6.2</v>
      </c>
      <c r="R140" s="662">
        <v>167302.26</v>
      </c>
      <c r="S140" s="19">
        <v>77896.59</v>
      </c>
      <c r="T140" s="83">
        <v>50840</v>
      </c>
      <c r="U140" s="19"/>
      <c r="V140" s="83">
        <v>50840</v>
      </c>
      <c r="W140" s="19">
        <f t="shared" si="5"/>
        <v>-27056.59</v>
      </c>
      <c r="X140" s="108">
        <f t="shared" si="6"/>
        <v>-34.729999999999997</v>
      </c>
      <c r="Y140" s="236"/>
    </row>
    <row r="141" spans="1:25" ht="15.75" customHeight="1">
      <c r="A141" s="618">
        <v>135</v>
      </c>
      <c r="B141" s="310" t="s">
        <v>1990</v>
      </c>
      <c r="C141" s="310"/>
      <c r="D141" s="310" t="s">
        <v>1963</v>
      </c>
      <c r="E141" s="618" t="s">
        <v>1141</v>
      </c>
      <c r="F141" s="618">
        <v>1</v>
      </c>
      <c r="G141" s="620">
        <v>38596</v>
      </c>
      <c r="H141" s="71"/>
      <c r="I141" s="633" t="s">
        <v>1908</v>
      </c>
      <c r="J141" s="633" t="s">
        <v>1911</v>
      </c>
      <c r="K141" s="631">
        <v>0.2</v>
      </c>
      <c r="L141" s="631">
        <v>0</v>
      </c>
      <c r="M141" s="631">
        <v>0</v>
      </c>
      <c r="N141" s="631">
        <v>0</v>
      </c>
      <c r="O141" s="631">
        <v>0</v>
      </c>
      <c r="P141" s="631">
        <v>0</v>
      </c>
      <c r="Q141" s="631">
        <v>0.2</v>
      </c>
      <c r="R141" s="662">
        <v>35129.21</v>
      </c>
      <c r="S141" s="19">
        <v>16357.18</v>
      </c>
      <c r="T141" s="83">
        <v>428</v>
      </c>
      <c r="U141" s="19"/>
      <c r="V141" s="83">
        <v>428</v>
      </c>
      <c r="W141" s="19">
        <f t="shared" si="5"/>
        <v>-15929.18</v>
      </c>
      <c r="X141" s="108">
        <f t="shared" si="6"/>
        <v>-97.38</v>
      </c>
      <c r="Y141" s="236"/>
    </row>
    <row r="142" spans="1:25" ht="15.75" customHeight="1">
      <c r="A142" s="618">
        <v>136</v>
      </c>
      <c r="B142" s="310" t="s">
        <v>1991</v>
      </c>
      <c r="C142" s="310"/>
      <c r="D142" s="310" t="s">
        <v>1963</v>
      </c>
      <c r="E142" s="618" t="s">
        <v>1141</v>
      </c>
      <c r="F142" s="618">
        <v>1</v>
      </c>
      <c r="G142" s="620">
        <v>38596</v>
      </c>
      <c r="H142" s="71"/>
      <c r="I142" s="633" t="s">
        <v>1908</v>
      </c>
      <c r="J142" s="633" t="s">
        <v>1911</v>
      </c>
      <c r="K142" s="631">
        <v>0</v>
      </c>
      <c r="L142" s="631">
        <v>0.2</v>
      </c>
      <c r="M142" s="631">
        <v>0</v>
      </c>
      <c r="N142" s="631">
        <v>0</v>
      </c>
      <c r="O142" s="631">
        <v>0</v>
      </c>
      <c r="P142" s="631">
        <v>0</v>
      </c>
      <c r="Q142" s="631">
        <v>0.2</v>
      </c>
      <c r="R142" s="662">
        <v>23419.47</v>
      </c>
      <c r="S142" s="19">
        <v>10904.48</v>
      </c>
      <c r="T142" s="83">
        <v>1640</v>
      </c>
      <c r="U142" s="19"/>
      <c r="V142" s="83">
        <v>1640</v>
      </c>
      <c r="W142" s="19">
        <f t="shared" si="5"/>
        <v>-9264.48</v>
      </c>
      <c r="X142" s="108">
        <f t="shared" si="6"/>
        <v>-84.96</v>
      </c>
      <c r="Y142" s="236"/>
    </row>
    <row r="143" spans="1:25" ht="15.75" customHeight="1">
      <c r="A143" s="618">
        <v>137</v>
      </c>
      <c r="B143" s="310" t="s">
        <v>1991</v>
      </c>
      <c r="C143" s="310"/>
      <c r="D143" s="310" t="s">
        <v>1963</v>
      </c>
      <c r="E143" s="618" t="s">
        <v>1141</v>
      </c>
      <c r="F143" s="618">
        <v>1</v>
      </c>
      <c r="G143" s="620">
        <v>38596</v>
      </c>
      <c r="H143" s="71"/>
      <c r="I143" s="633" t="s">
        <v>1908</v>
      </c>
      <c r="J143" s="633" t="s">
        <v>1911</v>
      </c>
      <c r="K143" s="631">
        <v>0</v>
      </c>
      <c r="L143" s="631">
        <v>0.2</v>
      </c>
      <c r="M143" s="631">
        <v>0</v>
      </c>
      <c r="N143" s="631">
        <v>0</v>
      </c>
      <c r="O143" s="631">
        <v>0</v>
      </c>
      <c r="P143" s="631">
        <v>0</v>
      </c>
      <c r="Q143" s="631">
        <v>0.2</v>
      </c>
      <c r="R143" s="662">
        <v>23419.47</v>
      </c>
      <c r="S143" s="19">
        <v>10905.29</v>
      </c>
      <c r="T143" s="83">
        <v>1640</v>
      </c>
      <c r="U143" s="19"/>
      <c r="V143" s="83">
        <v>1640</v>
      </c>
      <c r="W143" s="19">
        <f t="shared" si="5"/>
        <v>-9265.2900000000009</v>
      </c>
      <c r="X143" s="108">
        <f t="shared" si="6"/>
        <v>-84.96</v>
      </c>
      <c r="Y143" s="236"/>
    </row>
    <row r="144" spans="1:25" ht="15.75" customHeight="1">
      <c r="A144" s="618">
        <v>138</v>
      </c>
      <c r="B144" s="310" t="s">
        <v>1992</v>
      </c>
      <c r="C144" s="310"/>
      <c r="D144" s="310"/>
      <c r="E144" s="618" t="s">
        <v>1141</v>
      </c>
      <c r="F144" s="618">
        <v>1</v>
      </c>
      <c r="G144" s="620">
        <v>38596</v>
      </c>
      <c r="H144" s="71"/>
      <c r="I144" s="633" t="s">
        <v>1908</v>
      </c>
      <c r="J144" s="633" t="s">
        <v>1911</v>
      </c>
      <c r="K144" s="631">
        <v>3</v>
      </c>
      <c r="L144" s="631">
        <v>0</v>
      </c>
      <c r="M144" s="631">
        <v>0</v>
      </c>
      <c r="N144" s="631">
        <v>0</v>
      </c>
      <c r="O144" s="631">
        <v>0</v>
      </c>
      <c r="P144" s="631">
        <v>0</v>
      </c>
      <c r="Q144" s="631">
        <v>3</v>
      </c>
      <c r="R144" s="662">
        <v>146371.70000000001</v>
      </c>
      <c r="S144" s="19">
        <v>68154.880000000005</v>
      </c>
      <c r="T144" s="83">
        <v>6420</v>
      </c>
      <c r="U144" s="19"/>
      <c r="V144" s="83">
        <v>6420</v>
      </c>
      <c r="W144" s="19">
        <f t="shared" si="5"/>
        <v>-61734.879999999997</v>
      </c>
      <c r="X144" s="108">
        <f t="shared" si="6"/>
        <v>-90.58</v>
      </c>
      <c r="Y144" s="236"/>
    </row>
    <row r="145" spans="1:25" ht="15.75" customHeight="1">
      <c r="A145" s="618">
        <v>139</v>
      </c>
      <c r="B145" s="310" t="s">
        <v>1992</v>
      </c>
      <c r="C145" s="310"/>
      <c r="D145" s="310"/>
      <c r="E145" s="618" t="s">
        <v>1141</v>
      </c>
      <c r="F145" s="618">
        <v>1</v>
      </c>
      <c r="G145" s="620">
        <v>38596</v>
      </c>
      <c r="H145" s="71"/>
      <c r="I145" s="633" t="s">
        <v>1908</v>
      </c>
      <c r="J145" s="633" t="s">
        <v>1911</v>
      </c>
      <c r="K145" s="631">
        <v>3</v>
      </c>
      <c r="L145" s="631">
        <v>0</v>
      </c>
      <c r="M145" s="631">
        <v>0</v>
      </c>
      <c r="N145" s="631">
        <v>0</v>
      </c>
      <c r="O145" s="631">
        <v>0</v>
      </c>
      <c r="P145" s="631">
        <v>0</v>
      </c>
      <c r="Q145" s="631">
        <v>3</v>
      </c>
      <c r="R145" s="662">
        <v>146371.70000000001</v>
      </c>
      <c r="S145" s="19">
        <v>68154.880000000005</v>
      </c>
      <c r="T145" s="83">
        <v>6420</v>
      </c>
      <c r="U145" s="19"/>
      <c r="V145" s="83">
        <v>6420</v>
      </c>
      <c r="W145" s="19">
        <f t="shared" si="5"/>
        <v>-61734.879999999997</v>
      </c>
      <c r="X145" s="108">
        <f t="shared" si="6"/>
        <v>-90.58</v>
      </c>
      <c r="Y145" s="236"/>
    </row>
    <row r="146" spans="1:25" ht="15.75" customHeight="1">
      <c r="A146" s="618">
        <v>140</v>
      </c>
      <c r="B146" s="310" t="s">
        <v>1992</v>
      </c>
      <c r="C146" s="310"/>
      <c r="D146" s="310"/>
      <c r="E146" s="618" t="s">
        <v>1141</v>
      </c>
      <c r="F146" s="618">
        <v>1</v>
      </c>
      <c r="G146" s="620">
        <v>38596</v>
      </c>
      <c r="H146" s="71"/>
      <c r="I146" s="633" t="s">
        <v>1908</v>
      </c>
      <c r="J146" s="633" t="s">
        <v>1911</v>
      </c>
      <c r="K146" s="631">
        <v>3</v>
      </c>
      <c r="L146" s="631">
        <v>0</v>
      </c>
      <c r="M146" s="631">
        <v>0</v>
      </c>
      <c r="N146" s="631">
        <v>0</v>
      </c>
      <c r="O146" s="631">
        <v>0</v>
      </c>
      <c r="P146" s="631">
        <v>0</v>
      </c>
      <c r="Q146" s="631">
        <v>3</v>
      </c>
      <c r="R146" s="662">
        <v>146371.70000000001</v>
      </c>
      <c r="S146" s="19">
        <v>68154.880000000005</v>
      </c>
      <c r="T146" s="83">
        <v>6420</v>
      </c>
      <c r="U146" s="19"/>
      <c r="V146" s="83">
        <v>6420</v>
      </c>
      <c r="W146" s="19">
        <f t="shared" si="5"/>
        <v>-61734.879999999997</v>
      </c>
      <c r="X146" s="108">
        <f t="shared" si="6"/>
        <v>-90.58</v>
      </c>
      <c r="Y146" s="236"/>
    </row>
    <row r="147" spans="1:25" ht="15.75" customHeight="1">
      <c r="A147" s="618">
        <v>141</v>
      </c>
      <c r="B147" s="310" t="s">
        <v>1993</v>
      </c>
      <c r="C147" s="310"/>
      <c r="D147" s="310"/>
      <c r="E147" s="618" t="s">
        <v>1141</v>
      </c>
      <c r="F147" s="618">
        <v>1</v>
      </c>
      <c r="G147" s="620">
        <v>38596</v>
      </c>
      <c r="H147" s="71"/>
      <c r="I147" s="633" t="s">
        <v>1908</v>
      </c>
      <c r="J147" s="633" t="s">
        <v>1911</v>
      </c>
      <c r="K147" s="631">
        <v>0</v>
      </c>
      <c r="L147" s="631">
        <v>0</v>
      </c>
      <c r="M147" s="631">
        <v>0</v>
      </c>
      <c r="N147" s="631">
        <v>0</v>
      </c>
      <c r="O147" s="631">
        <v>0</v>
      </c>
      <c r="P147" s="631">
        <v>0</v>
      </c>
      <c r="Q147" s="631">
        <v>0</v>
      </c>
      <c r="R147" s="662">
        <v>134146</v>
      </c>
      <c r="S147" s="19">
        <v>62461.919999999998</v>
      </c>
      <c r="T147" s="83">
        <v>0</v>
      </c>
      <c r="U147" s="19"/>
      <c r="V147" s="83">
        <v>0</v>
      </c>
      <c r="W147" s="19">
        <f t="shared" si="5"/>
        <v>-62461.919999999998</v>
      </c>
      <c r="X147" s="108">
        <f t="shared" si="6"/>
        <v>-100</v>
      </c>
      <c r="Y147" s="638" t="s">
        <v>2392</v>
      </c>
    </row>
    <row r="148" spans="1:25" ht="15.75" customHeight="1">
      <c r="A148" s="618">
        <v>142</v>
      </c>
      <c r="B148" s="310" t="s">
        <v>1993</v>
      </c>
      <c r="C148" s="310"/>
      <c r="D148" s="310"/>
      <c r="E148" s="618" t="s">
        <v>1141</v>
      </c>
      <c r="F148" s="618">
        <v>1</v>
      </c>
      <c r="G148" s="620">
        <v>38596</v>
      </c>
      <c r="H148" s="71"/>
      <c r="I148" s="633" t="s">
        <v>1908</v>
      </c>
      <c r="J148" s="633" t="s">
        <v>1911</v>
      </c>
      <c r="K148" s="631">
        <v>0</v>
      </c>
      <c r="L148" s="631">
        <v>0</v>
      </c>
      <c r="M148" s="631">
        <v>0</v>
      </c>
      <c r="N148" s="631">
        <v>0</v>
      </c>
      <c r="O148" s="631">
        <v>0</v>
      </c>
      <c r="P148" s="631">
        <v>0</v>
      </c>
      <c r="Q148" s="631">
        <v>0</v>
      </c>
      <c r="R148" s="662">
        <v>134146</v>
      </c>
      <c r="S148" s="19">
        <v>62461.919999999998</v>
      </c>
      <c r="T148" s="83">
        <v>0</v>
      </c>
      <c r="U148" s="19"/>
      <c r="V148" s="83">
        <v>0</v>
      </c>
      <c r="W148" s="19">
        <f t="shared" si="5"/>
        <v>-62461.919999999998</v>
      </c>
      <c r="X148" s="108">
        <f t="shared" si="6"/>
        <v>-100</v>
      </c>
      <c r="Y148" s="638" t="s">
        <v>2392</v>
      </c>
    </row>
    <row r="149" spans="1:25" ht="15.75" customHeight="1">
      <c r="A149" s="618">
        <v>143</v>
      </c>
      <c r="B149" s="310" t="s">
        <v>1993</v>
      </c>
      <c r="C149" s="310"/>
      <c r="D149" s="310"/>
      <c r="E149" s="618" t="s">
        <v>1141</v>
      </c>
      <c r="F149" s="618">
        <v>1</v>
      </c>
      <c r="G149" s="620">
        <v>38596</v>
      </c>
      <c r="H149" s="71"/>
      <c r="I149" s="633" t="s">
        <v>1908</v>
      </c>
      <c r="J149" s="633" t="s">
        <v>1911</v>
      </c>
      <c r="K149" s="631">
        <v>0</v>
      </c>
      <c r="L149" s="631">
        <v>0</v>
      </c>
      <c r="M149" s="631">
        <v>0</v>
      </c>
      <c r="N149" s="631">
        <v>0</v>
      </c>
      <c r="O149" s="631">
        <v>0</v>
      </c>
      <c r="P149" s="631">
        <v>0</v>
      </c>
      <c r="Q149" s="631">
        <v>0</v>
      </c>
      <c r="R149" s="662">
        <v>134146</v>
      </c>
      <c r="S149" s="19">
        <v>62461.919999999998</v>
      </c>
      <c r="T149" s="83">
        <v>0</v>
      </c>
      <c r="U149" s="19"/>
      <c r="V149" s="83">
        <v>0</v>
      </c>
      <c r="W149" s="19">
        <f t="shared" si="5"/>
        <v>-62461.919999999998</v>
      </c>
      <c r="X149" s="108">
        <f t="shared" si="6"/>
        <v>-100</v>
      </c>
      <c r="Y149" s="638" t="s">
        <v>2392</v>
      </c>
    </row>
    <row r="150" spans="1:25" ht="15.75" customHeight="1">
      <c r="A150" s="618">
        <v>144</v>
      </c>
      <c r="B150" s="310" t="s">
        <v>1993</v>
      </c>
      <c r="C150" s="310"/>
      <c r="D150" s="310"/>
      <c r="E150" s="618" t="s">
        <v>1141</v>
      </c>
      <c r="F150" s="618">
        <v>1</v>
      </c>
      <c r="G150" s="620">
        <v>38596</v>
      </c>
      <c r="H150" s="71"/>
      <c r="I150" s="633" t="s">
        <v>1908</v>
      </c>
      <c r="J150" s="633" t="s">
        <v>1911</v>
      </c>
      <c r="K150" s="631">
        <v>0</v>
      </c>
      <c r="L150" s="631">
        <v>0</v>
      </c>
      <c r="M150" s="631">
        <v>0</v>
      </c>
      <c r="N150" s="631">
        <v>0</v>
      </c>
      <c r="O150" s="631">
        <v>0</v>
      </c>
      <c r="P150" s="631">
        <v>0</v>
      </c>
      <c r="Q150" s="631">
        <v>0</v>
      </c>
      <c r="R150" s="662">
        <v>134148.94</v>
      </c>
      <c r="S150" s="19">
        <v>62463.81</v>
      </c>
      <c r="T150" s="83">
        <v>0</v>
      </c>
      <c r="U150" s="19"/>
      <c r="V150" s="83">
        <v>0</v>
      </c>
      <c r="W150" s="19">
        <f t="shared" si="5"/>
        <v>-62463.81</v>
      </c>
      <c r="X150" s="108">
        <f t="shared" si="6"/>
        <v>-100</v>
      </c>
      <c r="Y150" s="638" t="s">
        <v>2392</v>
      </c>
    </row>
    <row r="151" spans="1:25" ht="15.75" customHeight="1">
      <c r="A151" s="618">
        <v>145</v>
      </c>
      <c r="B151" s="310" t="s">
        <v>1994</v>
      </c>
      <c r="C151" s="310"/>
      <c r="D151" s="310" t="s">
        <v>1963</v>
      </c>
      <c r="E151" s="618" t="s">
        <v>1141</v>
      </c>
      <c r="F151" s="618">
        <v>1</v>
      </c>
      <c r="G151" s="620">
        <v>38657</v>
      </c>
      <c r="H151" s="71"/>
      <c r="I151" s="633" t="s">
        <v>1908</v>
      </c>
      <c r="J151" s="633" t="s">
        <v>1911</v>
      </c>
      <c r="K151" s="631">
        <v>0</v>
      </c>
      <c r="L151" s="631">
        <v>1.8</v>
      </c>
      <c r="M151" s="631">
        <v>0</v>
      </c>
      <c r="N151" s="631">
        <v>0</v>
      </c>
      <c r="O151" s="631">
        <v>0</v>
      </c>
      <c r="P151" s="631">
        <v>0</v>
      </c>
      <c r="Q151" s="631">
        <v>1.8</v>
      </c>
      <c r="R151" s="662">
        <v>79040.72</v>
      </c>
      <c r="S151" s="19">
        <v>36803.599999999999</v>
      </c>
      <c r="T151" s="83">
        <v>14760</v>
      </c>
      <c r="U151" s="19"/>
      <c r="V151" s="83">
        <v>14760</v>
      </c>
      <c r="W151" s="19">
        <f t="shared" si="5"/>
        <v>-22043.599999999999</v>
      </c>
      <c r="X151" s="108">
        <f t="shared" si="6"/>
        <v>-59.9</v>
      </c>
      <c r="Y151" s="236"/>
    </row>
    <row r="152" spans="1:25" ht="15.75" customHeight="1">
      <c r="A152" s="618">
        <v>146</v>
      </c>
      <c r="B152" s="310" t="s">
        <v>1995</v>
      </c>
      <c r="C152" s="310"/>
      <c r="D152" s="310" t="s">
        <v>1963</v>
      </c>
      <c r="E152" s="618" t="s">
        <v>1141</v>
      </c>
      <c r="F152" s="618">
        <v>1</v>
      </c>
      <c r="G152" s="620">
        <v>38657</v>
      </c>
      <c r="H152" s="71"/>
      <c r="I152" s="633" t="s">
        <v>1908</v>
      </c>
      <c r="J152" s="633" t="s">
        <v>1911</v>
      </c>
      <c r="K152" s="631">
        <v>0.5</v>
      </c>
      <c r="L152" s="631">
        <v>0</v>
      </c>
      <c r="M152" s="631">
        <v>0</v>
      </c>
      <c r="N152" s="631">
        <v>0</v>
      </c>
      <c r="O152" s="631">
        <v>0</v>
      </c>
      <c r="P152" s="631">
        <v>0</v>
      </c>
      <c r="Q152" s="631">
        <v>0.5</v>
      </c>
      <c r="R152" s="662">
        <v>68062.84</v>
      </c>
      <c r="S152" s="19">
        <v>31692.05</v>
      </c>
      <c r="T152" s="83">
        <v>1070</v>
      </c>
      <c r="U152" s="19"/>
      <c r="V152" s="83">
        <v>1070</v>
      </c>
      <c r="W152" s="19">
        <f t="shared" si="5"/>
        <v>-30622.05</v>
      </c>
      <c r="X152" s="108">
        <f t="shared" si="6"/>
        <v>-96.62</v>
      </c>
      <c r="Y152" s="236"/>
    </row>
    <row r="153" spans="1:25" ht="15.75" customHeight="1">
      <c r="A153" s="618">
        <v>147</v>
      </c>
      <c r="B153" s="310" t="s">
        <v>1996</v>
      </c>
      <c r="C153" s="310"/>
      <c r="D153" s="310"/>
      <c r="E153" s="618" t="s">
        <v>1141</v>
      </c>
      <c r="F153" s="618">
        <v>1</v>
      </c>
      <c r="G153" s="620">
        <v>38657</v>
      </c>
      <c r="H153" s="71"/>
      <c r="I153" s="633" t="s">
        <v>1908</v>
      </c>
      <c r="J153" s="633" t="s">
        <v>1911</v>
      </c>
      <c r="K153" s="631">
        <v>3</v>
      </c>
      <c r="L153" s="631">
        <v>0</v>
      </c>
      <c r="M153" s="631">
        <v>0</v>
      </c>
      <c r="N153" s="631">
        <v>0</v>
      </c>
      <c r="O153" s="631">
        <v>0</v>
      </c>
      <c r="P153" s="631">
        <v>0</v>
      </c>
      <c r="Q153" s="631">
        <v>3</v>
      </c>
      <c r="R153" s="662">
        <v>409840.76</v>
      </c>
      <c r="S153" s="19">
        <v>190833.32</v>
      </c>
      <c r="T153" s="83">
        <v>6420</v>
      </c>
      <c r="U153" s="19"/>
      <c r="V153" s="83">
        <v>6420</v>
      </c>
      <c r="W153" s="19">
        <f t="shared" si="5"/>
        <v>-184413.32</v>
      </c>
      <c r="X153" s="108">
        <f t="shared" si="6"/>
        <v>-96.64</v>
      </c>
      <c r="Y153" s="236"/>
    </row>
    <row r="154" spans="1:25" ht="15.75" customHeight="1">
      <c r="A154" s="618">
        <v>148</v>
      </c>
      <c r="B154" s="310" t="s">
        <v>1997</v>
      </c>
      <c r="C154" s="310"/>
      <c r="D154" s="310"/>
      <c r="E154" s="618" t="s">
        <v>1141</v>
      </c>
      <c r="F154" s="618">
        <v>1</v>
      </c>
      <c r="G154" s="620">
        <v>38596</v>
      </c>
      <c r="H154" s="71"/>
      <c r="I154" s="633" t="s">
        <v>1908</v>
      </c>
      <c r="J154" s="633" t="s">
        <v>1911</v>
      </c>
      <c r="K154" s="631">
        <v>0.2</v>
      </c>
      <c r="L154" s="631">
        <v>0</v>
      </c>
      <c r="M154" s="631">
        <v>0</v>
      </c>
      <c r="N154" s="631">
        <v>0</v>
      </c>
      <c r="O154" s="631">
        <v>0</v>
      </c>
      <c r="P154" s="631">
        <v>0</v>
      </c>
      <c r="Q154" s="631">
        <v>0.2</v>
      </c>
      <c r="R154" s="662">
        <v>17564.599999999999</v>
      </c>
      <c r="S154" s="19">
        <v>8178.45</v>
      </c>
      <c r="T154" s="83">
        <v>428</v>
      </c>
      <c r="U154" s="19"/>
      <c r="V154" s="83">
        <v>428</v>
      </c>
      <c r="W154" s="19">
        <f t="shared" si="5"/>
        <v>-7750.45</v>
      </c>
      <c r="X154" s="108">
        <f t="shared" si="6"/>
        <v>-94.77</v>
      </c>
      <c r="Y154" s="236"/>
    </row>
    <row r="155" spans="1:25" ht="15.75" customHeight="1">
      <c r="A155" s="618">
        <v>149</v>
      </c>
      <c r="B155" s="310" t="s">
        <v>1997</v>
      </c>
      <c r="C155" s="310"/>
      <c r="D155" s="310"/>
      <c r="E155" s="618" t="s">
        <v>1141</v>
      </c>
      <c r="F155" s="618">
        <v>1</v>
      </c>
      <c r="G155" s="620">
        <v>38596</v>
      </c>
      <c r="H155" s="71"/>
      <c r="I155" s="633" t="s">
        <v>1908</v>
      </c>
      <c r="J155" s="633" t="s">
        <v>1911</v>
      </c>
      <c r="K155" s="631">
        <v>0.2</v>
      </c>
      <c r="L155" s="631">
        <v>0</v>
      </c>
      <c r="M155" s="631">
        <v>0</v>
      </c>
      <c r="N155" s="631">
        <v>0</v>
      </c>
      <c r="O155" s="631">
        <v>0</v>
      </c>
      <c r="P155" s="631">
        <v>0</v>
      </c>
      <c r="Q155" s="631">
        <v>0.2</v>
      </c>
      <c r="R155" s="662">
        <v>17564.61</v>
      </c>
      <c r="S155" s="19">
        <v>8178.45</v>
      </c>
      <c r="T155" s="83">
        <v>428</v>
      </c>
      <c r="U155" s="19"/>
      <c r="V155" s="83">
        <v>428</v>
      </c>
      <c r="W155" s="19">
        <f t="shared" si="5"/>
        <v>-7750.45</v>
      </c>
      <c r="X155" s="108">
        <f t="shared" si="6"/>
        <v>-94.77</v>
      </c>
      <c r="Y155" s="236"/>
    </row>
    <row r="156" spans="1:25" ht="15.75" customHeight="1">
      <c r="A156" s="618">
        <v>150</v>
      </c>
      <c r="B156" s="310" t="s">
        <v>1998</v>
      </c>
      <c r="C156" s="310"/>
      <c r="D156" s="310"/>
      <c r="E156" s="618" t="s">
        <v>1141</v>
      </c>
      <c r="F156" s="618">
        <v>1</v>
      </c>
      <c r="G156" s="620">
        <v>38596</v>
      </c>
      <c r="H156" s="71"/>
      <c r="I156" s="633" t="s">
        <v>1908</v>
      </c>
      <c r="J156" s="633" t="s">
        <v>1911</v>
      </c>
      <c r="K156" s="631">
        <v>0</v>
      </c>
      <c r="L156" s="631">
        <v>2</v>
      </c>
      <c r="M156" s="631">
        <v>0</v>
      </c>
      <c r="N156" s="631">
        <v>0</v>
      </c>
      <c r="O156" s="631">
        <v>0</v>
      </c>
      <c r="P156" s="631">
        <v>0</v>
      </c>
      <c r="Q156" s="631">
        <v>2</v>
      </c>
      <c r="R156" s="662">
        <v>245904</v>
      </c>
      <c r="S156" s="19">
        <v>114499.98</v>
      </c>
      <c r="T156" s="83">
        <v>16400</v>
      </c>
      <c r="U156" s="19"/>
      <c r="V156" s="83">
        <v>16400</v>
      </c>
      <c r="W156" s="19">
        <f t="shared" si="5"/>
        <v>-98099.98</v>
      </c>
      <c r="X156" s="108">
        <f t="shared" si="6"/>
        <v>-85.68</v>
      </c>
      <c r="Y156" s="236"/>
    </row>
    <row r="157" spans="1:25" ht="15.75" customHeight="1">
      <c r="A157" s="618">
        <v>151</v>
      </c>
      <c r="B157" s="310" t="s">
        <v>1998</v>
      </c>
      <c r="C157" s="310"/>
      <c r="D157" s="310"/>
      <c r="E157" s="618" t="s">
        <v>1141</v>
      </c>
      <c r="F157" s="618">
        <v>1</v>
      </c>
      <c r="G157" s="620">
        <v>38596</v>
      </c>
      <c r="H157" s="71"/>
      <c r="I157" s="633" t="s">
        <v>1908</v>
      </c>
      <c r="J157" s="633" t="s">
        <v>1911</v>
      </c>
      <c r="K157" s="631">
        <v>0</v>
      </c>
      <c r="L157" s="631">
        <v>2</v>
      </c>
      <c r="M157" s="631">
        <v>0</v>
      </c>
      <c r="N157" s="631">
        <v>0</v>
      </c>
      <c r="O157" s="631">
        <v>0</v>
      </c>
      <c r="P157" s="631">
        <v>0</v>
      </c>
      <c r="Q157" s="631">
        <v>2</v>
      </c>
      <c r="R157" s="662">
        <v>245904.91</v>
      </c>
      <c r="S157" s="19">
        <v>114500.01</v>
      </c>
      <c r="T157" s="83">
        <v>16400</v>
      </c>
      <c r="U157" s="19"/>
      <c r="V157" s="83">
        <v>16400</v>
      </c>
      <c r="W157" s="19">
        <f t="shared" si="5"/>
        <v>-98100.01</v>
      </c>
      <c r="X157" s="108">
        <f t="shared" si="6"/>
        <v>-85.68</v>
      </c>
      <c r="Y157" s="236"/>
    </row>
    <row r="158" spans="1:25" ht="15.75" customHeight="1">
      <c r="A158" s="618">
        <v>152</v>
      </c>
      <c r="B158" s="310" t="s">
        <v>1999</v>
      </c>
      <c r="C158" s="310" t="s">
        <v>1394</v>
      </c>
      <c r="D158" s="310" t="s">
        <v>2000</v>
      </c>
      <c r="E158" s="618" t="s">
        <v>1141</v>
      </c>
      <c r="F158" s="618">
        <v>1</v>
      </c>
      <c r="G158" s="620">
        <v>38596</v>
      </c>
      <c r="H158" s="71"/>
      <c r="I158" s="633" t="s">
        <v>1908</v>
      </c>
      <c r="J158" s="633" t="s">
        <v>1911</v>
      </c>
      <c r="K158" s="631">
        <v>0.16</v>
      </c>
      <c r="L158" s="631">
        <v>0.17</v>
      </c>
      <c r="M158" s="631">
        <v>0.01</v>
      </c>
      <c r="N158" s="631">
        <v>0</v>
      </c>
      <c r="O158" s="631">
        <v>0</v>
      </c>
      <c r="P158" s="631">
        <v>0</v>
      </c>
      <c r="Q158" s="631">
        <v>0.34</v>
      </c>
      <c r="R158" s="662">
        <v>28981</v>
      </c>
      <c r="S158" s="19">
        <v>13493.84</v>
      </c>
      <c r="T158" s="83">
        <v>2134.4</v>
      </c>
      <c r="U158" s="19"/>
      <c r="V158" s="83">
        <v>2134.4</v>
      </c>
      <c r="W158" s="19">
        <f t="shared" si="5"/>
        <v>-11359.44</v>
      </c>
      <c r="X158" s="108">
        <f t="shared" si="6"/>
        <v>-84.18</v>
      </c>
      <c r="Y158" s="236"/>
    </row>
    <row r="159" spans="1:25" ht="15.75" customHeight="1">
      <c r="A159" s="618">
        <v>153</v>
      </c>
      <c r="B159" s="310" t="s">
        <v>1999</v>
      </c>
      <c r="C159" s="310" t="s">
        <v>1394</v>
      </c>
      <c r="D159" s="310" t="s">
        <v>2000</v>
      </c>
      <c r="E159" s="618" t="s">
        <v>1141</v>
      </c>
      <c r="F159" s="618">
        <v>1</v>
      </c>
      <c r="G159" s="620">
        <v>38596</v>
      </c>
      <c r="H159" s="71"/>
      <c r="I159" s="633" t="s">
        <v>1908</v>
      </c>
      <c r="J159" s="633" t="s">
        <v>1911</v>
      </c>
      <c r="K159" s="631">
        <v>0.16</v>
      </c>
      <c r="L159" s="631">
        <v>0.17</v>
      </c>
      <c r="M159" s="631">
        <v>0.01</v>
      </c>
      <c r="N159" s="631">
        <v>0</v>
      </c>
      <c r="O159" s="631">
        <v>0</v>
      </c>
      <c r="P159" s="631">
        <v>0</v>
      </c>
      <c r="Q159" s="631">
        <v>0.34</v>
      </c>
      <c r="R159" s="662">
        <v>28981</v>
      </c>
      <c r="S159" s="19">
        <v>13493.84</v>
      </c>
      <c r="T159" s="83">
        <v>2134.4</v>
      </c>
      <c r="U159" s="19"/>
      <c r="V159" s="83">
        <v>2134.4</v>
      </c>
      <c r="W159" s="19">
        <f t="shared" si="5"/>
        <v>-11359.44</v>
      </c>
      <c r="X159" s="108">
        <f t="shared" si="6"/>
        <v>-84.18</v>
      </c>
      <c r="Y159" s="236"/>
    </row>
    <row r="160" spans="1:25" ht="15.75" customHeight="1">
      <c r="A160" s="618">
        <v>154</v>
      </c>
      <c r="B160" s="310" t="s">
        <v>1999</v>
      </c>
      <c r="C160" s="310" t="s">
        <v>1394</v>
      </c>
      <c r="D160" s="310" t="s">
        <v>2000</v>
      </c>
      <c r="E160" s="618" t="s">
        <v>1141</v>
      </c>
      <c r="F160" s="618">
        <v>1</v>
      </c>
      <c r="G160" s="620">
        <v>38596</v>
      </c>
      <c r="H160" s="71"/>
      <c r="I160" s="633" t="s">
        <v>1908</v>
      </c>
      <c r="J160" s="633" t="s">
        <v>1911</v>
      </c>
      <c r="K160" s="631">
        <v>0.16</v>
      </c>
      <c r="L160" s="631">
        <v>0.17</v>
      </c>
      <c r="M160" s="631">
        <v>0.01</v>
      </c>
      <c r="N160" s="631">
        <v>0</v>
      </c>
      <c r="O160" s="631">
        <v>0</v>
      </c>
      <c r="P160" s="631">
        <v>0</v>
      </c>
      <c r="Q160" s="631">
        <v>0.34</v>
      </c>
      <c r="R160" s="662">
        <v>28982.79</v>
      </c>
      <c r="S160" s="19">
        <v>13496.22</v>
      </c>
      <c r="T160" s="83">
        <v>2134.4</v>
      </c>
      <c r="U160" s="19"/>
      <c r="V160" s="83">
        <v>2134.4</v>
      </c>
      <c r="W160" s="19">
        <f t="shared" si="5"/>
        <v>-11361.82</v>
      </c>
      <c r="X160" s="108">
        <f t="shared" si="6"/>
        <v>-84.19</v>
      </c>
      <c r="Y160" s="236"/>
    </row>
    <row r="161" spans="1:25" ht="15.75" customHeight="1">
      <c r="A161" s="618">
        <v>155</v>
      </c>
      <c r="B161" s="310" t="s">
        <v>2001</v>
      </c>
      <c r="C161" s="310"/>
      <c r="D161" s="310" t="s">
        <v>1953</v>
      </c>
      <c r="E161" s="618" t="s">
        <v>1141</v>
      </c>
      <c r="F161" s="618">
        <v>1</v>
      </c>
      <c r="G161" s="620">
        <v>38596</v>
      </c>
      <c r="H161" s="71"/>
      <c r="I161" s="633" t="s">
        <v>1908</v>
      </c>
      <c r="J161" s="633" t="s">
        <v>1911</v>
      </c>
      <c r="K161" s="631">
        <v>0.3</v>
      </c>
      <c r="L161" s="631">
        <v>0</v>
      </c>
      <c r="M161" s="631">
        <v>0</v>
      </c>
      <c r="N161" s="631">
        <v>0</v>
      </c>
      <c r="O161" s="631">
        <v>0</v>
      </c>
      <c r="P161" s="631">
        <v>0</v>
      </c>
      <c r="Q161" s="631">
        <v>0.3</v>
      </c>
      <c r="R161" s="662">
        <v>137589.4</v>
      </c>
      <c r="S161" s="19">
        <v>64065.38</v>
      </c>
      <c r="T161" s="83">
        <v>642</v>
      </c>
      <c r="U161" s="19"/>
      <c r="V161" s="83">
        <v>642</v>
      </c>
      <c r="W161" s="19">
        <f t="shared" si="5"/>
        <v>-63423.38</v>
      </c>
      <c r="X161" s="108">
        <f t="shared" si="6"/>
        <v>-99</v>
      </c>
      <c r="Y161" s="236"/>
    </row>
    <row r="162" spans="1:25" ht="15.75" customHeight="1">
      <c r="A162" s="618">
        <v>156</v>
      </c>
      <c r="B162" s="310" t="s">
        <v>2002</v>
      </c>
      <c r="C162" s="310"/>
      <c r="D162" s="310" t="s">
        <v>1963</v>
      </c>
      <c r="E162" s="618" t="s">
        <v>1141</v>
      </c>
      <c r="F162" s="618">
        <v>1</v>
      </c>
      <c r="G162" s="620">
        <v>38626</v>
      </c>
      <c r="H162" s="71"/>
      <c r="I162" s="633" t="s">
        <v>1908</v>
      </c>
      <c r="J162" s="633" t="s">
        <v>1911</v>
      </c>
      <c r="K162" s="631">
        <v>0</v>
      </c>
      <c r="L162" s="631">
        <v>0.2</v>
      </c>
      <c r="M162" s="631">
        <v>0</v>
      </c>
      <c r="N162" s="631">
        <v>0</v>
      </c>
      <c r="O162" s="631">
        <v>0</v>
      </c>
      <c r="P162" s="631">
        <v>0</v>
      </c>
      <c r="Q162" s="631">
        <v>0.2</v>
      </c>
      <c r="R162" s="662">
        <v>13173</v>
      </c>
      <c r="S162" s="19">
        <v>6134.08</v>
      </c>
      <c r="T162" s="83">
        <v>1640</v>
      </c>
      <c r="U162" s="19"/>
      <c r="V162" s="83">
        <v>1640</v>
      </c>
      <c r="W162" s="19">
        <f t="shared" si="5"/>
        <v>-4494.08</v>
      </c>
      <c r="X162" s="108">
        <f t="shared" si="6"/>
        <v>-73.260000000000005</v>
      </c>
      <c r="Y162" s="236"/>
    </row>
    <row r="163" spans="1:25" ht="15.75" customHeight="1">
      <c r="A163" s="618">
        <v>157</v>
      </c>
      <c r="B163" s="310" t="s">
        <v>2002</v>
      </c>
      <c r="C163" s="310"/>
      <c r="D163" s="310" t="s">
        <v>1963</v>
      </c>
      <c r="E163" s="618" t="s">
        <v>1141</v>
      </c>
      <c r="F163" s="618">
        <v>1</v>
      </c>
      <c r="G163" s="620">
        <v>38596</v>
      </c>
      <c r="H163" s="71"/>
      <c r="I163" s="633" t="s">
        <v>1908</v>
      </c>
      <c r="J163" s="633" t="s">
        <v>1911</v>
      </c>
      <c r="K163" s="631">
        <v>0</v>
      </c>
      <c r="L163" s="631">
        <v>0.2</v>
      </c>
      <c r="M163" s="631">
        <v>0</v>
      </c>
      <c r="N163" s="631">
        <v>0</v>
      </c>
      <c r="O163" s="631">
        <v>0</v>
      </c>
      <c r="P163" s="631">
        <v>0</v>
      </c>
      <c r="Q163" s="631">
        <v>0.2</v>
      </c>
      <c r="R163" s="662">
        <v>13173.91</v>
      </c>
      <c r="S163" s="19">
        <v>6133.89</v>
      </c>
      <c r="T163" s="83">
        <v>1640</v>
      </c>
      <c r="U163" s="19"/>
      <c r="V163" s="83">
        <v>1640</v>
      </c>
      <c r="W163" s="19">
        <f t="shared" si="5"/>
        <v>-4493.8900000000003</v>
      </c>
      <c r="X163" s="108">
        <f t="shared" si="6"/>
        <v>-73.260000000000005</v>
      </c>
      <c r="Y163" s="236"/>
    </row>
    <row r="164" spans="1:25" ht="15.75" customHeight="1">
      <c r="A164" s="618">
        <v>158</v>
      </c>
      <c r="B164" s="310" t="s">
        <v>1674</v>
      </c>
      <c r="C164" s="310" t="s">
        <v>1745</v>
      </c>
      <c r="D164" s="310" t="s">
        <v>2003</v>
      </c>
      <c r="E164" s="618" t="s">
        <v>1141</v>
      </c>
      <c r="F164" s="618">
        <v>1</v>
      </c>
      <c r="G164" s="620">
        <v>38565</v>
      </c>
      <c r="H164" s="71"/>
      <c r="I164" s="633" t="s">
        <v>1908</v>
      </c>
      <c r="J164" s="633" t="s">
        <v>1911</v>
      </c>
      <c r="K164" s="631">
        <v>0</v>
      </c>
      <c r="L164" s="631">
        <v>0</v>
      </c>
      <c r="M164" s="631">
        <v>0</v>
      </c>
      <c r="N164" s="631">
        <v>0</v>
      </c>
      <c r="O164" s="631">
        <f>P164</f>
        <v>12</v>
      </c>
      <c r="P164" s="631">
        <v>12</v>
      </c>
      <c r="Q164" s="631">
        <v>12</v>
      </c>
      <c r="R164" s="662">
        <v>310150</v>
      </c>
      <c r="S164" s="19">
        <v>144414.63</v>
      </c>
      <c r="T164" s="83">
        <v>25680</v>
      </c>
      <c r="U164" s="19"/>
      <c r="V164" s="83">
        <v>25680</v>
      </c>
      <c r="W164" s="19">
        <f t="shared" si="5"/>
        <v>-118734.63</v>
      </c>
      <c r="X164" s="108">
        <f t="shared" si="6"/>
        <v>-82.22</v>
      </c>
      <c r="Y164" s="236"/>
    </row>
    <row r="165" spans="1:25" ht="15.75" customHeight="1">
      <c r="A165" s="618">
        <v>159</v>
      </c>
      <c r="B165" s="310" t="s">
        <v>1674</v>
      </c>
      <c r="C165" s="310" t="s">
        <v>1745</v>
      </c>
      <c r="D165" s="310" t="s">
        <v>2003</v>
      </c>
      <c r="E165" s="618" t="s">
        <v>1141</v>
      </c>
      <c r="F165" s="618">
        <v>1</v>
      </c>
      <c r="G165" s="620">
        <v>38565</v>
      </c>
      <c r="H165" s="71"/>
      <c r="I165" s="633" t="s">
        <v>1908</v>
      </c>
      <c r="J165" s="633" t="s">
        <v>1911</v>
      </c>
      <c r="K165" s="631">
        <v>0</v>
      </c>
      <c r="L165" s="631">
        <v>0</v>
      </c>
      <c r="M165" s="631">
        <v>0</v>
      </c>
      <c r="N165" s="631">
        <v>0</v>
      </c>
      <c r="O165" s="631">
        <f>P165</f>
        <v>12</v>
      </c>
      <c r="P165" s="631">
        <v>12</v>
      </c>
      <c r="Q165" s="631">
        <v>12</v>
      </c>
      <c r="R165" s="662">
        <v>310150.99</v>
      </c>
      <c r="S165" s="19">
        <v>144414.72</v>
      </c>
      <c r="T165" s="83">
        <v>25680</v>
      </c>
      <c r="U165" s="19"/>
      <c r="V165" s="83">
        <v>25680</v>
      </c>
      <c r="W165" s="19">
        <f t="shared" si="5"/>
        <v>-118734.72</v>
      </c>
      <c r="X165" s="108">
        <f t="shared" si="6"/>
        <v>-82.22</v>
      </c>
      <c r="Y165" s="236"/>
    </row>
    <row r="166" spans="1:25" ht="15.75" customHeight="1">
      <c r="A166" s="618">
        <v>160</v>
      </c>
      <c r="B166" s="310" t="s">
        <v>1689</v>
      </c>
      <c r="C166" s="310" t="s">
        <v>1496</v>
      </c>
      <c r="D166" s="310" t="s">
        <v>1969</v>
      </c>
      <c r="E166" s="618" t="s">
        <v>1141</v>
      </c>
      <c r="F166" s="618">
        <v>1</v>
      </c>
      <c r="G166" s="620">
        <v>38596</v>
      </c>
      <c r="H166" s="71"/>
      <c r="I166" s="633" t="s">
        <v>1908</v>
      </c>
      <c r="J166" s="633" t="s">
        <v>1911</v>
      </c>
      <c r="K166" s="631">
        <v>0</v>
      </c>
      <c r="L166" s="631">
        <v>0.2</v>
      </c>
      <c r="M166" s="631">
        <v>0</v>
      </c>
      <c r="N166" s="631">
        <v>0</v>
      </c>
      <c r="O166" s="631">
        <v>0</v>
      </c>
      <c r="P166" s="631">
        <v>0</v>
      </c>
      <c r="Q166" s="631">
        <v>0.2</v>
      </c>
      <c r="R166" s="662">
        <v>7318</v>
      </c>
      <c r="S166" s="19">
        <v>3407.93</v>
      </c>
      <c r="T166" s="83">
        <v>1640</v>
      </c>
      <c r="U166" s="19"/>
      <c r="V166" s="83">
        <v>1640</v>
      </c>
      <c r="W166" s="19">
        <f t="shared" si="5"/>
        <v>-1767.93</v>
      </c>
      <c r="X166" s="108">
        <f t="shared" si="6"/>
        <v>-51.88</v>
      </c>
      <c r="Y166" s="236"/>
    </row>
    <row r="167" spans="1:25" ht="15.75" customHeight="1">
      <c r="A167" s="618">
        <v>161</v>
      </c>
      <c r="B167" s="310" t="s">
        <v>1689</v>
      </c>
      <c r="C167" s="310" t="s">
        <v>1496</v>
      </c>
      <c r="D167" s="310" t="s">
        <v>1969</v>
      </c>
      <c r="E167" s="618" t="s">
        <v>1141</v>
      </c>
      <c r="F167" s="618">
        <v>1</v>
      </c>
      <c r="G167" s="620">
        <v>38596</v>
      </c>
      <c r="H167" s="71"/>
      <c r="I167" s="633" t="s">
        <v>1908</v>
      </c>
      <c r="J167" s="633" t="s">
        <v>1911</v>
      </c>
      <c r="K167" s="631">
        <v>0</v>
      </c>
      <c r="L167" s="631">
        <v>0.2</v>
      </c>
      <c r="M167" s="631">
        <v>0</v>
      </c>
      <c r="N167" s="631">
        <v>0</v>
      </c>
      <c r="O167" s="631">
        <v>0</v>
      </c>
      <c r="P167" s="631">
        <v>0</v>
      </c>
      <c r="Q167" s="631">
        <v>0.2</v>
      </c>
      <c r="R167" s="662">
        <v>7319.17</v>
      </c>
      <c r="S167" s="19">
        <v>3407.72</v>
      </c>
      <c r="T167" s="83">
        <v>1640</v>
      </c>
      <c r="U167" s="19"/>
      <c r="V167" s="83">
        <v>1640</v>
      </c>
      <c r="W167" s="19">
        <f t="shared" si="5"/>
        <v>-1767.72</v>
      </c>
      <c r="X167" s="108">
        <f t="shared" si="6"/>
        <v>-51.87</v>
      </c>
      <c r="Y167" s="236"/>
    </row>
    <row r="168" spans="1:25" ht="15.75" customHeight="1">
      <c r="A168" s="618">
        <v>162</v>
      </c>
      <c r="B168" s="310" t="s">
        <v>2001</v>
      </c>
      <c r="C168" s="310"/>
      <c r="D168" s="310" t="s">
        <v>1953</v>
      </c>
      <c r="E168" s="618" t="s">
        <v>1141</v>
      </c>
      <c r="F168" s="618">
        <v>1</v>
      </c>
      <c r="G168" s="620">
        <v>38596</v>
      </c>
      <c r="H168" s="71"/>
      <c r="I168" s="633" t="s">
        <v>1908</v>
      </c>
      <c r="J168" s="633" t="s">
        <v>1911</v>
      </c>
      <c r="K168" s="631">
        <v>0.3</v>
      </c>
      <c r="L168" s="631">
        <v>0</v>
      </c>
      <c r="M168" s="631">
        <v>0</v>
      </c>
      <c r="N168" s="631">
        <v>0</v>
      </c>
      <c r="O168" s="631">
        <v>0</v>
      </c>
      <c r="P168" s="631">
        <v>0</v>
      </c>
      <c r="Q168" s="631">
        <v>0.3</v>
      </c>
      <c r="R168" s="662">
        <v>137589.4</v>
      </c>
      <c r="S168" s="19">
        <v>64065.38</v>
      </c>
      <c r="T168" s="83">
        <v>642</v>
      </c>
      <c r="U168" s="19"/>
      <c r="V168" s="83">
        <v>642</v>
      </c>
      <c r="W168" s="19">
        <f t="shared" si="5"/>
        <v>-63423.38</v>
      </c>
      <c r="X168" s="108">
        <f t="shared" si="6"/>
        <v>-99</v>
      </c>
      <c r="Y168" s="236"/>
    </row>
    <row r="169" spans="1:25" ht="15.75" customHeight="1">
      <c r="A169" s="618">
        <v>163</v>
      </c>
      <c r="B169" s="310" t="s">
        <v>2004</v>
      </c>
      <c r="C169" s="310"/>
      <c r="D169" s="310" t="s">
        <v>1957</v>
      </c>
      <c r="E169" s="618" t="s">
        <v>1141</v>
      </c>
      <c r="F169" s="618">
        <v>1</v>
      </c>
      <c r="G169" s="620">
        <v>38596</v>
      </c>
      <c r="H169" s="71"/>
      <c r="I169" s="633" t="s">
        <v>1908</v>
      </c>
      <c r="J169" s="633" t="s">
        <v>1911</v>
      </c>
      <c r="K169" s="631">
        <v>0</v>
      </c>
      <c r="L169" s="631">
        <v>0.05</v>
      </c>
      <c r="M169" s="631">
        <v>0</v>
      </c>
      <c r="N169" s="631">
        <v>0</v>
      </c>
      <c r="O169" s="631">
        <v>0</v>
      </c>
      <c r="P169" s="631">
        <v>0</v>
      </c>
      <c r="Q169" s="631">
        <v>0.05</v>
      </c>
      <c r="R169" s="662">
        <v>42447</v>
      </c>
      <c r="S169" s="19">
        <v>19765.150000000001</v>
      </c>
      <c r="T169" s="83">
        <v>410</v>
      </c>
      <c r="U169" s="19"/>
      <c r="V169" s="83">
        <v>410</v>
      </c>
      <c r="W169" s="19">
        <f t="shared" si="5"/>
        <v>-19355.150000000001</v>
      </c>
      <c r="X169" s="108">
        <f t="shared" si="6"/>
        <v>-97.93</v>
      </c>
      <c r="Y169" s="236"/>
    </row>
    <row r="170" spans="1:25" ht="15.75" customHeight="1">
      <c r="A170" s="618">
        <v>164</v>
      </c>
      <c r="B170" s="310" t="s">
        <v>2004</v>
      </c>
      <c r="C170" s="310"/>
      <c r="D170" s="310" t="s">
        <v>1957</v>
      </c>
      <c r="E170" s="618" t="s">
        <v>1141</v>
      </c>
      <c r="F170" s="618">
        <v>1</v>
      </c>
      <c r="G170" s="620">
        <v>38596</v>
      </c>
      <c r="H170" s="71"/>
      <c r="I170" s="633" t="s">
        <v>1908</v>
      </c>
      <c r="J170" s="633" t="s">
        <v>1911</v>
      </c>
      <c r="K170" s="631">
        <v>0</v>
      </c>
      <c r="L170" s="631">
        <v>0.05</v>
      </c>
      <c r="M170" s="631">
        <v>0</v>
      </c>
      <c r="N170" s="631">
        <v>0</v>
      </c>
      <c r="O170" s="631">
        <v>0</v>
      </c>
      <c r="P170" s="631">
        <v>0</v>
      </c>
      <c r="Q170" s="631">
        <v>0.05</v>
      </c>
      <c r="R170" s="662">
        <v>42447</v>
      </c>
      <c r="S170" s="19">
        <v>19765.150000000001</v>
      </c>
      <c r="T170" s="83">
        <v>410</v>
      </c>
      <c r="U170" s="19"/>
      <c r="V170" s="83">
        <v>410</v>
      </c>
      <c r="W170" s="19">
        <f t="shared" si="5"/>
        <v>-19355.150000000001</v>
      </c>
      <c r="X170" s="108">
        <f t="shared" si="6"/>
        <v>-97.93</v>
      </c>
      <c r="Y170" s="236"/>
    </row>
    <row r="171" spans="1:25" ht="15.75" customHeight="1">
      <c r="A171" s="618">
        <v>165</v>
      </c>
      <c r="B171" s="310" t="s">
        <v>2004</v>
      </c>
      <c r="C171" s="310"/>
      <c r="D171" s="310" t="s">
        <v>1957</v>
      </c>
      <c r="E171" s="618" t="s">
        <v>1141</v>
      </c>
      <c r="F171" s="618">
        <v>1</v>
      </c>
      <c r="G171" s="620">
        <v>38596</v>
      </c>
      <c r="H171" s="71"/>
      <c r="I171" s="633" t="s">
        <v>1908</v>
      </c>
      <c r="J171" s="633" t="s">
        <v>1911</v>
      </c>
      <c r="K171" s="631">
        <v>0</v>
      </c>
      <c r="L171" s="631">
        <v>0.05</v>
      </c>
      <c r="M171" s="631">
        <v>0</v>
      </c>
      <c r="N171" s="631">
        <v>0</v>
      </c>
      <c r="O171" s="631">
        <v>0</v>
      </c>
      <c r="P171" s="631">
        <v>0</v>
      </c>
      <c r="Q171" s="631">
        <v>0.05</v>
      </c>
      <c r="R171" s="662">
        <v>42449.38</v>
      </c>
      <c r="S171" s="19">
        <v>19764.59</v>
      </c>
      <c r="T171" s="83">
        <v>410</v>
      </c>
      <c r="U171" s="19"/>
      <c r="V171" s="83">
        <v>410</v>
      </c>
      <c r="W171" s="19">
        <f t="shared" si="5"/>
        <v>-19354.59</v>
      </c>
      <c r="X171" s="108">
        <f t="shared" si="6"/>
        <v>-97.93</v>
      </c>
      <c r="Y171" s="236"/>
    </row>
    <row r="172" spans="1:25" ht="15.75" customHeight="1">
      <c r="A172" s="618">
        <v>166</v>
      </c>
      <c r="B172" s="310" t="s">
        <v>1949</v>
      </c>
      <c r="C172" s="310"/>
      <c r="D172" s="310" t="s">
        <v>1950</v>
      </c>
      <c r="E172" s="618" t="s">
        <v>1141</v>
      </c>
      <c r="F172" s="618">
        <v>1</v>
      </c>
      <c r="G172" s="620">
        <v>38626</v>
      </c>
      <c r="H172" s="71"/>
      <c r="I172" s="633" t="s">
        <v>1908</v>
      </c>
      <c r="J172" s="633" t="s">
        <v>1911</v>
      </c>
      <c r="K172" s="631">
        <v>0</v>
      </c>
      <c r="L172" s="631">
        <v>0.05</v>
      </c>
      <c r="M172" s="631">
        <v>0</v>
      </c>
      <c r="N172" s="631">
        <v>0</v>
      </c>
      <c r="O172" s="631">
        <v>0</v>
      </c>
      <c r="P172" s="631">
        <v>0</v>
      </c>
      <c r="Q172" s="631">
        <v>0.05</v>
      </c>
      <c r="R172" s="662">
        <v>58270.55</v>
      </c>
      <c r="S172" s="19">
        <v>27132.29</v>
      </c>
      <c r="T172" s="83">
        <v>410</v>
      </c>
      <c r="U172" s="19"/>
      <c r="V172" s="83">
        <v>410</v>
      </c>
      <c r="W172" s="19">
        <f t="shared" si="5"/>
        <v>-26722.29</v>
      </c>
      <c r="X172" s="108">
        <f t="shared" si="6"/>
        <v>-98.49</v>
      </c>
      <c r="Y172" s="236"/>
    </row>
    <row r="173" spans="1:25" ht="15.75" customHeight="1">
      <c r="A173" s="618">
        <v>167</v>
      </c>
      <c r="B173" s="310" t="s">
        <v>1949</v>
      </c>
      <c r="C173" s="310"/>
      <c r="D173" s="310" t="s">
        <v>1950</v>
      </c>
      <c r="E173" s="618" t="s">
        <v>1141</v>
      </c>
      <c r="F173" s="618">
        <v>1</v>
      </c>
      <c r="G173" s="620">
        <v>38626</v>
      </c>
      <c r="H173" s="71"/>
      <c r="I173" s="633" t="s">
        <v>1908</v>
      </c>
      <c r="J173" s="633" t="s">
        <v>1911</v>
      </c>
      <c r="K173" s="631">
        <v>0</v>
      </c>
      <c r="L173" s="631">
        <v>0.05</v>
      </c>
      <c r="M173" s="631">
        <v>0</v>
      </c>
      <c r="N173" s="631">
        <v>0</v>
      </c>
      <c r="O173" s="631">
        <v>0</v>
      </c>
      <c r="P173" s="631">
        <v>0</v>
      </c>
      <c r="Q173" s="631">
        <v>0.05</v>
      </c>
      <c r="R173" s="662">
        <v>58270.6</v>
      </c>
      <c r="S173" s="19">
        <v>27132.36</v>
      </c>
      <c r="T173" s="83">
        <v>410</v>
      </c>
      <c r="U173" s="19"/>
      <c r="V173" s="83">
        <v>410</v>
      </c>
      <c r="W173" s="19">
        <f t="shared" si="5"/>
        <v>-26722.36</v>
      </c>
      <c r="X173" s="108">
        <f t="shared" si="6"/>
        <v>-98.49</v>
      </c>
      <c r="Y173" s="236"/>
    </row>
    <row r="174" spans="1:25" ht="15.75" customHeight="1">
      <c r="A174" s="618">
        <v>168</v>
      </c>
      <c r="B174" s="310" t="s">
        <v>2005</v>
      </c>
      <c r="C174" s="310"/>
      <c r="D174" s="310" t="s">
        <v>2006</v>
      </c>
      <c r="E174" s="618" t="s">
        <v>1141</v>
      </c>
      <c r="F174" s="618">
        <v>1</v>
      </c>
      <c r="G174" s="620">
        <v>38626</v>
      </c>
      <c r="H174" s="71"/>
      <c r="I174" s="633" t="s">
        <v>1908</v>
      </c>
      <c r="J174" s="633" t="s">
        <v>1911</v>
      </c>
      <c r="K174" s="631">
        <v>0</v>
      </c>
      <c r="L174" s="631">
        <v>0.13</v>
      </c>
      <c r="M174" s="631">
        <v>0</v>
      </c>
      <c r="N174" s="631">
        <v>0</v>
      </c>
      <c r="O174" s="631">
        <v>0</v>
      </c>
      <c r="P174" s="631">
        <v>0</v>
      </c>
      <c r="Q174" s="631">
        <v>0.13</v>
      </c>
      <c r="R174" s="662">
        <v>39520.36</v>
      </c>
      <c r="S174" s="19">
        <v>18401.79</v>
      </c>
      <c r="T174" s="83">
        <v>1066</v>
      </c>
      <c r="U174" s="19"/>
      <c r="V174" s="83">
        <v>1066</v>
      </c>
      <c r="W174" s="19">
        <f t="shared" si="5"/>
        <v>-17335.79</v>
      </c>
      <c r="X174" s="108">
        <f t="shared" si="6"/>
        <v>-94.21</v>
      </c>
      <c r="Y174" s="236"/>
    </row>
    <row r="175" spans="1:25" ht="15.75" customHeight="1">
      <c r="A175" s="618">
        <v>169</v>
      </c>
      <c r="B175" s="310" t="s">
        <v>2007</v>
      </c>
      <c r="C175" s="310" t="s">
        <v>1746</v>
      </c>
      <c r="D175" s="310" t="s">
        <v>2008</v>
      </c>
      <c r="E175" s="618" t="s">
        <v>1141</v>
      </c>
      <c r="F175" s="618">
        <v>1</v>
      </c>
      <c r="G175" s="620">
        <v>38596</v>
      </c>
      <c r="H175" s="71"/>
      <c r="I175" s="633" t="s">
        <v>1908</v>
      </c>
      <c r="J175" s="633" t="s">
        <v>1911</v>
      </c>
      <c r="K175" s="631">
        <v>0.2</v>
      </c>
      <c r="L175" s="631">
        <v>0</v>
      </c>
      <c r="M175" s="631">
        <v>0</v>
      </c>
      <c r="N175" s="631">
        <v>0</v>
      </c>
      <c r="O175" s="631">
        <v>0</v>
      </c>
      <c r="P175" s="631">
        <v>0</v>
      </c>
      <c r="Q175" s="631">
        <v>0.2</v>
      </c>
      <c r="R175" s="662">
        <v>22160.68</v>
      </c>
      <c r="S175" s="19">
        <v>10318.6</v>
      </c>
      <c r="T175" s="83">
        <v>428</v>
      </c>
      <c r="U175" s="19"/>
      <c r="V175" s="83">
        <v>428</v>
      </c>
      <c r="W175" s="19">
        <f t="shared" si="5"/>
        <v>-9890.6</v>
      </c>
      <c r="X175" s="108">
        <f t="shared" si="6"/>
        <v>-95.85</v>
      </c>
      <c r="Y175" s="236"/>
    </row>
    <row r="176" spans="1:25" ht="15.75" customHeight="1">
      <c r="A176" s="618">
        <v>170</v>
      </c>
      <c r="B176" s="310" t="s">
        <v>2004</v>
      </c>
      <c r="C176" s="310"/>
      <c r="D176" s="310" t="s">
        <v>1957</v>
      </c>
      <c r="E176" s="618" t="s">
        <v>1141</v>
      </c>
      <c r="F176" s="618">
        <v>1</v>
      </c>
      <c r="G176" s="620">
        <v>38596</v>
      </c>
      <c r="H176" s="71"/>
      <c r="I176" s="633" t="s">
        <v>1908</v>
      </c>
      <c r="J176" s="633" t="s">
        <v>1911</v>
      </c>
      <c r="K176" s="631">
        <v>0</v>
      </c>
      <c r="L176" s="631">
        <v>0.05</v>
      </c>
      <c r="M176" s="631">
        <v>0</v>
      </c>
      <c r="N176" s="631">
        <v>0</v>
      </c>
      <c r="O176" s="631">
        <v>0</v>
      </c>
      <c r="P176" s="631">
        <v>0</v>
      </c>
      <c r="Q176" s="631">
        <v>0.05</v>
      </c>
      <c r="R176" s="662">
        <v>7874.75</v>
      </c>
      <c r="S176" s="19">
        <v>3666.58</v>
      </c>
      <c r="T176" s="83">
        <v>410</v>
      </c>
      <c r="U176" s="19"/>
      <c r="V176" s="83">
        <v>410</v>
      </c>
      <c r="W176" s="19">
        <f t="shared" si="5"/>
        <v>-3256.58</v>
      </c>
      <c r="X176" s="108">
        <f t="shared" si="6"/>
        <v>-88.82</v>
      </c>
      <c r="Y176" s="236"/>
    </row>
    <row r="177" spans="1:25" ht="15.75" customHeight="1">
      <c r="A177" s="618">
        <v>171</v>
      </c>
      <c r="B177" s="310" t="s">
        <v>2004</v>
      </c>
      <c r="C177" s="310"/>
      <c r="D177" s="310" t="s">
        <v>1957</v>
      </c>
      <c r="E177" s="618" t="s">
        <v>1141</v>
      </c>
      <c r="F177" s="618">
        <v>1</v>
      </c>
      <c r="G177" s="620">
        <v>38596</v>
      </c>
      <c r="H177" s="71"/>
      <c r="I177" s="633" t="s">
        <v>1908</v>
      </c>
      <c r="J177" s="633" t="s">
        <v>1911</v>
      </c>
      <c r="K177" s="631">
        <v>0</v>
      </c>
      <c r="L177" s="631">
        <v>0.05</v>
      </c>
      <c r="M177" s="631">
        <v>0</v>
      </c>
      <c r="N177" s="631">
        <v>0</v>
      </c>
      <c r="O177" s="631">
        <v>0</v>
      </c>
      <c r="P177" s="631">
        <v>0</v>
      </c>
      <c r="Q177" s="631">
        <v>0.05</v>
      </c>
      <c r="R177" s="662">
        <v>7874.84</v>
      </c>
      <c r="S177" s="19">
        <v>3666.65</v>
      </c>
      <c r="T177" s="83">
        <v>410</v>
      </c>
      <c r="U177" s="19"/>
      <c r="V177" s="83">
        <v>410</v>
      </c>
      <c r="W177" s="19">
        <f t="shared" si="5"/>
        <v>-3256.65</v>
      </c>
      <c r="X177" s="108">
        <f t="shared" si="6"/>
        <v>-88.82</v>
      </c>
      <c r="Y177" s="236"/>
    </row>
    <row r="178" spans="1:25" ht="15.75" customHeight="1">
      <c r="A178" s="618">
        <v>172</v>
      </c>
      <c r="B178" s="310" t="s">
        <v>1999</v>
      </c>
      <c r="C178" s="310" t="s">
        <v>1394</v>
      </c>
      <c r="D178" s="310" t="s">
        <v>2000</v>
      </c>
      <c r="E178" s="618" t="s">
        <v>1141</v>
      </c>
      <c r="F178" s="618">
        <v>1</v>
      </c>
      <c r="G178" s="620">
        <v>38596</v>
      </c>
      <c r="H178" s="71"/>
      <c r="I178" s="633" t="s">
        <v>1908</v>
      </c>
      <c r="J178" s="633" t="s">
        <v>1911</v>
      </c>
      <c r="K178" s="631">
        <v>0.16</v>
      </c>
      <c r="L178" s="631">
        <v>0.17</v>
      </c>
      <c r="M178" s="631">
        <v>0.01</v>
      </c>
      <c r="N178" s="631">
        <v>0</v>
      </c>
      <c r="O178" s="631">
        <v>0</v>
      </c>
      <c r="P178" s="631">
        <v>0</v>
      </c>
      <c r="Q178" s="631">
        <v>0.34</v>
      </c>
      <c r="R178" s="662">
        <v>18442.830000000002</v>
      </c>
      <c r="S178" s="19">
        <v>8587.3700000000008</v>
      </c>
      <c r="T178" s="83">
        <v>2134.4</v>
      </c>
      <c r="U178" s="19"/>
      <c r="V178" s="83">
        <v>2134.4</v>
      </c>
      <c r="W178" s="19">
        <f t="shared" si="5"/>
        <v>-6452.97</v>
      </c>
      <c r="X178" s="108">
        <f t="shared" si="6"/>
        <v>-75.14</v>
      </c>
      <c r="Y178" s="236"/>
    </row>
    <row r="179" spans="1:25" ht="15.75" customHeight="1">
      <c r="A179" s="618">
        <v>173</v>
      </c>
      <c r="B179" s="310" t="s">
        <v>2009</v>
      </c>
      <c r="C179" s="310"/>
      <c r="D179" s="310" t="s">
        <v>1963</v>
      </c>
      <c r="E179" s="618" t="s">
        <v>1141</v>
      </c>
      <c r="F179" s="618">
        <v>1</v>
      </c>
      <c r="G179" s="620">
        <v>38596</v>
      </c>
      <c r="H179" s="71"/>
      <c r="I179" s="633" t="s">
        <v>1908</v>
      </c>
      <c r="J179" s="633" t="s">
        <v>1911</v>
      </c>
      <c r="K179" s="631">
        <v>0</v>
      </c>
      <c r="L179" s="631">
        <v>0.2</v>
      </c>
      <c r="M179" s="631">
        <v>0</v>
      </c>
      <c r="N179" s="631">
        <v>0</v>
      </c>
      <c r="O179" s="631">
        <v>0</v>
      </c>
      <c r="P179" s="631">
        <v>0</v>
      </c>
      <c r="Q179" s="631">
        <v>0.2</v>
      </c>
      <c r="R179" s="662">
        <v>16686.37</v>
      </c>
      <c r="S179" s="19">
        <v>7769.53</v>
      </c>
      <c r="T179" s="83">
        <v>1640</v>
      </c>
      <c r="U179" s="19"/>
      <c r="V179" s="83">
        <v>1640</v>
      </c>
      <c r="W179" s="19">
        <f t="shared" si="5"/>
        <v>-6129.53</v>
      </c>
      <c r="X179" s="108">
        <f t="shared" si="6"/>
        <v>-78.89</v>
      </c>
      <c r="Y179" s="236"/>
    </row>
    <row r="180" spans="1:25" ht="15.75" customHeight="1">
      <c r="A180" s="618">
        <v>174</v>
      </c>
      <c r="B180" s="310" t="s">
        <v>2010</v>
      </c>
      <c r="C180" s="310"/>
      <c r="D180" s="310"/>
      <c r="E180" s="618" t="s">
        <v>1141</v>
      </c>
      <c r="F180" s="618">
        <v>1</v>
      </c>
      <c r="G180" s="620">
        <v>38596</v>
      </c>
      <c r="H180" s="71"/>
      <c r="I180" s="633" t="s">
        <v>1908</v>
      </c>
      <c r="J180" s="633" t="s">
        <v>1911</v>
      </c>
      <c r="K180" s="631">
        <v>1</v>
      </c>
      <c r="L180" s="631">
        <v>0</v>
      </c>
      <c r="M180" s="631">
        <v>0</v>
      </c>
      <c r="N180" s="631">
        <v>0</v>
      </c>
      <c r="O180" s="631">
        <v>0</v>
      </c>
      <c r="P180" s="631">
        <v>0</v>
      </c>
      <c r="Q180" s="631">
        <v>1</v>
      </c>
      <c r="R180" s="662">
        <v>136857.54</v>
      </c>
      <c r="S180" s="19">
        <v>63724.6</v>
      </c>
      <c r="T180" s="83">
        <v>2140</v>
      </c>
      <c r="U180" s="19"/>
      <c r="V180" s="83">
        <v>2140</v>
      </c>
      <c r="W180" s="19">
        <f t="shared" si="5"/>
        <v>-61584.6</v>
      </c>
      <c r="X180" s="108">
        <f t="shared" si="6"/>
        <v>-96.64</v>
      </c>
      <c r="Y180" s="236"/>
    </row>
    <row r="181" spans="1:25" ht="15.75" customHeight="1">
      <c r="A181" s="618">
        <v>175</v>
      </c>
      <c r="B181" s="310" t="s">
        <v>1674</v>
      </c>
      <c r="C181" s="310" t="s">
        <v>1745</v>
      </c>
      <c r="D181" s="310" t="s">
        <v>2003</v>
      </c>
      <c r="E181" s="618" t="s">
        <v>1141</v>
      </c>
      <c r="F181" s="618">
        <v>1</v>
      </c>
      <c r="G181" s="620">
        <v>38626</v>
      </c>
      <c r="H181" s="71"/>
      <c r="I181" s="633" t="s">
        <v>1908</v>
      </c>
      <c r="J181" s="633" t="s">
        <v>1911</v>
      </c>
      <c r="K181" s="631">
        <v>0</v>
      </c>
      <c r="L181" s="631">
        <v>0</v>
      </c>
      <c r="M181" s="631">
        <v>0</v>
      </c>
      <c r="N181" s="631">
        <v>0</v>
      </c>
      <c r="O181" s="631">
        <f>P181</f>
        <v>0.2</v>
      </c>
      <c r="P181" s="631">
        <v>0.2</v>
      </c>
      <c r="Q181" s="631">
        <v>0.2</v>
      </c>
      <c r="R181" s="662">
        <v>34602.269999999997</v>
      </c>
      <c r="S181" s="19">
        <v>16111.62</v>
      </c>
      <c r="T181" s="83">
        <v>428</v>
      </c>
      <c r="U181" s="19"/>
      <c r="V181" s="83">
        <v>428</v>
      </c>
      <c r="W181" s="19">
        <f t="shared" si="5"/>
        <v>-15683.62</v>
      </c>
      <c r="X181" s="108">
        <f t="shared" si="6"/>
        <v>-97.34</v>
      </c>
      <c r="Y181" s="236"/>
    </row>
    <row r="182" spans="1:25" ht="15.75" customHeight="1">
      <c r="A182" s="618">
        <v>176</v>
      </c>
      <c r="B182" s="310" t="s">
        <v>1674</v>
      </c>
      <c r="C182" s="310" t="s">
        <v>1745</v>
      </c>
      <c r="D182" s="310" t="s">
        <v>2003</v>
      </c>
      <c r="E182" s="618" t="s">
        <v>1141</v>
      </c>
      <c r="F182" s="618">
        <v>1</v>
      </c>
      <c r="G182" s="620">
        <v>38626</v>
      </c>
      <c r="H182" s="71"/>
      <c r="I182" s="633" t="s">
        <v>1908</v>
      </c>
      <c r="J182" s="633" t="s">
        <v>1911</v>
      </c>
      <c r="K182" s="631">
        <v>0</v>
      </c>
      <c r="L182" s="631">
        <v>0</v>
      </c>
      <c r="M182" s="631">
        <v>0</v>
      </c>
      <c r="N182" s="631">
        <v>0</v>
      </c>
      <c r="O182" s="631">
        <f>P182</f>
        <v>0.2</v>
      </c>
      <c r="P182" s="631">
        <v>0.2</v>
      </c>
      <c r="Q182" s="631">
        <v>0.2</v>
      </c>
      <c r="R182" s="662">
        <v>34602.269999999997</v>
      </c>
      <c r="S182" s="19">
        <v>16111.69</v>
      </c>
      <c r="T182" s="83">
        <v>428</v>
      </c>
      <c r="U182" s="19"/>
      <c r="V182" s="83">
        <v>428</v>
      </c>
      <c r="W182" s="19">
        <f t="shared" si="5"/>
        <v>-15683.69</v>
      </c>
      <c r="X182" s="108">
        <f t="shared" si="6"/>
        <v>-97.34</v>
      </c>
      <c r="Y182" s="236"/>
    </row>
    <row r="183" spans="1:25" ht="15.75" customHeight="1">
      <c r="A183" s="618">
        <v>177</v>
      </c>
      <c r="B183" s="310" t="s">
        <v>1681</v>
      </c>
      <c r="C183" s="310" t="s">
        <v>1741</v>
      </c>
      <c r="D183" s="310" t="s">
        <v>1963</v>
      </c>
      <c r="E183" s="618" t="s">
        <v>1141</v>
      </c>
      <c r="F183" s="618">
        <v>1</v>
      </c>
      <c r="G183" s="620">
        <v>38626</v>
      </c>
      <c r="H183" s="71"/>
      <c r="I183" s="633" t="s">
        <v>1908</v>
      </c>
      <c r="J183" s="633" t="s">
        <v>1911</v>
      </c>
      <c r="K183" s="631">
        <v>0</v>
      </c>
      <c r="L183" s="631">
        <v>3.08</v>
      </c>
      <c r="M183" s="631">
        <v>0</v>
      </c>
      <c r="N183" s="631">
        <v>0</v>
      </c>
      <c r="O183" s="631">
        <v>0</v>
      </c>
      <c r="P183" s="631">
        <v>0</v>
      </c>
      <c r="Q183" s="631">
        <v>3.08</v>
      </c>
      <c r="R183" s="662">
        <v>59719.65</v>
      </c>
      <c r="S183" s="19">
        <v>27807.01</v>
      </c>
      <c r="T183" s="83">
        <v>25256</v>
      </c>
      <c r="U183" s="19"/>
      <c r="V183" s="83">
        <v>25256</v>
      </c>
      <c r="W183" s="19">
        <f t="shared" si="5"/>
        <v>-2551.0100000000002</v>
      </c>
      <c r="X183" s="108">
        <f t="shared" si="6"/>
        <v>-9.17</v>
      </c>
      <c r="Y183" s="236"/>
    </row>
    <row r="184" spans="1:25" ht="15.75" customHeight="1">
      <c r="A184" s="618">
        <v>178</v>
      </c>
      <c r="B184" s="310" t="s">
        <v>1677</v>
      </c>
      <c r="C184" s="310"/>
      <c r="D184" s="310"/>
      <c r="E184" s="618" t="s">
        <v>1141</v>
      </c>
      <c r="F184" s="618">
        <v>1</v>
      </c>
      <c r="G184" s="620">
        <v>38626</v>
      </c>
      <c r="H184" s="71"/>
      <c r="I184" s="633" t="s">
        <v>1908</v>
      </c>
      <c r="J184" s="633" t="s">
        <v>1911</v>
      </c>
      <c r="K184" s="631">
        <v>0.3</v>
      </c>
      <c r="L184" s="631">
        <v>0</v>
      </c>
      <c r="M184" s="631">
        <v>0</v>
      </c>
      <c r="N184" s="631">
        <v>0</v>
      </c>
      <c r="O184" s="631">
        <v>0</v>
      </c>
      <c r="P184" s="631">
        <v>0</v>
      </c>
      <c r="Q184" s="631">
        <v>0.3</v>
      </c>
      <c r="R184" s="662">
        <v>40984.080000000002</v>
      </c>
      <c r="S184" s="19">
        <v>19083.34</v>
      </c>
      <c r="T184" s="83">
        <v>642</v>
      </c>
      <c r="U184" s="19"/>
      <c r="V184" s="83">
        <v>642</v>
      </c>
      <c r="W184" s="19">
        <f t="shared" si="5"/>
        <v>-18441.34</v>
      </c>
      <c r="X184" s="108">
        <f t="shared" si="6"/>
        <v>-96.64</v>
      </c>
      <c r="Y184" s="236"/>
    </row>
    <row r="185" spans="1:25" ht="15.75" customHeight="1">
      <c r="A185" s="618">
        <v>179</v>
      </c>
      <c r="B185" s="310" t="s">
        <v>2011</v>
      </c>
      <c r="C185" s="310"/>
      <c r="D185" s="310"/>
      <c r="E185" s="618" t="s">
        <v>1141</v>
      </c>
      <c r="F185" s="618">
        <v>1</v>
      </c>
      <c r="G185" s="620">
        <v>38626</v>
      </c>
      <c r="H185" s="71"/>
      <c r="I185" s="633" t="s">
        <v>1908</v>
      </c>
      <c r="J185" s="633" t="s">
        <v>1911</v>
      </c>
      <c r="K185" s="631">
        <v>2.1</v>
      </c>
      <c r="L185" s="631">
        <v>0</v>
      </c>
      <c r="M185" s="631">
        <v>0</v>
      </c>
      <c r="N185" s="631">
        <v>0</v>
      </c>
      <c r="O185" s="631">
        <v>0</v>
      </c>
      <c r="P185" s="631">
        <v>0</v>
      </c>
      <c r="Q185" s="631">
        <v>2.1</v>
      </c>
      <c r="R185" s="662">
        <v>15222.66</v>
      </c>
      <c r="S185" s="19">
        <v>7087.99</v>
      </c>
      <c r="T185" s="83">
        <v>4494</v>
      </c>
      <c r="U185" s="19"/>
      <c r="V185" s="83">
        <v>4494</v>
      </c>
      <c r="W185" s="19">
        <f t="shared" si="5"/>
        <v>-2593.9899999999998</v>
      </c>
      <c r="X185" s="108">
        <f t="shared" si="6"/>
        <v>-36.6</v>
      </c>
      <c r="Y185" s="236"/>
    </row>
    <row r="186" spans="1:25" ht="15.75" customHeight="1">
      <c r="A186" s="618">
        <v>180</v>
      </c>
      <c r="B186" s="310" t="s">
        <v>2012</v>
      </c>
      <c r="C186" s="310"/>
      <c r="D186" s="310"/>
      <c r="E186" s="618" t="s">
        <v>1141</v>
      </c>
      <c r="F186" s="618">
        <v>1</v>
      </c>
      <c r="G186" s="620">
        <v>38626</v>
      </c>
      <c r="H186" s="71"/>
      <c r="I186" s="633" t="s">
        <v>1908</v>
      </c>
      <c r="J186" s="633" t="s">
        <v>1911</v>
      </c>
      <c r="K186" s="631">
        <v>12.88</v>
      </c>
      <c r="L186" s="631">
        <v>0</v>
      </c>
      <c r="M186" s="631">
        <v>0</v>
      </c>
      <c r="N186" s="631">
        <v>0</v>
      </c>
      <c r="O186" s="631">
        <v>0</v>
      </c>
      <c r="P186" s="631">
        <v>0</v>
      </c>
      <c r="Q186" s="631">
        <v>12.88</v>
      </c>
      <c r="R186" s="662">
        <v>103923.91</v>
      </c>
      <c r="S186" s="19">
        <v>48390.01</v>
      </c>
      <c r="T186" s="83">
        <v>27563.200000000001</v>
      </c>
      <c r="U186" s="19"/>
      <c r="V186" s="83">
        <v>27563.200000000001</v>
      </c>
      <c r="W186" s="19">
        <f t="shared" si="5"/>
        <v>-20826.810000000001</v>
      </c>
      <c r="X186" s="108">
        <f t="shared" si="6"/>
        <v>-43.04</v>
      </c>
      <c r="Y186" s="236"/>
    </row>
    <row r="187" spans="1:25" ht="15.75" customHeight="1">
      <c r="A187" s="618">
        <v>181</v>
      </c>
      <c r="B187" s="310" t="s">
        <v>2013</v>
      </c>
      <c r="C187" s="310" t="s">
        <v>1747</v>
      </c>
      <c r="D187" s="310" t="s">
        <v>1963</v>
      </c>
      <c r="E187" s="618" t="s">
        <v>1141</v>
      </c>
      <c r="F187" s="618">
        <v>1</v>
      </c>
      <c r="G187" s="620">
        <v>38626</v>
      </c>
      <c r="H187" s="71"/>
      <c r="I187" s="633" t="s">
        <v>1908</v>
      </c>
      <c r="J187" s="633" t="s">
        <v>1911</v>
      </c>
      <c r="K187" s="631">
        <v>2.2400000000000002</v>
      </c>
      <c r="L187" s="631">
        <v>0</v>
      </c>
      <c r="M187" s="631">
        <v>0</v>
      </c>
      <c r="N187" s="631">
        <v>0</v>
      </c>
      <c r="O187" s="631">
        <v>0</v>
      </c>
      <c r="P187" s="631">
        <v>0</v>
      </c>
      <c r="Q187" s="631">
        <v>2.2400000000000002</v>
      </c>
      <c r="R187" s="662">
        <v>58548.68</v>
      </c>
      <c r="S187" s="19">
        <v>27261.78</v>
      </c>
      <c r="T187" s="83">
        <v>4793.6000000000004</v>
      </c>
      <c r="U187" s="19"/>
      <c r="V187" s="83">
        <v>4793.6000000000004</v>
      </c>
      <c r="W187" s="19">
        <f t="shared" si="5"/>
        <v>-22468.18</v>
      </c>
      <c r="X187" s="108">
        <f t="shared" si="6"/>
        <v>-82.42</v>
      </c>
      <c r="Y187" s="236"/>
    </row>
    <row r="188" spans="1:25" ht="15.75" customHeight="1">
      <c r="A188" s="618">
        <v>182</v>
      </c>
      <c r="B188" s="310" t="s">
        <v>2014</v>
      </c>
      <c r="C188" s="310"/>
      <c r="D188" s="310"/>
      <c r="E188" s="618" t="s">
        <v>1141</v>
      </c>
      <c r="F188" s="618">
        <v>1</v>
      </c>
      <c r="G188" s="620">
        <v>38626</v>
      </c>
      <c r="H188" s="71"/>
      <c r="I188" s="633" t="s">
        <v>1908</v>
      </c>
      <c r="J188" s="633" t="s">
        <v>1911</v>
      </c>
      <c r="K188" s="631">
        <v>0.42</v>
      </c>
      <c r="L188" s="631">
        <v>0</v>
      </c>
      <c r="M188" s="631">
        <v>0</v>
      </c>
      <c r="N188" s="631">
        <v>0</v>
      </c>
      <c r="O188" s="631">
        <v>0</v>
      </c>
      <c r="P188" s="631">
        <v>0</v>
      </c>
      <c r="Q188" s="631">
        <v>0.42</v>
      </c>
      <c r="R188" s="662">
        <v>21077.52</v>
      </c>
      <c r="S188" s="19">
        <v>9814.42</v>
      </c>
      <c r="T188" s="83">
        <v>898.8</v>
      </c>
      <c r="U188" s="19"/>
      <c r="V188" s="83">
        <v>898.8</v>
      </c>
      <c r="W188" s="19">
        <f t="shared" si="5"/>
        <v>-8915.6200000000008</v>
      </c>
      <c r="X188" s="108">
        <f t="shared" si="6"/>
        <v>-90.84</v>
      </c>
      <c r="Y188" s="236"/>
    </row>
    <row r="189" spans="1:25" ht="15.75" customHeight="1">
      <c r="A189" s="618">
        <v>183</v>
      </c>
      <c r="B189" s="310" t="s">
        <v>2015</v>
      </c>
      <c r="C189" s="310" t="s">
        <v>1748</v>
      </c>
      <c r="D189" s="310" t="s">
        <v>2016</v>
      </c>
      <c r="E189" s="618" t="s">
        <v>1141</v>
      </c>
      <c r="F189" s="618">
        <v>1</v>
      </c>
      <c r="G189" s="620">
        <v>38626</v>
      </c>
      <c r="H189" s="71"/>
      <c r="I189" s="633" t="s">
        <v>1908</v>
      </c>
      <c r="J189" s="633" t="s">
        <v>1911</v>
      </c>
      <c r="K189" s="631">
        <v>0.8</v>
      </c>
      <c r="L189" s="631">
        <v>0</v>
      </c>
      <c r="M189" s="631">
        <v>0</v>
      </c>
      <c r="N189" s="631">
        <v>0</v>
      </c>
      <c r="O189" s="631">
        <v>0</v>
      </c>
      <c r="P189" s="631">
        <v>0</v>
      </c>
      <c r="Q189" s="631">
        <v>0.8</v>
      </c>
      <c r="R189" s="662">
        <v>79918.95</v>
      </c>
      <c r="S189" s="19">
        <v>37212.51</v>
      </c>
      <c r="T189" s="83">
        <v>1712</v>
      </c>
      <c r="U189" s="19"/>
      <c r="V189" s="83">
        <v>1712</v>
      </c>
      <c r="W189" s="19">
        <f t="shared" si="5"/>
        <v>-35500.51</v>
      </c>
      <c r="X189" s="108">
        <f t="shared" si="6"/>
        <v>-95.4</v>
      </c>
      <c r="Y189" s="236"/>
    </row>
    <row r="190" spans="1:25" ht="15.75" customHeight="1">
      <c r="A190" s="618">
        <v>184</v>
      </c>
      <c r="B190" s="310" t="s">
        <v>2017</v>
      </c>
      <c r="C190" s="310"/>
      <c r="D190" s="310" t="s">
        <v>1963</v>
      </c>
      <c r="E190" s="618" t="s">
        <v>1141</v>
      </c>
      <c r="F190" s="618">
        <v>1</v>
      </c>
      <c r="G190" s="620">
        <v>38626</v>
      </c>
      <c r="H190" s="71"/>
      <c r="I190" s="633" t="s">
        <v>1908</v>
      </c>
      <c r="J190" s="633" t="s">
        <v>1911</v>
      </c>
      <c r="K190" s="631">
        <v>0</v>
      </c>
      <c r="L190" s="631">
        <v>0.7</v>
      </c>
      <c r="M190" s="631">
        <v>0</v>
      </c>
      <c r="N190" s="631">
        <v>0</v>
      </c>
      <c r="O190" s="631">
        <v>0</v>
      </c>
      <c r="P190" s="631">
        <v>0</v>
      </c>
      <c r="Q190" s="631">
        <v>0.7</v>
      </c>
      <c r="R190" s="662">
        <v>15515.4</v>
      </c>
      <c r="S190" s="19">
        <v>7224.3</v>
      </c>
      <c r="T190" s="83">
        <v>5740</v>
      </c>
      <c r="U190" s="19"/>
      <c r="V190" s="83">
        <v>5740</v>
      </c>
      <c r="W190" s="19">
        <f t="shared" si="5"/>
        <v>-1484.3</v>
      </c>
      <c r="X190" s="108">
        <f t="shared" si="6"/>
        <v>-20.55</v>
      </c>
      <c r="Y190" s="236"/>
    </row>
    <row r="191" spans="1:25" ht="15.75" customHeight="1">
      <c r="A191" s="618">
        <v>185</v>
      </c>
      <c r="B191" s="310" t="s">
        <v>2018</v>
      </c>
      <c r="C191" s="310" t="s">
        <v>1749</v>
      </c>
      <c r="D191" s="310" t="s">
        <v>2019</v>
      </c>
      <c r="E191" s="618" t="s">
        <v>1141</v>
      </c>
      <c r="F191" s="618">
        <v>1</v>
      </c>
      <c r="G191" s="620">
        <v>38626</v>
      </c>
      <c r="H191" s="71"/>
      <c r="I191" s="633" t="s">
        <v>1908</v>
      </c>
      <c r="J191" s="633" t="s">
        <v>1911</v>
      </c>
      <c r="K191" s="631">
        <v>9.1999999999999993</v>
      </c>
      <c r="L191" s="631">
        <v>0</v>
      </c>
      <c r="M191" s="631">
        <v>0</v>
      </c>
      <c r="N191" s="631">
        <v>0</v>
      </c>
      <c r="O191" s="631">
        <v>0</v>
      </c>
      <c r="P191" s="631">
        <v>0</v>
      </c>
      <c r="Q191" s="631">
        <v>9.1999999999999993</v>
      </c>
      <c r="R191" s="662">
        <v>165400.01999999999</v>
      </c>
      <c r="S191" s="19">
        <v>77014.87</v>
      </c>
      <c r="T191" s="83">
        <v>19688</v>
      </c>
      <c r="U191" s="19"/>
      <c r="V191" s="83">
        <v>19688</v>
      </c>
      <c r="W191" s="19">
        <f t="shared" si="5"/>
        <v>-57326.87</v>
      </c>
      <c r="X191" s="108">
        <f t="shared" si="6"/>
        <v>-74.44</v>
      </c>
      <c r="Y191" s="236"/>
    </row>
    <row r="192" spans="1:25" ht="15.75" customHeight="1">
      <c r="A192" s="618">
        <v>186</v>
      </c>
      <c r="B192" s="310" t="s">
        <v>2020</v>
      </c>
      <c r="C192" s="310"/>
      <c r="D192" s="310" t="s">
        <v>1963</v>
      </c>
      <c r="E192" s="618" t="s">
        <v>1141</v>
      </c>
      <c r="F192" s="618">
        <v>1</v>
      </c>
      <c r="G192" s="620">
        <v>38626</v>
      </c>
      <c r="H192" s="71"/>
      <c r="I192" s="633" t="s">
        <v>1908</v>
      </c>
      <c r="J192" s="633" t="s">
        <v>1911</v>
      </c>
      <c r="K192" s="631">
        <v>0</v>
      </c>
      <c r="L192" s="631">
        <v>0.2</v>
      </c>
      <c r="M192" s="631">
        <v>0</v>
      </c>
      <c r="N192" s="631">
        <v>0</v>
      </c>
      <c r="O192" s="631">
        <v>0</v>
      </c>
      <c r="P192" s="631">
        <v>0</v>
      </c>
      <c r="Q192" s="631">
        <v>0.2</v>
      </c>
      <c r="R192" s="662">
        <v>5415.75</v>
      </c>
      <c r="S192" s="19">
        <v>2521.6799999999998</v>
      </c>
      <c r="T192" s="83">
        <v>1640</v>
      </c>
      <c r="U192" s="19"/>
      <c r="V192" s="83">
        <v>1640</v>
      </c>
      <c r="W192" s="19">
        <f t="shared" si="5"/>
        <v>-881.68</v>
      </c>
      <c r="X192" s="108">
        <f t="shared" si="6"/>
        <v>-34.96</v>
      </c>
      <c r="Y192" s="236"/>
    </row>
    <row r="193" spans="1:25" ht="15.75" customHeight="1">
      <c r="A193" s="618">
        <v>187</v>
      </c>
      <c r="B193" s="310" t="s">
        <v>2021</v>
      </c>
      <c r="C193" s="310"/>
      <c r="D193" s="310"/>
      <c r="E193" s="618" t="s">
        <v>1141</v>
      </c>
      <c r="F193" s="618">
        <v>1</v>
      </c>
      <c r="G193" s="620">
        <v>38626</v>
      </c>
      <c r="H193" s="71"/>
      <c r="I193" s="633" t="s">
        <v>1908</v>
      </c>
      <c r="J193" s="633" t="s">
        <v>1911</v>
      </c>
      <c r="K193" s="631">
        <v>0</v>
      </c>
      <c r="L193" s="631">
        <v>0.2</v>
      </c>
      <c r="M193" s="631">
        <v>0</v>
      </c>
      <c r="N193" s="631">
        <v>0</v>
      </c>
      <c r="O193" s="631">
        <v>0</v>
      </c>
      <c r="P193" s="631">
        <v>0</v>
      </c>
      <c r="Q193" s="631">
        <v>0.2</v>
      </c>
      <c r="R193" s="662">
        <v>21955.75</v>
      </c>
      <c r="S193" s="19">
        <v>10179.58</v>
      </c>
      <c r="T193" s="83">
        <v>1640</v>
      </c>
      <c r="U193" s="19"/>
      <c r="V193" s="83">
        <v>1640</v>
      </c>
      <c r="W193" s="19">
        <f t="shared" si="5"/>
        <v>-8539.58</v>
      </c>
      <c r="X193" s="108">
        <f t="shared" si="6"/>
        <v>-83.89</v>
      </c>
      <c r="Y193" s="236"/>
    </row>
    <row r="194" spans="1:25" ht="15.75" customHeight="1">
      <c r="A194" s="618">
        <v>188</v>
      </c>
      <c r="B194" s="310" t="s">
        <v>2021</v>
      </c>
      <c r="C194" s="310"/>
      <c r="D194" s="310"/>
      <c r="E194" s="618" t="s">
        <v>1141</v>
      </c>
      <c r="F194" s="618">
        <v>1</v>
      </c>
      <c r="G194" s="620">
        <v>38626</v>
      </c>
      <c r="H194" s="71"/>
      <c r="I194" s="633" t="s">
        <v>1908</v>
      </c>
      <c r="J194" s="633" t="s">
        <v>1911</v>
      </c>
      <c r="K194" s="631">
        <v>0</v>
      </c>
      <c r="L194" s="631">
        <v>0.2</v>
      </c>
      <c r="M194" s="631">
        <v>0</v>
      </c>
      <c r="N194" s="631">
        <v>0</v>
      </c>
      <c r="O194" s="631">
        <v>0</v>
      </c>
      <c r="P194" s="631">
        <v>0</v>
      </c>
      <c r="Q194" s="631">
        <v>0.2</v>
      </c>
      <c r="R194" s="662">
        <v>21955.759999999998</v>
      </c>
      <c r="S194" s="19">
        <v>10179.67</v>
      </c>
      <c r="T194" s="83">
        <v>1640</v>
      </c>
      <c r="U194" s="19"/>
      <c r="V194" s="83">
        <v>1640</v>
      </c>
      <c r="W194" s="19">
        <f t="shared" si="5"/>
        <v>-8539.67</v>
      </c>
      <c r="X194" s="108">
        <f t="shared" si="6"/>
        <v>-83.89</v>
      </c>
      <c r="Y194" s="236"/>
    </row>
    <row r="195" spans="1:25" ht="15.75" customHeight="1">
      <c r="A195" s="618">
        <v>189</v>
      </c>
      <c r="B195" s="310" t="s">
        <v>2022</v>
      </c>
      <c r="C195" s="310"/>
      <c r="D195" s="310"/>
      <c r="E195" s="618" t="s">
        <v>1141</v>
      </c>
      <c r="F195" s="618">
        <v>1</v>
      </c>
      <c r="G195" s="620">
        <v>38626</v>
      </c>
      <c r="H195" s="71"/>
      <c r="I195" s="633" t="s">
        <v>1908</v>
      </c>
      <c r="J195" s="633" t="s">
        <v>1911</v>
      </c>
      <c r="K195" s="631">
        <v>8</v>
      </c>
      <c r="L195" s="631">
        <v>0</v>
      </c>
      <c r="M195" s="631">
        <v>0</v>
      </c>
      <c r="N195" s="631">
        <v>0</v>
      </c>
      <c r="O195" s="631">
        <v>0</v>
      </c>
      <c r="P195" s="631">
        <v>0</v>
      </c>
      <c r="Q195" s="631">
        <v>8</v>
      </c>
      <c r="R195" s="662">
        <v>602584.16</v>
      </c>
      <c r="S195" s="19">
        <v>280580.01</v>
      </c>
      <c r="T195" s="83">
        <v>17120</v>
      </c>
      <c r="U195" s="19"/>
      <c r="V195" s="83">
        <v>17120</v>
      </c>
      <c r="W195" s="19">
        <f t="shared" si="5"/>
        <v>-263460.01</v>
      </c>
      <c r="X195" s="108">
        <f t="shared" si="6"/>
        <v>-93.9</v>
      </c>
      <c r="Y195" s="236"/>
    </row>
    <row r="196" spans="1:25" ht="15.75" customHeight="1">
      <c r="A196" s="618">
        <v>190</v>
      </c>
      <c r="B196" s="310" t="s">
        <v>2023</v>
      </c>
      <c r="C196" s="310"/>
      <c r="D196" s="310" t="s">
        <v>1963</v>
      </c>
      <c r="E196" s="618" t="s">
        <v>1141</v>
      </c>
      <c r="F196" s="618">
        <v>1</v>
      </c>
      <c r="G196" s="620">
        <v>38626</v>
      </c>
      <c r="H196" s="71"/>
      <c r="I196" s="633" t="s">
        <v>1908</v>
      </c>
      <c r="J196" s="633" t="s">
        <v>1911</v>
      </c>
      <c r="K196" s="631">
        <v>1</v>
      </c>
      <c r="L196" s="631">
        <v>0</v>
      </c>
      <c r="M196" s="631">
        <v>0</v>
      </c>
      <c r="N196" s="631">
        <v>0</v>
      </c>
      <c r="O196" s="631">
        <v>0</v>
      </c>
      <c r="P196" s="631">
        <v>0</v>
      </c>
      <c r="Q196" s="631">
        <v>1</v>
      </c>
      <c r="R196" s="662">
        <v>102460.19</v>
      </c>
      <c r="S196" s="19">
        <v>47708.19</v>
      </c>
      <c r="T196" s="83">
        <v>2140</v>
      </c>
      <c r="U196" s="19"/>
      <c r="V196" s="83">
        <v>2140</v>
      </c>
      <c r="W196" s="19">
        <f t="shared" si="5"/>
        <v>-45568.19</v>
      </c>
      <c r="X196" s="108">
        <f t="shared" si="6"/>
        <v>-95.51</v>
      </c>
      <c r="Y196" s="236"/>
    </row>
    <row r="197" spans="1:25" ht="15.75" customHeight="1">
      <c r="A197" s="618">
        <v>191</v>
      </c>
      <c r="B197" s="310" t="s">
        <v>2024</v>
      </c>
      <c r="C197" s="310" t="s">
        <v>1152</v>
      </c>
      <c r="D197" s="310" t="s">
        <v>2025</v>
      </c>
      <c r="E197" s="618" t="s">
        <v>1141</v>
      </c>
      <c r="F197" s="618">
        <v>1</v>
      </c>
      <c r="G197" s="620">
        <v>38626</v>
      </c>
      <c r="H197" s="71"/>
      <c r="I197" s="633" t="s">
        <v>1908</v>
      </c>
      <c r="J197" s="633" t="s">
        <v>1911</v>
      </c>
      <c r="K197" s="631">
        <v>0.06</v>
      </c>
      <c r="L197" s="631">
        <v>1</v>
      </c>
      <c r="M197" s="631">
        <v>0.01</v>
      </c>
      <c r="N197" s="631">
        <v>0</v>
      </c>
      <c r="O197" s="631">
        <v>0</v>
      </c>
      <c r="P197" s="631">
        <v>0</v>
      </c>
      <c r="Q197" s="631">
        <v>1.07</v>
      </c>
      <c r="R197" s="662">
        <v>184428.34</v>
      </c>
      <c r="S197" s="19">
        <v>85874.85</v>
      </c>
      <c r="T197" s="83">
        <v>8726.4</v>
      </c>
      <c r="U197" s="19"/>
      <c r="V197" s="83">
        <v>8726.4</v>
      </c>
      <c r="W197" s="19">
        <f t="shared" si="5"/>
        <v>-77148.45</v>
      </c>
      <c r="X197" s="108">
        <f t="shared" si="6"/>
        <v>-89.84</v>
      </c>
      <c r="Y197" s="236"/>
    </row>
    <row r="198" spans="1:25" ht="15.75" customHeight="1">
      <c r="A198" s="618">
        <v>192</v>
      </c>
      <c r="B198" s="310" t="s">
        <v>2024</v>
      </c>
      <c r="C198" s="310" t="s">
        <v>1152</v>
      </c>
      <c r="D198" s="310" t="s">
        <v>2025</v>
      </c>
      <c r="E198" s="618" t="s">
        <v>1141</v>
      </c>
      <c r="F198" s="618">
        <v>1</v>
      </c>
      <c r="G198" s="620">
        <v>38930</v>
      </c>
      <c r="H198" s="71"/>
      <c r="I198" s="633" t="s">
        <v>1908</v>
      </c>
      <c r="J198" s="633" t="s">
        <v>1911</v>
      </c>
      <c r="K198" s="631">
        <v>0.06</v>
      </c>
      <c r="L198" s="631">
        <v>0.3</v>
      </c>
      <c r="M198" s="631">
        <v>0.01</v>
      </c>
      <c r="N198" s="631">
        <v>0</v>
      </c>
      <c r="O198" s="631">
        <v>0</v>
      </c>
      <c r="P198" s="631">
        <v>0</v>
      </c>
      <c r="Q198" s="631">
        <v>0.37</v>
      </c>
      <c r="R198" s="662">
        <v>39081.199999999997</v>
      </c>
      <c r="S198" s="19">
        <v>18197.330000000002</v>
      </c>
      <c r="T198" s="83">
        <v>2986.4</v>
      </c>
      <c r="U198" s="19"/>
      <c r="V198" s="83">
        <v>2986.4</v>
      </c>
      <c r="W198" s="19">
        <f t="shared" si="5"/>
        <v>-15210.93</v>
      </c>
      <c r="X198" s="108">
        <f t="shared" si="6"/>
        <v>-83.59</v>
      </c>
      <c r="Y198" s="236"/>
    </row>
    <row r="199" spans="1:25" ht="15.75" customHeight="1">
      <c r="A199" s="618">
        <v>193</v>
      </c>
      <c r="B199" s="310" t="s">
        <v>2024</v>
      </c>
      <c r="C199" s="310" t="s">
        <v>1152</v>
      </c>
      <c r="D199" s="310" t="s">
        <v>2025</v>
      </c>
      <c r="E199" s="618" t="s">
        <v>1141</v>
      </c>
      <c r="F199" s="618">
        <v>1</v>
      </c>
      <c r="G199" s="620">
        <v>38930</v>
      </c>
      <c r="H199" s="71"/>
      <c r="I199" s="633" t="s">
        <v>1908</v>
      </c>
      <c r="J199" s="633" t="s">
        <v>1911</v>
      </c>
      <c r="K199" s="631">
        <v>0.06</v>
      </c>
      <c r="L199" s="631">
        <v>0.3</v>
      </c>
      <c r="M199" s="631">
        <v>0.01</v>
      </c>
      <c r="N199" s="631">
        <v>0</v>
      </c>
      <c r="O199" s="631">
        <v>0</v>
      </c>
      <c r="P199" s="631">
        <v>0</v>
      </c>
      <c r="Q199" s="631">
        <v>0.37</v>
      </c>
      <c r="R199" s="662">
        <v>39081.29</v>
      </c>
      <c r="S199" s="19">
        <v>18197.330000000002</v>
      </c>
      <c r="T199" s="83">
        <v>2986.4</v>
      </c>
      <c r="U199" s="19"/>
      <c r="V199" s="83">
        <v>2986.4</v>
      </c>
      <c r="W199" s="19">
        <f t="shared" si="5"/>
        <v>-15210.93</v>
      </c>
      <c r="X199" s="108">
        <f t="shared" si="6"/>
        <v>-83.59</v>
      </c>
      <c r="Y199" s="236"/>
    </row>
    <row r="200" spans="1:25" ht="15.75" customHeight="1">
      <c r="A200" s="618">
        <v>194</v>
      </c>
      <c r="B200" s="310" t="s">
        <v>2024</v>
      </c>
      <c r="C200" s="310" t="s">
        <v>1152</v>
      </c>
      <c r="D200" s="310" t="s">
        <v>2025</v>
      </c>
      <c r="E200" s="618" t="s">
        <v>1141</v>
      </c>
      <c r="F200" s="618">
        <v>1</v>
      </c>
      <c r="G200" s="620">
        <v>38930</v>
      </c>
      <c r="H200" s="71"/>
      <c r="I200" s="633" t="s">
        <v>1908</v>
      </c>
      <c r="J200" s="633" t="s">
        <v>1911</v>
      </c>
      <c r="K200" s="631">
        <v>0.06</v>
      </c>
      <c r="L200" s="631">
        <v>1</v>
      </c>
      <c r="M200" s="631">
        <v>0.01</v>
      </c>
      <c r="N200" s="631">
        <v>0</v>
      </c>
      <c r="O200" s="631">
        <v>0</v>
      </c>
      <c r="P200" s="631">
        <v>0</v>
      </c>
      <c r="Q200" s="631">
        <v>1.07</v>
      </c>
      <c r="R200" s="662">
        <v>163936.29999999999</v>
      </c>
      <c r="S200" s="19">
        <v>76333.320000000007</v>
      </c>
      <c r="T200" s="83">
        <v>8726.4</v>
      </c>
      <c r="U200" s="19"/>
      <c r="V200" s="83">
        <v>8726.4</v>
      </c>
      <c r="W200" s="19">
        <f t="shared" ref="W200:W263" si="7">V200-S200</f>
        <v>-67606.92</v>
      </c>
      <c r="X200" s="108">
        <f t="shared" ref="X200:X263" si="8">IF(OR(S200=0,S200=""),"",ROUND(W200/S200*100,2))</f>
        <v>-88.57</v>
      </c>
      <c r="Y200" s="236"/>
    </row>
    <row r="201" spans="1:25" ht="15.75" customHeight="1">
      <c r="A201" s="618">
        <v>195</v>
      </c>
      <c r="B201" s="310" t="s">
        <v>2024</v>
      </c>
      <c r="C201" s="310" t="s">
        <v>1152</v>
      </c>
      <c r="D201" s="310" t="s">
        <v>2025</v>
      </c>
      <c r="E201" s="618" t="s">
        <v>1141</v>
      </c>
      <c r="F201" s="618">
        <v>1</v>
      </c>
      <c r="G201" s="620">
        <v>38930</v>
      </c>
      <c r="H201" s="71"/>
      <c r="I201" s="633" t="s">
        <v>1908</v>
      </c>
      <c r="J201" s="633" t="s">
        <v>1911</v>
      </c>
      <c r="K201" s="631">
        <v>0.06</v>
      </c>
      <c r="L201" s="631">
        <v>1</v>
      </c>
      <c r="M201" s="631">
        <v>0.01</v>
      </c>
      <c r="N201" s="631">
        <v>0</v>
      </c>
      <c r="O201" s="631">
        <v>0</v>
      </c>
      <c r="P201" s="631">
        <v>0</v>
      </c>
      <c r="Q201" s="631">
        <v>1.07</v>
      </c>
      <c r="R201" s="662">
        <v>163936.31</v>
      </c>
      <c r="S201" s="19">
        <v>76333.350000000006</v>
      </c>
      <c r="T201" s="83">
        <v>8726.4</v>
      </c>
      <c r="U201" s="19"/>
      <c r="V201" s="83">
        <v>8726.4</v>
      </c>
      <c r="W201" s="19">
        <f t="shared" si="7"/>
        <v>-67606.95</v>
      </c>
      <c r="X201" s="108">
        <f t="shared" si="8"/>
        <v>-88.57</v>
      </c>
      <c r="Y201" s="236"/>
    </row>
    <row r="202" spans="1:25" ht="15.75" customHeight="1">
      <c r="A202" s="618">
        <v>196</v>
      </c>
      <c r="B202" s="310" t="s">
        <v>1984</v>
      </c>
      <c r="C202" s="310"/>
      <c r="D202" s="310"/>
      <c r="E202" s="618" t="s">
        <v>1141</v>
      </c>
      <c r="F202" s="618">
        <v>1</v>
      </c>
      <c r="G202" s="620">
        <v>38930</v>
      </c>
      <c r="H202" s="71"/>
      <c r="I202" s="633" t="s">
        <v>1908</v>
      </c>
      <c r="J202" s="633" t="s">
        <v>1911</v>
      </c>
      <c r="K202" s="631">
        <v>0</v>
      </c>
      <c r="L202" s="631">
        <v>8.6999999999999993</v>
      </c>
      <c r="M202" s="631">
        <v>0</v>
      </c>
      <c r="N202" s="631">
        <v>0</v>
      </c>
      <c r="O202" s="631">
        <v>0</v>
      </c>
      <c r="P202" s="631">
        <v>0</v>
      </c>
      <c r="Q202" s="631">
        <v>8.6999999999999993</v>
      </c>
      <c r="R202" s="662">
        <v>559453.13</v>
      </c>
      <c r="S202" s="19">
        <v>260496.86</v>
      </c>
      <c r="T202" s="83">
        <v>71340</v>
      </c>
      <c r="U202" s="19"/>
      <c r="V202" s="83">
        <v>71340</v>
      </c>
      <c r="W202" s="19">
        <f t="shared" si="7"/>
        <v>-189156.86</v>
      </c>
      <c r="X202" s="108">
        <f t="shared" si="8"/>
        <v>-72.61</v>
      </c>
      <c r="Y202" s="236"/>
    </row>
    <row r="203" spans="1:25" ht="15.75" customHeight="1">
      <c r="A203" s="618">
        <v>197</v>
      </c>
      <c r="B203" s="310" t="s">
        <v>1984</v>
      </c>
      <c r="C203" s="310"/>
      <c r="D203" s="310"/>
      <c r="E203" s="618" t="s">
        <v>1141</v>
      </c>
      <c r="F203" s="618">
        <v>1</v>
      </c>
      <c r="G203" s="620">
        <v>38930</v>
      </c>
      <c r="H203" s="71"/>
      <c r="I203" s="633" t="s">
        <v>1908</v>
      </c>
      <c r="J203" s="633" t="s">
        <v>1911</v>
      </c>
      <c r="K203" s="631">
        <v>0</v>
      </c>
      <c r="L203" s="631">
        <v>8.6999999999999993</v>
      </c>
      <c r="M203" s="631">
        <v>0</v>
      </c>
      <c r="N203" s="631">
        <v>0</v>
      </c>
      <c r="O203" s="631">
        <v>0</v>
      </c>
      <c r="P203" s="631">
        <v>0</v>
      </c>
      <c r="Q203" s="631">
        <v>8.6999999999999993</v>
      </c>
      <c r="R203" s="662">
        <v>559453.13</v>
      </c>
      <c r="S203" s="19">
        <v>260496.91</v>
      </c>
      <c r="T203" s="83">
        <v>71340</v>
      </c>
      <c r="U203" s="19"/>
      <c r="V203" s="83">
        <v>71340</v>
      </c>
      <c r="W203" s="19">
        <f t="shared" si="7"/>
        <v>-189156.91</v>
      </c>
      <c r="X203" s="108">
        <f t="shared" si="8"/>
        <v>-72.61</v>
      </c>
      <c r="Y203" s="236"/>
    </row>
    <row r="204" spans="1:25" ht="15.75" customHeight="1">
      <c r="A204" s="618">
        <v>198</v>
      </c>
      <c r="B204" s="310" t="s">
        <v>2026</v>
      </c>
      <c r="C204" s="310"/>
      <c r="D204" s="310"/>
      <c r="E204" s="618" t="s">
        <v>1141</v>
      </c>
      <c r="F204" s="618">
        <v>1</v>
      </c>
      <c r="G204" s="620">
        <v>38930</v>
      </c>
      <c r="H204" s="71"/>
      <c r="I204" s="633" t="s">
        <v>1908</v>
      </c>
      <c r="J204" s="633" t="s">
        <v>1911</v>
      </c>
      <c r="K204" s="631">
        <v>0</v>
      </c>
      <c r="L204" s="631">
        <v>0</v>
      </c>
      <c r="M204" s="631">
        <v>0</v>
      </c>
      <c r="N204" s="631">
        <v>0</v>
      </c>
      <c r="O204" s="631">
        <f>P204</f>
        <v>8.6999999999999993</v>
      </c>
      <c r="P204" s="631">
        <v>8.6999999999999993</v>
      </c>
      <c r="Q204" s="631">
        <v>8.6999999999999993</v>
      </c>
      <c r="R204" s="662">
        <v>559453.13</v>
      </c>
      <c r="S204" s="19">
        <v>260496.86</v>
      </c>
      <c r="T204" s="83">
        <v>18618</v>
      </c>
      <c r="U204" s="19"/>
      <c r="V204" s="83">
        <v>18618</v>
      </c>
      <c r="W204" s="19">
        <f t="shared" si="7"/>
        <v>-241878.86</v>
      </c>
      <c r="X204" s="108">
        <f t="shared" si="8"/>
        <v>-92.85</v>
      </c>
      <c r="Y204" s="236"/>
    </row>
    <row r="205" spans="1:25" ht="15.75" customHeight="1">
      <c r="A205" s="618">
        <v>199</v>
      </c>
      <c r="B205" s="310" t="s">
        <v>2026</v>
      </c>
      <c r="C205" s="310"/>
      <c r="D205" s="310"/>
      <c r="E205" s="618" t="s">
        <v>1141</v>
      </c>
      <c r="F205" s="618">
        <v>1</v>
      </c>
      <c r="G205" s="620">
        <v>38930</v>
      </c>
      <c r="H205" s="71"/>
      <c r="I205" s="633" t="s">
        <v>1908</v>
      </c>
      <c r="J205" s="633" t="s">
        <v>1911</v>
      </c>
      <c r="K205" s="631">
        <v>0</v>
      </c>
      <c r="L205" s="631">
        <v>0</v>
      </c>
      <c r="M205" s="631">
        <v>0</v>
      </c>
      <c r="N205" s="631">
        <v>0</v>
      </c>
      <c r="O205" s="631">
        <f>P205</f>
        <v>8.6999999999999993</v>
      </c>
      <c r="P205" s="631">
        <v>8.6999999999999993</v>
      </c>
      <c r="Q205" s="631">
        <v>8.6999999999999993</v>
      </c>
      <c r="R205" s="662">
        <v>559453.13</v>
      </c>
      <c r="S205" s="19">
        <v>260496.91</v>
      </c>
      <c r="T205" s="83">
        <v>18618</v>
      </c>
      <c r="U205" s="19"/>
      <c r="V205" s="83">
        <v>18618</v>
      </c>
      <c r="W205" s="19">
        <f t="shared" si="7"/>
        <v>-241878.91</v>
      </c>
      <c r="X205" s="108">
        <f t="shared" si="8"/>
        <v>-92.85</v>
      </c>
      <c r="Y205" s="236"/>
    </row>
    <row r="206" spans="1:25" ht="15.75" customHeight="1">
      <c r="A206" s="618">
        <v>200</v>
      </c>
      <c r="B206" s="310" t="s">
        <v>2027</v>
      </c>
      <c r="C206" s="310" t="s">
        <v>1750</v>
      </c>
      <c r="D206" s="310" t="s">
        <v>2028</v>
      </c>
      <c r="E206" s="618" t="s">
        <v>1141</v>
      </c>
      <c r="F206" s="618">
        <v>1</v>
      </c>
      <c r="G206" s="620">
        <v>38596</v>
      </c>
      <c r="H206" s="71"/>
      <c r="I206" s="633" t="s">
        <v>1908</v>
      </c>
      <c r="J206" s="633" t="s">
        <v>1911</v>
      </c>
      <c r="K206" s="631">
        <v>0.5</v>
      </c>
      <c r="L206" s="631">
        <v>0</v>
      </c>
      <c r="M206" s="631">
        <v>0.01</v>
      </c>
      <c r="N206" s="631">
        <v>0</v>
      </c>
      <c r="O206" s="631">
        <v>0</v>
      </c>
      <c r="P206" s="631">
        <v>0</v>
      </c>
      <c r="Q206" s="631">
        <v>0.51</v>
      </c>
      <c r="R206" s="662">
        <v>74795</v>
      </c>
      <c r="S206" s="19">
        <v>34826.480000000003</v>
      </c>
      <c r="T206" s="83">
        <v>1468</v>
      </c>
      <c r="U206" s="19"/>
      <c r="V206" s="83">
        <v>1468</v>
      </c>
      <c r="W206" s="19">
        <f t="shared" si="7"/>
        <v>-33358.480000000003</v>
      </c>
      <c r="X206" s="108">
        <f t="shared" si="8"/>
        <v>-95.78</v>
      </c>
      <c r="Y206" s="236"/>
    </row>
    <row r="207" spans="1:25" ht="15.75" customHeight="1">
      <c r="A207" s="618">
        <v>201</v>
      </c>
      <c r="B207" s="310" t="s">
        <v>2027</v>
      </c>
      <c r="C207" s="310" t="s">
        <v>1750</v>
      </c>
      <c r="D207" s="310" t="s">
        <v>2028</v>
      </c>
      <c r="E207" s="618" t="s">
        <v>1141</v>
      </c>
      <c r="F207" s="618">
        <v>1</v>
      </c>
      <c r="G207" s="620">
        <v>38596</v>
      </c>
      <c r="H207" s="71"/>
      <c r="I207" s="633" t="s">
        <v>1908</v>
      </c>
      <c r="J207" s="633" t="s">
        <v>1911</v>
      </c>
      <c r="K207" s="631">
        <v>0.5</v>
      </c>
      <c r="L207" s="631">
        <v>0</v>
      </c>
      <c r="M207" s="631">
        <v>0.01</v>
      </c>
      <c r="N207" s="631">
        <v>0</v>
      </c>
      <c r="O207" s="631">
        <v>0</v>
      </c>
      <c r="P207" s="631">
        <v>0</v>
      </c>
      <c r="Q207" s="631">
        <v>0.51</v>
      </c>
      <c r="R207" s="662">
        <v>74795</v>
      </c>
      <c r="S207" s="19">
        <v>34826.480000000003</v>
      </c>
      <c r="T207" s="83">
        <v>1468</v>
      </c>
      <c r="U207" s="19"/>
      <c r="V207" s="83">
        <v>1468</v>
      </c>
      <c r="W207" s="19">
        <f t="shared" si="7"/>
        <v>-33358.480000000003</v>
      </c>
      <c r="X207" s="108">
        <f t="shared" si="8"/>
        <v>-95.78</v>
      </c>
      <c r="Y207" s="236"/>
    </row>
    <row r="208" spans="1:25" ht="15.75" customHeight="1">
      <c r="A208" s="618">
        <v>202</v>
      </c>
      <c r="B208" s="310" t="s">
        <v>2027</v>
      </c>
      <c r="C208" s="310" t="s">
        <v>1750</v>
      </c>
      <c r="D208" s="310" t="s">
        <v>2028</v>
      </c>
      <c r="E208" s="618" t="s">
        <v>1141</v>
      </c>
      <c r="F208" s="618">
        <v>1</v>
      </c>
      <c r="G208" s="620">
        <v>38596</v>
      </c>
      <c r="H208" s="71"/>
      <c r="I208" s="633" t="s">
        <v>1908</v>
      </c>
      <c r="J208" s="633" t="s">
        <v>1911</v>
      </c>
      <c r="K208" s="631">
        <v>0.5</v>
      </c>
      <c r="L208" s="631">
        <v>0</v>
      </c>
      <c r="M208" s="631">
        <v>0.01</v>
      </c>
      <c r="N208" s="631">
        <v>0</v>
      </c>
      <c r="O208" s="631">
        <v>0</v>
      </c>
      <c r="P208" s="631">
        <v>0</v>
      </c>
      <c r="Q208" s="631">
        <v>0.51</v>
      </c>
      <c r="R208" s="662">
        <v>74795</v>
      </c>
      <c r="S208" s="19">
        <v>34826.480000000003</v>
      </c>
      <c r="T208" s="83">
        <v>1468</v>
      </c>
      <c r="U208" s="19"/>
      <c r="V208" s="83">
        <v>1468</v>
      </c>
      <c r="W208" s="19">
        <f t="shared" si="7"/>
        <v>-33358.480000000003</v>
      </c>
      <c r="X208" s="108">
        <f t="shared" si="8"/>
        <v>-95.78</v>
      </c>
      <c r="Y208" s="236"/>
    </row>
    <row r="209" spans="1:25" ht="15.75" customHeight="1">
      <c r="A209" s="618">
        <v>203</v>
      </c>
      <c r="B209" s="310" t="s">
        <v>2027</v>
      </c>
      <c r="C209" s="310" t="s">
        <v>1750</v>
      </c>
      <c r="D209" s="310" t="s">
        <v>2028</v>
      </c>
      <c r="E209" s="618" t="s">
        <v>1141</v>
      </c>
      <c r="F209" s="618">
        <v>1</v>
      </c>
      <c r="G209" s="620">
        <v>38596</v>
      </c>
      <c r="H209" s="71"/>
      <c r="I209" s="633" t="s">
        <v>1908</v>
      </c>
      <c r="J209" s="633" t="s">
        <v>1911</v>
      </c>
      <c r="K209" s="631">
        <v>0.5</v>
      </c>
      <c r="L209" s="631">
        <v>0</v>
      </c>
      <c r="M209" s="631">
        <v>0.01</v>
      </c>
      <c r="N209" s="631">
        <v>0</v>
      </c>
      <c r="O209" s="631">
        <v>0</v>
      </c>
      <c r="P209" s="631">
        <v>0</v>
      </c>
      <c r="Q209" s="631">
        <v>0.51</v>
      </c>
      <c r="R209" s="662">
        <v>74795</v>
      </c>
      <c r="S209" s="19">
        <v>34826.480000000003</v>
      </c>
      <c r="T209" s="83">
        <v>1468</v>
      </c>
      <c r="U209" s="19"/>
      <c r="V209" s="83">
        <v>1468</v>
      </c>
      <c r="W209" s="19">
        <f t="shared" si="7"/>
        <v>-33358.480000000003</v>
      </c>
      <c r="X209" s="108">
        <f t="shared" si="8"/>
        <v>-95.78</v>
      </c>
      <c r="Y209" s="236"/>
    </row>
    <row r="210" spans="1:25" ht="15.75" customHeight="1">
      <c r="A210" s="618">
        <v>204</v>
      </c>
      <c r="B210" s="310" t="s">
        <v>2027</v>
      </c>
      <c r="C210" s="310" t="s">
        <v>1750</v>
      </c>
      <c r="D210" s="310" t="s">
        <v>2028</v>
      </c>
      <c r="E210" s="618" t="s">
        <v>1141</v>
      </c>
      <c r="F210" s="618">
        <v>1</v>
      </c>
      <c r="G210" s="620">
        <v>38596</v>
      </c>
      <c r="H210" s="71"/>
      <c r="I210" s="633" t="s">
        <v>1908</v>
      </c>
      <c r="J210" s="633" t="s">
        <v>1911</v>
      </c>
      <c r="K210" s="631">
        <v>0.5</v>
      </c>
      <c r="L210" s="631">
        <v>0</v>
      </c>
      <c r="M210" s="631">
        <v>0.01</v>
      </c>
      <c r="N210" s="631">
        <v>0</v>
      </c>
      <c r="O210" s="631">
        <v>0</v>
      </c>
      <c r="P210" s="631">
        <v>0</v>
      </c>
      <c r="Q210" s="631">
        <v>0.51</v>
      </c>
      <c r="R210" s="662">
        <v>74799.69</v>
      </c>
      <c r="S210" s="19">
        <v>34828.9</v>
      </c>
      <c r="T210" s="83">
        <v>1468</v>
      </c>
      <c r="U210" s="19"/>
      <c r="V210" s="83">
        <v>1468</v>
      </c>
      <c r="W210" s="19">
        <f t="shared" si="7"/>
        <v>-33360.9</v>
      </c>
      <c r="X210" s="108">
        <f t="shared" si="8"/>
        <v>-95.79</v>
      </c>
      <c r="Y210" s="236"/>
    </row>
    <row r="211" spans="1:25" ht="15.75" customHeight="1">
      <c r="A211" s="618">
        <v>205</v>
      </c>
      <c r="B211" s="310" t="s">
        <v>2029</v>
      </c>
      <c r="C211" s="310"/>
      <c r="D211" s="310"/>
      <c r="E211" s="618" t="s">
        <v>1141</v>
      </c>
      <c r="F211" s="618">
        <v>1</v>
      </c>
      <c r="G211" s="620">
        <v>38596</v>
      </c>
      <c r="H211" s="71"/>
      <c r="I211" s="633" t="s">
        <v>1908</v>
      </c>
      <c r="J211" s="633" t="s">
        <v>1911</v>
      </c>
      <c r="K211" s="631">
        <v>0</v>
      </c>
      <c r="L211" s="631">
        <v>0.2</v>
      </c>
      <c r="M211" s="631">
        <v>0</v>
      </c>
      <c r="N211" s="631">
        <v>0</v>
      </c>
      <c r="O211" s="631">
        <v>0</v>
      </c>
      <c r="P211" s="631">
        <v>0</v>
      </c>
      <c r="Q211" s="631">
        <v>0.2</v>
      </c>
      <c r="R211" s="662">
        <v>20492</v>
      </c>
      <c r="S211" s="19">
        <v>9541.08</v>
      </c>
      <c r="T211" s="83">
        <v>1640</v>
      </c>
      <c r="U211" s="19"/>
      <c r="V211" s="83">
        <v>1640</v>
      </c>
      <c r="W211" s="19">
        <f t="shared" si="7"/>
        <v>-7901.08</v>
      </c>
      <c r="X211" s="108">
        <f t="shared" si="8"/>
        <v>-82.81</v>
      </c>
      <c r="Y211" s="236"/>
    </row>
    <row r="212" spans="1:25" ht="15.75" customHeight="1">
      <c r="A212" s="618">
        <v>206</v>
      </c>
      <c r="B212" s="310" t="s">
        <v>2029</v>
      </c>
      <c r="C212" s="310"/>
      <c r="D212" s="310"/>
      <c r="E212" s="618" t="s">
        <v>1141</v>
      </c>
      <c r="F212" s="618">
        <v>1</v>
      </c>
      <c r="G212" s="620">
        <v>38596</v>
      </c>
      <c r="H212" s="71"/>
      <c r="I212" s="633" t="s">
        <v>1908</v>
      </c>
      <c r="J212" s="633" t="s">
        <v>1911</v>
      </c>
      <c r="K212" s="631">
        <v>0</v>
      </c>
      <c r="L212" s="631">
        <v>0.2</v>
      </c>
      <c r="M212" s="631">
        <v>0</v>
      </c>
      <c r="N212" s="631">
        <v>0</v>
      </c>
      <c r="O212" s="631">
        <v>0</v>
      </c>
      <c r="P212" s="631">
        <v>0</v>
      </c>
      <c r="Q212" s="631">
        <v>0.2</v>
      </c>
      <c r="R212" s="662">
        <v>20492</v>
      </c>
      <c r="S212" s="19">
        <v>9541.08</v>
      </c>
      <c r="T212" s="83">
        <v>1640</v>
      </c>
      <c r="U212" s="19"/>
      <c r="V212" s="83">
        <v>1640</v>
      </c>
      <c r="W212" s="19">
        <f t="shared" si="7"/>
        <v>-7901.08</v>
      </c>
      <c r="X212" s="108">
        <f t="shared" si="8"/>
        <v>-82.81</v>
      </c>
      <c r="Y212" s="236"/>
    </row>
    <row r="213" spans="1:25" ht="15.75" customHeight="1">
      <c r="A213" s="618">
        <v>207</v>
      </c>
      <c r="B213" s="310" t="s">
        <v>2029</v>
      </c>
      <c r="C213" s="310"/>
      <c r="D213" s="310"/>
      <c r="E213" s="618" t="s">
        <v>1141</v>
      </c>
      <c r="F213" s="618">
        <v>1</v>
      </c>
      <c r="G213" s="620">
        <v>38596</v>
      </c>
      <c r="H213" s="71"/>
      <c r="I213" s="633" t="s">
        <v>1908</v>
      </c>
      <c r="J213" s="633" t="s">
        <v>1911</v>
      </c>
      <c r="K213" s="631">
        <v>0</v>
      </c>
      <c r="L213" s="631">
        <v>0.2</v>
      </c>
      <c r="M213" s="631">
        <v>0</v>
      </c>
      <c r="N213" s="631">
        <v>0</v>
      </c>
      <c r="O213" s="631">
        <v>0</v>
      </c>
      <c r="P213" s="631">
        <v>0</v>
      </c>
      <c r="Q213" s="631">
        <v>0.2</v>
      </c>
      <c r="R213" s="662">
        <v>20492</v>
      </c>
      <c r="S213" s="19">
        <v>9541.08</v>
      </c>
      <c r="T213" s="83">
        <v>1640</v>
      </c>
      <c r="U213" s="19"/>
      <c r="V213" s="83">
        <v>1640</v>
      </c>
      <c r="W213" s="19">
        <f t="shared" si="7"/>
        <v>-7901.08</v>
      </c>
      <c r="X213" s="108">
        <f t="shared" si="8"/>
        <v>-82.81</v>
      </c>
      <c r="Y213" s="236"/>
    </row>
    <row r="214" spans="1:25" ht="15.75" customHeight="1">
      <c r="A214" s="618">
        <v>208</v>
      </c>
      <c r="B214" s="310" t="s">
        <v>2029</v>
      </c>
      <c r="C214" s="310"/>
      <c r="D214" s="310"/>
      <c r="E214" s="618" t="s">
        <v>1141</v>
      </c>
      <c r="F214" s="618">
        <v>1</v>
      </c>
      <c r="G214" s="620">
        <v>38596</v>
      </c>
      <c r="H214" s="71"/>
      <c r="I214" s="633" t="s">
        <v>1908</v>
      </c>
      <c r="J214" s="633" t="s">
        <v>1911</v>
      </c>
      <c r="K214" s="631">
        <v>0</v>
      </c>
      <c r="L214" s="631">
        <v>0.2</v>
      </c>
      <c r="M214" s="631">
        <v>0</v>
      </c>
      <c r="N214" s="631">
        <v>0</v>
      </c>
      <c r="O214" s="631">
        <v>0</v>
      </c>
      <c r="P214" s="631">
        <v>0</v>
      </c>
      <c r="Q214" s="631">
        <v>0.2</v>
      </c>
      <c r="R214" s="662">
        <v>20492.150000000001</v>
      </c>
      <c r="S214" s="19">
        <v>9543.7099999999991</v>
      </c>
      <c r="T214" s="83">
        <v>1640</v>
      </c>
      <c r="U214" s="19"/>
      <c r="V214" s="83">
        <v>1640</v>
      </c>
      <c r="W214" s="19">
        <f t="shared" si="7"/>
        <v>-7903.71</v>
      </c>
      <c r="X214" s="108">
        <f t="shared" si="8"/>
        <v>-82.82</v>
      </c>
      <c r="Y214" s="236"/>
    </row>
    <row r="215" spans="1:25" ht="15.75" customHeight="1">
      <c r="A215" s="618">
        <v>209</v>
      </c>
      <c r="B215" s="310" t="s">
        <v>2030</v>
      </c>
      <c r="C215" s="310"/>
      <c r="D215" s="310"/>
      <c r="E215" s="618" t="s">
        <v>1141</v>
      </c>
      <c r="F215" s="618">
        <v>1</v>
      </c>
      <c r="G215" s="620">
        <v>38626</v>
      </c>
      <c r="H215" s="71"/>
      <c r="I215" s="633" t="s">
        <v>1908</v>
      </c>
      <c r="J215" s="633" t="s">
        <v>1911</v>
      </c>
      <c r="K215" s="631">
        <v>0.2</v>
      </c>
      <c r="L215" s="631">
        <v>0</v>
      </c>
      <c r="M215" s="631">
        <v>0</v>
      </c>
      <c r="N215" s="631">
        <v>0</v>
      </c>
      <c r="O215" s="631">
        <v>0</v>
      </c>
      <c r="P215" s="631">
        <v>0</v>
      </c>
      <c r="Q215" s="631">
        <v>0.2</v>
      </c>
      <c r="R215" s="662">
        <v>22833.99</v>
      </c>
      <c r="S215" s="19">
        <v>10632.27</v>
      </c>
      <c r="T215" s="83">
        <v>428</v>
      </c>
      <c r="U215" s="19"/>
      <c r="V215" s="83">
        <v>428</v>
      </c>
      <c r="W215" s="19">
        <f t="shared" si="7"/>
        <v>-10204.27</v>
      </c>
      <c r="X215" s="108">
        <f t="shared" si="8"/>
        <v>-95.97</v>
      </c>
      <c r="Y215" s="236"/>
    </row>
    <row r="216" spans="1:25" ht="15.75" customHeight="1">
      <c r="A216" s="618">
        <v>210</v>
      </c>
      <c r="B216" s="310" t="s">
        <v>2031</v>
      </c>
      <c r="C216" s="310" t="s">
        <v>1751</v>
      </c>
      <c r="D216" s="310" t="s">
        <v>2016</v>
      </c>
      <c r="E216" s="618" t="s">
        <v>1141</v>
      </c>
      <c r="F216" s="618">
        <v>1</v>
      </c>
      <c r="G216" s="620">
        <v>38596</v>
      </c>
      <c r="H216" s="71"/>
      <c r="I216" s="633" t="s">
        <v>1908</v>
      </c>
      <c r="J216" s="633" t="s">
        <v>1911</v>
      </c>
      <c r="K216" s="631">
        <v>0.2</v>
      </c>
      <c r="L216" s="631">
        <v>0</v>
      </c>
      <c r="M216" s="631">
        <v>0</v>
      </c>
      <c r="N216" s="631">
        <v>0</v>
      </c>
      <c r="O216" s="631">
        <v>0</v>
      </c>
      <c r="P216" s="631">
        <v>0</v>
      </c>
      <c r="Q216" s="631">
        <v>0.2</v>
      </c>
      <c r="R216" s="662">
        <v>7318.59</v>
      </c>
      <c r="S216" s="19">
        <v>3407.69</v>
      </c>
      <c r="T216" s="83">
        <v>428</v>
      </c>
      <c r="U216" s="19"/>
      <c r="V216" s="83">
        <v>428</v>
      </c>
      <c r="W216" s="19">
        <f t="shared" si="7"/>
        <v>-2979.69</v>
      </c>
      <c r="X216" s="108">
        <f t="shared" si="8"/>
        <v>-87.44</v>
      </c>
      <c r="Y216" s="236"/>
    </row>
    <row r="217" spans="1:25" ht="15.75" customHeight="1">
      <c r="A217" s="618">
        <v>211</v>
      </c>
      <c r="B217" s="310" t="s">
        <v>2032</v>
      </c>
      <c r="C217" s="310" t="s">
        <v>1752</v>
      </c>
      <c r="D217" s="310" t="s">
        <v>2008</v>
      </c>
      <c r="E217" s="618" t="s">
        <v>1141</v>
      </c>
      <c r="F217" s="618">
        <v>1</v>
      </c>
      <c r="G217" s="620">
        <v>38596</v>
      </c>
      <c r="H217" s="71"/>
      <c r="I217" s="633" t="s">
        <v>1908</v>
      </c>
      <c r="J217" s="633" t="s">
        <v>1911</v>
      </c>
      <c r="K217" s="631">
        <v>0.21</v>
      </c>
      <c r="L217" s="631">
        <v>0</v>
      </c>
      <c r="M217" s="631">
        <v>0</v>
      </c>
      <c r="N217" s="631">
        <v>0</v>
      </c>
      <c r="O217" s="631">
        <v>0</v>
      </c>
      <c r="P217" s="631">
        <v>0</v>
      </c>
      <c r="Q217" s="631">
        <v>0.21</v>
      </c>
      <c r="R217" s="662">
        <v>16042.34</v>
      </c>
      <c r="S217" s="19">
        <v>8469.81</v>
      </c>
      <c r="T217" s="83">
        <v>449.4</v>
      </c>
      <c r="U217" s="19"/>
      <c r="V217" s="83">
        <v>449.4</v>
      </c>
      <c r="W217" s="19">
        <f t="shared" si="7"/>
        <v>-8020.41</v>
      </c>
      <c r="X217" s="108">
        <f t="shared" si="8"/>
        <v>-94.69</v>
      </c>
      <c r="Y217" s="236"/>
    </row>
    <row r="218" spans="1:25" ht="15.75" customHeight="1">
      <c r="A218" s="618">
        <v>212</v>
      </c>
      <c r="B218" s="310" t="s">
        <v>1999</v>
      </c>
      <c r="C218" s="310" t="s">
        <v>1394</v>
      </c>
      <c r="D218" s="310" t="s">
        <v>2000</v>
      </c>
      <c r="E218" s="618" t="s">
        <v>1141</v>
      </c>
      <c r="F218" s="618">
        <v>1</v>
      </c>
      <c r="G218" s="620">
        <v>38626</v>
      </c>
      <c r="H218" s="71"/>
      <c r="I218" s="633" t="s">
        <v>1908</v>
      </c>
      <c r="J218" s="633" t="s">
        <v>1911</v>
      </c>
      <c r="K218" s="631">
        <v>0.16</v>
      </c>
      <c r="L218" s="631">
        <v>0.17</v>
      </c>
      <c r="M218" s="631">
        <v>0.01</v>
      </c>
      <c r="N218" s="631">
        <v>0</v>
      </c>
      <c r="O218" s="631">
        <v>0</v>
      </c>
      <c r="P218" s="631">
        <v>0</v>
      </c>
      <c r="Q218" s="631">
        <v>0.34</v>
      </c>
      <c r="R218" s="662">
        <v>18442.830000000002</v>
      </c>
      <c r="S218" s="19">
        <v>8587.3700000000008</v>
      </c>
      <c r="T218" s="83">
        <v>2134.4</v>
      </c>
      <c r="U218" s="19"/>
      <c r="V218" s="83">
        <v>2134.4</v>
      </c>
      <c r="W218" s="19">
        <f t="shared" si="7"/>
        <v>-6452.97</v>
      </c>
      <c r="X218" s="108">
        <f t="shared" si="8"/>
        <v>-75.14</v>
      </c>
      <c r="Y218" s="236"/>
    </row>
    <row r="219" spans="1:25" ht="15.75" customHeight="1">
      <c r="A219" s="618">
        <v>213</v>
      </c>
      <c r="B219" s="310" t="s">
        <v>2033</v>
      </c>
      <c r="C219" s="310" t="s">
        <v>1753</v>
      </c>
      <c r="D219" s="310" t="s">
        <v>2034</v>
      </c>
      <c r="E219" s="618" t="s">
        <v>1141</v>
      </c>
      <c r="F219" s="618">
        <v>1</v>
      </c>
      <c r="G219" s="620">
        <v>38626</v>
      </c>
      <c r="H219" s="71"/>
      <c r="I219" s="633" t="s">
        <v>1908</v>
      </c>
      <c r="J219" s="633" t="s">
        <v>1911</v>
      </c>
      <c r="K219" s="631">
        <v>2.5</v>
      </c>
      <c r="L219" s="631">
        <v>0.2</v>
      </c>
      <c r="M219" s="631">
        <v>0.25</v>
      </c>
      <c r="N219" s="631">
        <v>0</v>
      </c>
      <c r="O219" s="631">
        <v>0</v>
      </c>
      <c r="P219" s="631">
        <v>0</v>
      </c>
      <c r="Q219" s="631">
        <v>2.95</v>
      </c>
      <c r="R219" s="662">
        <v>20492.04</v>
      </c>
      <c r="S219" s="19">
        <v>9541.52</v>
      </c>
      <c r="T219" s="83">
        <v>16940</v>
      </c>
      <c r="U219" s="19"/>
      <c r="V219" s="83">
        <v>16940</v>
      </c>
      <c r="W219" s="19">
        <f t="shared" si="7"/>
        <v>7398.48</v>
      </c>
      <c r="X219" s="108">
        <f t="shared" si="8"/>
        <v>77.540000000000006</v>
      </c>
      <c r="Y219" s="236"/>
    </row>
    <row r="220" spans="1:25" ht="15.75" customHeight="1">
      <c r="A220" s="618">
        <v>214</v>
      </c>
      <c r="B220" s="310" t="s">
        <v>2035</v>
      </c>
      <c r="C220" s="310"/>
      <c r="D220" s="310"/>
      <c r="E220" s="618" t="s">
        <v>1141</v>
      </c>
      <c r="F220" s="618">
        <v>1</v>
      </c>
      <c r="G220" s="620">
        <v>38626</v>
      </c>
      <c r="H220" s="71"/>
      <c r="I220" s="633" t="s">
        <v>1908</v>
      </c>
      <c r="J220" s="633" t="s">
        <v>1911</v>
      </c>
      <c r="K220" s="631">
        <v>1</v>
      </c>
      <c r="L220" s="631">
        <v>0</v>
      </c>
      <c r="M220" s="631">
        <v>0</v>
      </c>
      <c r="N220" s="631">
        <v>0</v>
      </c>
      <c r="O220" s="631">
        <v>0</v>
      </c>
      <c r="P220" s="631">
        <v>0</v>
      </c>
      <c r="Q220" s="631">
        <v>1</v>
      </c>
      <c r="R220" s="662">
        <v>110071.52</v>
      </c>
      <c r="S220" s="19">
        <v>51252.46</v>
      </c>
      <c r="T220" s="83">
        <v>2140</v>
      </c>
      <c r="U220" s="19"/>
      <c r="V220" s="83">
        <v>2140</v>
      </c>
      <c r="W220" s="19">
        <f t="shared" si="7"/>
        <v>-49112.46</v>
      </c>
      <c r="X220" s="108">
        <f t="shared" si="8"/>
        <v>-95.82</v>
      </c>
      <c r="Y220" s="236"/>
    </row>
    <row r="221" spans="1:25" ht="15.75" customHeight="1">
      <c r="A221" s="618">
        <v>215</v>
      </c>
      <c r="B221" s="310" t="s">
        <v>2036</v>
      </c>
      <c r="C221" s="310" t="s">
        <v>1751</v>
      </c>
      <c r="D221" s="310" t="s">
        <v>2016</v>
      </c>
      <c r="E221" s="618" t="s">
        <v>1141</v>
      </c>
      <c r="F221" s="618">
        <v>1</v>
      </c>
      <c r="G221" s="620">
        <v>38626</v>
      </c>
      <c r="H221" s="71"/>
      <c r="I221" s="633" t="s">
        <v>1908</v>
      </c>
      <c r="J221" s="633" t="s">
        <v>1911</v>
      </c>
      <c r="K221" s="631">
        <v>0.2</v>
      </c>
      <c r="L221" s="631">
        <v>0</v>
      </c>
      <c r="M221" s="631">
        <v>0</v>
      </c>
      <c r="N221" s="631">
        <v>0</v>
      </c>
      <c r="O221" s="631">
        <v>0</v>
      </c>
      <c r="P221" s="631">
        <v>0</v>
      </c>
      <c r="Q221" s="631">
        <v>0.2</v>
      </c>
      <c r="R221" s="662">
        <v>7318.59</v>
      </c>
      <c r="S221" s="19">
        <v>3407.69</v>
      </c>
      <c r="T221" s="83">
        <v>428</v>
      </c>
      <c r="U221" s="19"/>
      <c r="V221" s="83">
        <v>428</v>
      </c>
      <c r="W221" s="19">
        <f t="shared" si="7"/>
        <v>-2979.69</v>
      </c>
      <c r="X221" s="108">
        <f t="shared" si="8"/>
        <v>-87.44</v>
      </c>
      <c r="Y221" s="236"/>
    </row>
    <row r="222" spans="1:25" ht="15.75" customHeight="1">
      <c r="A222" s="618">
        <v>216</v>
      </c>
      <c r="B222" s="310" t="s">
        <v>2024</v>
      </c>
      <c r="C222" s="310" t="s">
        <v>1152</v>
      </c>
      <c r="D222" s="310" t="s">
        <v>2025</v>
      </c>
      <c r="E222" s="618" t="s">
        <v>1141</v>
      </c>
      <c r="F222" s="618">
        <v>1</v>
      </c>
      <c r="G222" s="620">
        <v>38626</v>
      </c>
      <c r="H222" s="71"/>
      <c r="I222" s="633" t="s">
        <v>1908</v>
      </c>
      <c r="J222" s="633" t="s">
        <v>1911</v>
      </c>
      <c r="K222" s="631">
        <v>0.06</v>
      </c>
      <c r="L222" s="631">
        <v>3</v>
      </c>
      <c r="M222" s="631">
        <v>0.01</v>
      </c>
      <c r="N222" s="631">
        <v>0</v>
      </c>
      <c r="O222" s="631">
        <v>0</v>
      </c>
      <c r="P222" s="631">
        <v>0</v>
      </c>
      <c r="Q222" s="631">
        <v>3.07</v>
      </c>
      <c r="R222" s="662">
        <v>313235.44</v>
      </c>
      <c r="S222" s="19">
        <v>145851.24</v>
      </c>
      <c r="T222" s="83">
        <v>25126.400000000001</v>
      </c>
      <c r="U222" s="19"/>
      <c r="V222" s="83">
        <v>25126.400000000001</v>
      </c>
      <c r="W222" s="19">
        <f t="shared" si="7"/>
        <v>-120724.84</v>
      </c>
      <c r="X222" s="108">
        <f t="shared" si="8"/>
        <v>-82.77</v>
      </c>
      <c r="Y222" s="236"/>
    </row>
    <row r="223" spans="1:25" ht="15.75" customHeight="1">
      <c r="A223" s="618">
        <v>217</v>
      </c>
      <c r="B223" s="310" t="s">
        <v>2024</v>
      </c>
      <c r="C223" s="310" t="s">
        <v>1152</v>
      </c>
      <c r="D223" s="310" t="s">
        <v>2025</v>
      </c>
      <c r="E223" s="618" t="s">
        <v>1141</v>
      </c>
      <c r="F223" s="618">
        <v>1</v>
      </c>
      <c r="G223" s="620">
        <v>38626</v>
      </c>
      <c r="H223" s="71"/>
      <c r="I223" s="633" t="s">
        <v>1908</v>
      </c>
      <c r="J223" s="633" t="s">
        <v>1911</v>
      </c>
      <c r="K223" s="631">
        <v>0.06</v>
      </c>
      <c r="L223" s="631">
        <v>3</v>
      </c>
      <c r="M223" s="631">
        <v>0.01</v>
      </c>
      <c r="N223" s="631">
        <v>0</v>
      </c>
      <c r="O223" s="631">
        <v>0</v>
      </c>
      <c r="P223" s="631">
        <v>0</v>
      </c>
      <c r="Q223" s="631">
        <v>3.07</v>
      </c>
      <c r="R223" s="662">
        <v>313235.44</v>
      </c>
      <c r="S223" s="19">
        <v>145851.32999999999</v>
      </c>
      <c r="T223" s="83">
        <v>25126.400000000001</v>
      </c>
      <c r="U223" s="19"/>
      <c r="V223" s="83">
        <v>25126.400000000001</v>
      </c>
      <c r="W223" s="19">
        <f t="shared" si="7"/>
        <v>-120724.93</v>
      </c>
      <c r="X223" s="108">
        <f t="shared" si="8"/>
        <v>-82.77</v>
      </c>
      <c r="Y223" s="236"/>
    </row>
    <row r="224" spans="1:25" ht="15.75" customHeight="1">
      <c r="A224" s="618">
        <v>218</v>
      </c>
      <c r="B224" s="310" t="s">
        <v>1999</v>
      </c>
      <c r="C224" s="310" t="s">
        <v>1394</v>
      </c>
      <c r="D224" s="310" t="s">
        <v>2000</v>
      </c>
      <c r="E224" s="618" t="s">
        <v>1141</v>
      </c>
      <c r="F224" s="618">
        <v>1</v>
      </c>
      <c r="G224" s="620">
        <v>38626</v>
      </c>
      <c r="H224" s="71"/>
      <c r="I224" s="633" t="s">
        <v>1908</v>
      </c>
      <c r="J224" s="633" t="s">
        <v>1911</v>
      </c>
      <c r="K224" s="631">
        <v>0.16</v>
      </c>
      <c r="L224" s="631">
        <v>0.3</v>
      </c>
      <c r="M224" s="631">
        <v>0.01</v>
      </c>
      <c r="N224" s="631">
        <v>0</v>
      </c>
      <c r="O224" s="631">
        <v>0</v>
      </c>
      <c r="P224" s="631">
        <v>0</v>
      </c>
      <c r="Q224" s="631">
        <v>0.47</v>
      </c>
      <c r="R224" s="662">
        <v>161008.87</v>
      </c>
      <c r="S224" s="19">
        <v>74970.12</v>
      </c>
      <c r="T224" s="83">
        <v>3200.4</v>
      </c>
      <c r="U224" s="19"/>
      <c r="V224" s="83">
        <v>3200.4</v>
      </c>
      <c r="W224" s="19">
        <f t="shared" si="7"/>
        <v>-71769.72</v>
      </c>
      <c r="X224" s="108">
        <f t="shared" si="8"/>
        <v>-95.73</v>
      </c>
      <c r="Y224" s="236"/>
    </row>
    <row r="225" spans="1:25" ht="15.75" customHeight="1">
      <c r="A225" s="618">
        <v>219</v>
      </c>
      <c r="B225" s="310" t="s">
        <v>1999</v>
      </c>
      <c r="C225" s="310" t="s">
        <v>1394</v>
      </c>
      <c r="D225" s="310" t="s">
        <v>2000</v>
      </c>
      <c r="E225" s="618" t="s">
        <v>1141</v>
      </c>
      <c r="F225" s="618">
        <v>1</v>
      </c>
      <c r="G225" s="620">
        <v>38626</v>
      </c>
      <c r="H225" s="71"/>
      <c r="I225" s="633" t="s">
        <v>1908</v>
      </c>
      <c r="J225" s="633" t="s">
        <v>1911</v>
      </c>
      <c r="K225" s="631">
        <v>0.16</v>
      </c>
      <c r="L225" s="631">
        <v>0.3</v>
      </c>
      <c r="M225" s="631">
        <v>0.01</v>
      </c>
      <c r="N225" s="631">
        <v>0</v>
      </c>
      <c r="O225" s="631">
        <v>0</v>
      </c>
      <c r="P225" s="631">
        <v>0</v>
      </c>
      <c r="Q225" s="631">
        <v>0.47</v>
      </c>
      <c r="R225" s="662">
        <v>161008.87</v>
      </c>
      <c r="S225" s="19">
        <v>74970.66</v>
      </c>
      <c r="T225" s="83">
        <v>3200.4</v>
      </c>
      <c r="U225" s="19"/>
      <c r="V225" s="83">
        <v>3200.4</v>
      </c>
      <c r="W225" s="19">
        <f t="shared" si="7"/>
        <v>-71770.259999999995</v>
      </c>
      <c r="X225" s="108">
        <f t="shared" si="8"/>
        <v>-95.73</v>
      </c>
      <c r="Y225" s="236"/>
    </row>
    <row r="226" spans="1:25" ht="15.75" customHeight="1">
      <c r="A226" s="618">
        <v>220</v>
      </c>
      <c r="B226" s="310" t="s">
        <v>2010</v>
      </c>
      <c r="C226" s="310"/>
      <c r="D226" s="310"/>
      <c r="E226" s="618" t="s">
        <v>1141</v>
      </c>
      <c r="F226" s="618">
        <v>1</v>
      </c>
      <c r="G226" s="620">
        <v>38626</v>
      </c>
      <c r="H226" s="71"/>
      <c r="I226" s="633" t="s">
        <v>1908</v>
      </c>
      <c r="J226" s="633" t="s">
        <v>1911</v>
      </c>
      <c r="K226" s="631">
        <v>1</v>
      </c>
      <c r="L226" s="631">
        <v>0</v>
      </c>
      <c r="M226" s="631">
        <v>0</v>
      </c>
      <c r="N226" s="631">
        <v>0</v>
      </c>
      <c r="O226" s="631">
        <v>0</v>
      </c>
      <c r="P226" s="631">
        <v>0</v>
      </c>
      <c r="Q226" s="631">
        <v>1</v>
      </c>
      <c r="R226" s="662">
        <v>136857.54</v>
      </c>
      <c r="S226" s="19">
        <v>63724.6</v>
      </c>
      <c r="T226" s="83">
        <v>2140</v>
      </c>
      <c r="U226" s="19"/>
      <c r="V226" s="83">
        <v>2140</v>
      </c>
      <c r="W226" s="19">
        <f t="shared" si="7"/>
        <v>-61584.6</v>
      </c>
      <c r="X226" s="108">
        <f t="shared" si="8"/>
        <v>-96.64</v>
      </c>
      <c r="Y226" s="236"/>
    </row>
    <row r="227" spans="1:25" ht="15.75" customHeight="1">
      <c r="A227" s="618">
        <v>221</v>
      </c>
      <c r="B227" s="310" t="s">
        <v>2037</v>
      </c>
      <c r="C227" s="310"/>
      <c r="D227" s="310"/>
      <c r="E227" s="618" t="s">
        <v>1141</v>
      </c>
      <c r="F227" s="618">
        <v>1</v>
      </c>
      <c r="G227" s="620">
        <v>38626</v>
      </c>
      <c r="H227" s="71"/>
      <c r="I227" s="633" t="s">
        <v>1908</v>
      </c>
      <c r="J227" s="633" t="s">
        <v>1911</v>
      </c>
      <c r="K227" s="631">
        <v>1.4</v>
      </c>
      <c r="L227" s="631">
        <v>0</v>
      </c>
      <c r="M227" s="631">
        <v>0</v>
      </c>
      <c r="N227" s="631">
        <v>0</v>
      </c>
      <c r="O227" s="631">
        <v>0</v>
      </c>
      <c r="P227" s="631">
        <v>0</v>
      </c>
      <c r="Q227" s="631">
        <v>1.4</v>
      </c>
      <c r="R227" s="662">
        <v>13173.45</v>
      </c>
      <c r="S227" s="19">
        <v>6133.84</v>
      </c>
      <c r="T227" s="83">
        <v>2996</v>
      </c>
      <c r="U227" s="19"/>
      <c r="V227" s="83">
        <v>2996</v>
      </c>
      <c r="W227" s="19">
        <f t="shared" si="7"/>
        <v>-3137.84</v>
      </c>
      <c r="X227" s="108">
        <f t="shared" si="8"/>
        <v>-51.16</v>
      </c>
      <c r="Y227" s="236"/>
    </row>
    <row r="228" spans="1:25" ht="15.75" customHeight="1">
      <c r="A228" s="618">
        <v>222</v>
      </c>
      <c r="B228" s="310" t="s">
        <v>2038</v>
      </c>
      <c r="C228" s="310"/>
      <c r="D228" s="310" t="s">
        <v>1953</v>
      </c>
      <c r="E228" s="618" t="s">
        <v>1141</v>
      </c>
      <c r="F228" s="618">
        <v>1</v>
      </c>
      <c r="G228" s="620">
        <v>38626</v>
      </c>
      <c r="H228" s="71"/>
      <c r="I228" s="633" t="s">
        <v>1908</v>
      </c>
      <c r="J228" s="633" t="s">
        <v>1911</v>
      </c>
      <c r="K228" s="631">
        <v>0.18</v>
      </c>
      <c r="L228" s="631">
        <v>0</v>
      </c>
      <c r="M228" s="631">
        <v>0</v>
      </c>
      <c r="N228" s="631">
        <v>0</v>
      </c>
      <c r="O228" s="631">
        <v>0</v>
      </c>
      <c r="P228" s="631">
        <v>0</v>
      </c>
      <c r="Q228" s="631">
        <v>0.18</v>
      </c>
      <c r="R228" s="662">
        <v>43911.51</v>
      </c>
      <c r="S228" s="19">
        <v>20446.43</v>
      </c>
      <c r="T228" s="83">
        <v>385.2</v>
      </c>
      <c r="U228" s="19"/>
      <c r="V228" s="83">
        <v>385.2</v>
      </c>
      <c r="W228" s="19">
        <f t="shared" si="7"/>
        <v>-20061.23</v>
      </c>
      <c r="X228" s="108">
        <f t="shared" si="8"/>
        <v>-98.12</v>
      </c>
      <c r="Y228" s="236"/>
    </row>
    <row r="229" spans="1:25" ht="15.75" customHeight="1">
      <c r="A229" s="618">
        <v>223</v>
      </c>
      <c r="B229" s="310" t="s">
        <v>2039</v>
      </c>
      <c r="C229" s="310" t="s">
        <v>1754</v>
      </c>
      <c r="D229" s="310" t="s">
        <v>1928</v>
      </c>
      <c r="E229" s="618" t="s">
        <v>1141</v>
      </c>
      <c r="F229" s="618">
        <v>1</v>
      </c>
      <c r="G229" s="620">
        <v>38626</v>
      </c>
      <c r="H229" s="71"/>
      <c r="I229" s="633" t="s">
        <v>1908</v>
      </c>
      <c r="J229" s="633" t="s">
        <v>1911</v>
      </c>
      <c r="K229" s="631">
        <v>0</v>
      </c>
      <c r="L229" s="631">
        <v>1</v>
      </c>
      <c r="M229" s="631">
        <v>0</v>
      </c>
      <c r="N229" s="631">
        <v>0</v>
      </c>
      <c r="O229" s="631">
        <v>0</v>
      </c>
      <c r="P229" s="631">
        <v>0</v>
      </c>
      <c r="Q229" s="631">
        <v>1</v>
      </c>
      <c r="R229" s="662">
        <v>158904.70000000001</v>
      </c>
      <c r="S229" s="19">
        <v>73990.539999999994</v>
      </c>
      <c r="T229" s="83">
        <v>8200</v>
      </c>
      <c r="U229" s="19"/>
      <c r="V229" s="83">
        <v>8200</v>
      </c>
      <c r="W229" s="19">
        <f t="shared" si="7"/>
        <v>-65790.539999999994</v>
      </c>
      <c r="X229" s="108">
        <f t="shared" si="8"/>
        <v>-88.92</v>
      </c>
      <c r="Y229" s="236"/>
    </row>
    <row r="230" spans="1:25" ht="15.75" customHeight="1">
      <c r="A230" s="618">
        <v>224</v>
      </c>
      <c r="B230" s="310" t="s">
        <v>2039</v>
      </c>
      <c r="C230" s="310" t="s">
        <v>1754</v>
      </c>
      <c r="D230" s="310" t="s">
        <v>1928</v>
      </c>
      <c r="E230" s="618" t="s">
        <v>1141</v>
      </c>
      <c r="F230" s="618">
        <v>1</v>
      </c>
      <c r="G230" s="620">
        <v>38626</v>
      </c>
      <c r="H230" s="71"/>
      <c r="I230" s="633" t="s">
        <v>1908</v>
      </c>
      <c r="J230" s="633" t="s">
        <v>1911</v>
      </c>
      <c r="K230" s="631">
        <v>0</v>
      </c>
      <c r="L230" s="631">
        <v>1</v>
      </c>
      <c r="M230" s="631">
        <v>0</v>
      </c>
      <c r="N230" s="631">
        <v>0</v>
      </c>
      <c r="O230" s="631">
        <v>0</v>
      </c>
      <c r="P230" s="631">
        <v>0</v>
      </c>
      <c r="Q230" s="631">
        <v>1</v>
      </c>
      <c r="R230" s="662">
        <v>158904.73000000001</v>
      </c>
      <c r="S230" s="19">
        <v>73990.539999999994</v>
      </c>
      <c r="T230" s="83">
        <v>8200</v>
      </c>
      <c r="U230" s="19"/>
      <c r="V230" s="83">
        <v>8200</v>
      </c>
      <c r="W230" s="19">
        <f t="shared" si="7"/>
        <v>-65790.539999999994</v>
      </c>
      <c r="X230" s="108">
        <f t="shared" si="8"/>
        <v>-88.92</v>
      </c>
      <c r="Y230" s="236"/>
    </row>
    <row r="231" spans="1:25" ht="15.75" customHeight="1">
      <c r="A231" s="618">
        <v>225</v>
      </c>
      <c r="B231" s="310" t="s">
        <v>2015</v>
      </c>
      <c r="C231" s="310" t="s">
        <v>1748</v>
      </c>
      <c r="D231" s="310" t="s">
        <v>2016</v>
      </c>
      <c r="E231" s="618" t="s">
        <v>1141</v>
      </c>
      <c r="F231" s="618">
        <v>1</v>
      </c>
      <c r="G231" s="620">
        <v>38626</v>
      </c>
      <c r="H231" s="71"/>
      <c r="I231" s="633" t="s">
        <v>1908</v>
      </c>
      <c r="J231" s="633" t="s">
        <v>1911</v>
      </c>
      <c r="K231" s="631">
        <v>0.8</v>
      </c>
      <c r="L231" s="631">
        <v>0</v>
      </c>
      <c r="M231" s="631">
        <v>0</v>
      </c>
      <c r="N231" s="631">
        <v>0</v>
      </c>
      <c r="O231" s="631">
        <v>0</v>
      </c>
      <c r="P231" s="631">
        <v>0</v>
      </c>
      <c r="Q231" s="631">
        <v>0.8</v>
      </c>
      <c r="R231" s="662">
        <v>79918.95</v>
      </c>
      <c r="S231" s="19">
        <v>37212.51</v>
      </c>
      <c r="T231" s="83">
        <v>1712</v>
      </c>
      <c r="U231" s="19"/>
      <c r="V231" s="83">
        <v>1712</v>
      </c>
      <c r="W231" s="19">
        <f t="shared" si="7"/>
        <v>-35500.51</v>
      </c>
      <c r="X231" s="108">
        <f t="shared" si="8"/>
        <v>-95.4</v>
      </c>
      <c r="Y231" s="236"/>
    </row>
    <row r="232" spans="1:25" ht="15.75" customHeight="1">
      <c r="A232" s="618">
        <v>226</v>
      </c>
      <c r="B232" s="310" t="s">
        <v>2040</v>
      </c>
      <c r="C232" s="310"/>
      <c r="D232" s="310"/>
      <c r="E232" s="618" t="s">
        <v>1141</v>
      </c>
      <c r="F232" s="618">
        <v>1</v>
      </c>
      <c r="G232" s="620">
        <v>38626</v>
      </c>
      <c r="H232" s="71"/>
      <c r="I232" s="633" t="s">
        <v>1908</v>
      </c>
      <c r="J232" s="633" t="s">
        <v>1911</v>
      </c>
      <c r="K232" s="631">
        <v>0</v>
      </c>
      <c r="L232" s="631">
        <v>0</v>
      </c>
      <c r="M232" s="631">
        <v>0</v>
      </c>
      <c r="N232" s="631">
        <v>0</v>
      </c>
      <c r="O232" s="631">
        <f>P232</f>
        <v>1</v>
      </c>
      <c r="P232" s="631">
        <v>1</v>
      </c>
      <c r="Q232" s="631">
        <v>1</v>
      </c>
      <c r="R232" s="662">
        <v>163110.25</v>
      </c>
      <c r="S232" s="19">
        <v>75407.360000000001</v>
      </c>
      <c r="T232" s="83">
        <v>2140</v>
      </c>
      <c r="U232" s="19"/>
      <c r="V232" s="83">
        <v>2140</v>
      </c>
      <c r="W232" s="19">
        <f t="shared" si="7"/>
        <v>-73267.360000000001</v>
      </c>
      <c r="X232" s="108">
        <f t="shared" si="8"/>
        <v>-97.16</v>
      </c>
      <c r="Y232" s="236"/>
    </row>
    <row r="233" spans="1:25" ht="15.75" customHeight="1">
      <c r="A233" s="618">
        <v>227</v>
      </c>
      <c r="B233" s="310" t="s">
        <v>2041</v>
      </c>
      <c r="C233" s="310"/>
      <c r="D233" s="310"/>
      <c r="E233" s="618" t="s">
        <v>1141</v>
      </c>
      <c r="F233" s="618">
        <v>1</v>
      </c>
      <c r="G233" s="620">
        <v>38626</v>
      </c>
      <c r="H233" s="71"/>
      <c r="I233" s="633" t="s">
        <v>1908</v>
      </c>
      <c r="J233" s="633" t="s">
        <v>1911</v>
      </c>
      <c r="K233" s="631">
        <v>2</v>
      </c>
      <c r="L233" s="631">
        <v>0</v>
      </c>
      <c r="M233" s="631">
        <v>0</v>
      </c>
      <c r="N233" s="631">
        <v>0</v>
      </c>
      <c r="O233" s="631">
        <v>0</v>
      </c>
      <c r="P233" s="631">
        <v>0</v>
      </c>
      <c r="Q233" s="631">
        <v>2</v>
      </c>
      <c r="R233" s="662">
        <v>200000</v>
      </c>
      <c r="S233" s="19">
        <v>93125.58</v>
      </c>
      <c r="T233" s="83">
        <v>4280</v>
      </c>
      <c r="U233" s="19"/>
      <c r="V233" s="83">
        <v>4280</v>
      </c>
      <c r="W233" s="19">
        <f t="shared" si="7"/>
        <v>-88845.58</v>
      </c>
      <c r="X233" s="108">
        <f t="shared" si="8"/>
        <v>-95.4</v>
      </c>
      <c r="Y233" s="236"/>
    </row>
    <row r="234" spans="1:25" ht="15.75" customHeight="1">
      <c r="A234" s="618">
        <v>228</v>
      </c>
      <c r="B234" s="310" t="s">
        <v>2042</v>
      </c>
      <c r="C234" s="310" t="s">
        <v>1291</v>
      </c>
      <c r="D234" s="310" t="s">
        <v>2043</v>
      </c>
      <c r="E234" s="618" t="s">
        <v>1141</v>
      </c>
      <c r="F234" s="618">
        <v>1</v>
      </c>
      <c r="G234" s="620">
        <v>40169</v>
      </c>
      <c r="H234" s="71"/>
      <c r="I234" s="633" t="s">
        <v>1908</v>
      </c>
      <c r="J234" s="633" t="s">
        <v>1911</v>
      </c>
      <c r="K234" s="631">
        <v>0</v>
      </c>
      <c r="L234" s="631">
        <v>0.3</v>
      </c>
      <c r="M234" s="631">
        <v>0</v>
      </c>
      <c r="N234" s="631">
        <v>0</v>
      </c>
      <c r="O234" s="631">
        <v>0</v>
      </c>
      <c r="P234" s="631">
        <v>0</v>
      </c>
      <c r="Q234" s="631">
        <v>0.3</v>
      </c>
      <c r="R234" s="662">
        <v>96803.88</v>
      </c>
      <c r="S234" s="19">
        <v>75390.880000000005</v>
      </c>
      <c r="T234" s="83">
        <v>2460</v>
      </c>
      <c r="U234" s="19"/>
      <c r="V234" s="83">
        <v>2460</v>
      </c>
      <c r="W234" s="19">
        <f t="shared" si="7"/>
        <v>-72930.880000000005</v>
      </c>
      <c r="X234" s="108">
        <f t="shared" si="8"/>
        <v>-96.74</v>
      </c>
      <c r="Y234" s="236"/>
    </row>
    <row r="235" spans="1:25" ht="15.75" customHeight="1">
      <c r="A235" s="618">
        <v>229</v>
      </c>
      <c r="B235" s="310" t="s">
        <v>2044</v>
      </c>
      <c r="C235" s="310"/>
      <c r="D235" s="310" t="s">
        <v>2043</v>
      </c>
      <c r="E235" s="618" t="s">
        <v>1141</v>
      </c>
      <c r="F235" s="618">
        <v>1</v>
      </c>
      <c r="G235" s="620">
        <v>40169</v>
      </c>
      <c r="H235" s="71"/>
      <c r="I235" s="633" t="s">
        <v>1908</v>
      </c>
      <c r="J235" s="633" t="s">
        <v>1911</v>
      </c>
      <c r="K235" s="631">
        <v>0</v>
      </c>
      <c r="L235" s="631">
        <v>0.13</v>
      </c>
      <c r="M235" s="631">
        <v>0</v>
      </c>
      <c r="N235" s="631">
        <v>0</v>
      </c>
      <c r="O235" s="631">
        <v>0</v>
      </c>
      <c r="P235" s="631">
        <v>0</v>
      </c>
      <c r="Q235" s="631">
        <v>0.13</v>
      </c>
      <c r="R235" s="662">
        <v>40913.56</v>
      </c>
      <c r="S235" s="19">
        <v>31863.4</v>
      </c>
      <c r="T235" s="83">
        <v>1066</v>
      </c>
      <c r="U235" s="19"/>
      <c r="V235" s="83">
        <v>1066</v>
      </c>
      <c r="W235" s="19">
        <f t="shared" si="7"/>
        <v>-30797.4</v>
      </c>
      <c r="X235" s="108">
        <f t="shared" si="8"/>
        <v>-96.65</v>
      </c>
      <c r="Y235" s="236"/>
    </row>
    <row r="236" spans="1:25" ht="15.75" customHeight="1">
      <c r="A236" s="618">
        <v>230</v>
      </c>
      <c r="B236" s="310" t="s">
        <v>2044</v>
      </c>
      <c r="C236" s="310" t="s">
        <v>1312</v>
      </c>
      <c r="D236" s="310" t="s">
        <v>2043</v>
      </c>
      <c r="E236" s="618" t="s">
        <v>1141</v>
      </c>
      <c r="F236" s="618">
        <v>1</v>
      </c>
      <c r="G236" s="620">
        <v>40169</v>
      </c>
      <c r="H236" s="71"/>
      <c r="I236" s="633" t="s">
        <v>1908</v>
      </c>
      <c r="J236" s="633" t="s">
        <v>1911</v>
      </c>
      <c r="K236" s="631">
        <v>0</v>
      </c>
      <c r="L236" s="631">
        <v>0.3</v>
      </c>
      <c r="M236" s="631">
        <v>0</v>
      </c>
      <c r="N236" s="631">
        <v>0</v>
      </c>
      <c r="O236" s="631">
        <v>0</v>
      </c>
      <c r="P236" s="631">
        <v>0</v>
      </c>
      <c r="Q236" s="631">
        <v>0.3</v>
      </c>
      <c r="R236" s="662">
        <v>85120.66</v>
      </c>
      <c r="S236" s="19">
        <v>66292.06</v>
      </c>
      <c r="T236" s="83">
        <v>2460</v>
      </c>
      <c r="U236" s="19"/>
      <c r="V236" s="83">
        <v>2460</v>
      </c>
      <c r="W236" s="19">
        <f t="shared" si="7"/>
        <v>-63832.06</v>
      </c>
      <c r="X236" s="108">
        <f t="shared" si="8"/>
        <v>-96.29</v>
      </c>
      <c r="Y236" s="236"/>
    </row>
    <row r="237" spans="1:25" ht="15.75" customHeight="1">
      <c r="A237" s="618">
        <v>231</v>
      </c>
      <c r="B237" s="310" t="s">
        <v>2045</v>
      </c>
      <c r="C237" s="310" t="s">
        <v>1313</v>
      </c>
      <c r="D237" s="310" t="s">
        <v>2043</v>
      </c>
      <c r="E237" s="618" t="s">
        <v>1141</v>
      </c>
      <c r="F237" s="618">
        <v>1</v>
      </c>
      <c r="G237" s="620">
        <v>40169</v>
      </c>
      <c r="H237" s="71"/>
      <c r="I237" s="633" t="s">
        <v>1908</v>
      </c>
      <c r="J237" s="633" t="s">
        <v>1911</v>
      </c>
      <c r="K237" s="631">
        <v>0.02</v>
      </c>
      <c r="L237" s="631">
        <v>0.05</v>
      </c>
      <c r="M237" s="631">
        <v>0</v>
      </c>
      <c r="N237" s="631">
        <v>0</v>
      </c>
      <c r="O237" s="631">
        <v>0</v>
      </c>
      <c r="P237" s="631">
        <v>0</v>
      </c>
      <c r="Q237" s="631">
        <v>7.0000000000000007E-2</v>
      </c>
      <c r="R237" s="662">
        <v>61976.78</v>
      </c>
      <c r="S237" s="19">
        <v>48267.42</v>
      </c>
      <c r="T237" s="83">
        <v>452.8</v>
      </c>
      <c r="U237" s="19"/>
      <c r="V237" s="83">
        <v>452.8</v>
      </c>
      <c r="W237" s="19">
        <f t="shared" si="7"/>
        <v>-47814.62</v>
      </c>
      <c r="X237" s="108">
        <f t="shared" si="8"/>
        <v>-99.06</v>
      </c>
      <c r="Y237" s="236"/>
    </row>
    <row r="238" spans="1:25" ht="15.75" customHeight="1">
      <c r="A238" s="618">
        <v>232</v>
      </c>
      <c r="B238" s="310" t="s">
        <v>2046</v>
      </c>
      <c r="C238" s="310" t="s">
        <v>1314</v>
      </c>
      <c r="D238" s="310" t="s">
        <v>2043</v>
      </c>
      <c r="E238" s="618" t="s">
        <v>1141</v>
      </c>
      <c r="F238" s="618">
        <v>1</v>
      </c>
      <c r="G238" s="620">
        <v>40169</v>
      </c>
      <c r="H238" s="71"/>
      <c r="I238" s="633" t="s">
        <v>1908</v>
      </c>
      <c r="J238" s="633" t="s">
        <v>1911</v>
      </c>
      <c r="K238" s="631">
        <v>0</v>
      </c>
      <c r="L238" s="631">
        <v>0.3</v>
      </c>
      <c r="M238" s="631">
        <v>0</v>
      </c>
      <c r="N238" s="631">
        <v>0</v>
      </c>
      <c r="O238" s="631">
        <v>0</v>
      </c>
      <c r="P238" s="631">
        <v>0</v>
      </c>
      <c r="Q238" s="631">
        <v>0.3</v>
      </c>
      <c r="R238" s="662">
        <v>122840.8</v>
      </c>
      <c r="S238" s="19">
        <v>95668.479999999996</v>
      </c>
      <c r="T238" s="83">
        <v>2460</v>
      </c>
      <c r="U238" s="19"/>
      <c r="V238" s="83">
        <v>2460</v>
      </c>
      <c r="W238" s="19">
        <f t="shared" si="7"/>
        <v>-93208.48</v>
      </c>
      <c r="X238" s="108">
        <f t="shared" si="8"/>
        <v>-97.43</v>
      </c>
      <c r="Y238" s="236"/>
    </row>
    <row r="239" spans="1:25" ht="15.75" customHeight="1">
      <c r="A239" s="618">
        <v>233</v>
      </c>
      <c r="B239" s="310" t="s">
        <v>2047</v>
      </c>
      <c r="C239" s="310" t="s">
        <v>1315</v>
      </c>
      <c r="D239" s="310" t="s">
        <v>2043</v>
      </c>
      <c r="E239" s="618" t="s">
        <v>1141</v>
      </c>
      <c r="F239" s="618">
        <v>1</v>
      </c>
      <c r="G239" s="620">
        <v>40169</v>
      </c>
      <c r="H239" s="71"/>
      <c r="I239" s="633" t="s">
        <v>1908</v>
      </c>
      <c r="J239" s="633" t="s">
        <v>1911</v>
      </c>
      <c r="K239" s="631">
        <v>0</v>
      </c>
      <c r="L239" s="631">
        <v>3.03</v>
      </c>
      <c r="M239" s="631">
        <v>0</v>
      </c>
      <c r="N239" s="631">
        <v>0</v>
      </c>
      <c r="O239" s="631">
        <v>0</v>
      </c>
      <c r="P239" s="631">
        <v>0</v>
      </c>
      <c r="Q239" s="631">
        <v>3.03</v>
      </c>
      <c r="R239" s="662">
        <v>177251.31</v>
      </c>
      <c r="S239" s="19">
        <v>138043.19</v>
      </c>
      <c r="T239" s="83">
        <v>24846</v>
      </c>
      <c r="U239" s="19"/>
      <c r="V239" s="83">
        <v>24846</v>
      </c>
      <c r="W239" s="19">
        <f t="shared" si="7"/>
        <v>-113197.19</v>
      </c>
      <c r="X239" s="108">
        <f t="shared" si="8"/>
        <v>-82</v>
      </c>
      <c r="Y239" s="236"/>
    </row>
    <row r="240" spans="1:25" ht="15.75" customHeight="1">
      <c r="A240" s="618">
        <v>234</v>
      </c>
      <c r="B240" s="310" t="s">
        <v>2048</v>
      </c>
      <c r="C240" s="310" t="s">
        <v>1289</v>
      </c>
      <c r="D240" s="310" t="s">
        <v>2043</v>
      </c>
      <c r="E240" s="618" t="s">
        <v>1141</v>
      </c>
      <c r="F240" s="618">
        <v>1</v>
      </c>
      <c r="G240" s="620">
        <v>40169</v>
      </c>
      <c r="H240" s="71"/>
      <c r="I240" s="633" t="s">
        <v>1908</v>
      </c>
      <c r="J240" s="633" t="s">
        <v>1911</v>
      </c>
      <c r="K240" s="631">
        <v>0.3</v>
      </c>
      <c r="L240" s="631">
        <v>0</v>
      </c>
      <c r="M240" s="631">
        <v>0</v>
      </c>
      <c r="N240" s="631">
        <v>0</v>
      </c>
      <c r="O240" s="631">
        <v>0</v>
      </c>
      <c r="P240" s="631">
        <v>0</v>
      </c>
      <c r="Q240" s="631">
        <v>0.3</v>
      </c>
      <c r="R240" s="662">
        <v>78221.990000000005</v>
      </c>
      <c r="S240" s="19">
        <v>60919.39</v>
      </c>
      <c r="T240" s="83">
        <v>642</v>
      </c>
      <c r="U240" s="19"/>
      <c r="V240" s="83">
        <v>642</v>
      </c>
      <c r="W240" s="19">
        <f t="shared" si="7"/>
        <v>-60277.39</v>
      </c>
      <c r="X240" s="108">
        <f t="shared" si="8"/>
        <v>-98.95</v>
      </c>
      <c r="Y240" s="236"/>
    </row>
    <row r="241" spans="1:25" ht="15.75" customHeight="1">
      <c r="A241" s="618">
        <v>235</v>
      </c>
      <c r="B241" s="310" t="s">
        <v>2049</v>
      </c>
      <c r="C241" s="310" t="s">
        <v>1316</v>
      </c>
      <c r="D241" s="310" t="s">
        <v>2043</v>
      </c>
      <c r="E241" s="618" t="s">
        <v>1141</v>
      </c>
      <c r="F241" s="618">
        <v>1</v>
      </c>
      <c r="G241" s="620">
        <v>40169</v>
      </c>
      <c r="H241" s="71"/>
      <c r="I241" s="633" t="s">
        <v>1908</v>
      </c>
      <c r="J241" s="633" t="s">
        <v>1911</v>
      </c>
      <c r="K241" s="631">
        <v>0</v>
      </c>
      <c r="L241" s="631">
        <v>0.13</v>
      </c>
      <c r="M241" s="631">
        <v>0</v>
      </c>
      <c r="N241" s="631">
        <v>0</v>
      </c>
      <c r="O241" s="631">
        <v>0</v>
      </c>
      <c r="P241" s="631">
        <v>0</v>
      </c>
      <c r="Q241" s="631">
        <v>0.13</v>
      </c>
      <c r="R241" s="662">
        <v>32657.42</v>
      </c>
      <c r="S241" s="19">
        <v>25433.7</v>
      </c>
      <c r="T241" s="83">
        <v>1066</v>
      </c>
      <c r="U241" s="19"/>
      <c r="V241" s="83">
        <v>1066</v>
      </c>
      <c r="W241" s="19">
        <f t="shared" si="7"/>
        <v>-24367.7</v>
      </c>
      <c r="X241" s="108">
        <f t="shared" si="8"/>
        <v>-95.81</v>
      </c>
      <c r="Y241" s="236"/>
    </row>
    <row r="242" spans="1:25" ht="15.75" customHeight="1">
      <c r="A242" s="618">
        <v>236</v>
      </c>
      <c r="B242" s="310" t="s">
        <v>2049</v>
      </c>
      <c r="C242" s="310" t="s">
        <v>1316</v>
      </c>
      <c r="D242" s="310" t="s">
        <v>2043</v>
      </c>
      <c r="E242" s="618" t="s">
        <v>1141</v>
      </c>
      <c r="F242" s="618">
        <v>1</v>
      </c>
      <c r="G242" s="620">
        <v>40169</v>
      </c>
      <c r="H242" s="71"/>
      <c r="I242" s="633" t="s">
        <v>1908</v>
      </c>
      <c r="J242" s="633" t="s">
        <v>1911</v>
      </c>
      <c r="K242" s="631">
        <v>0</v>
      </c>
      <c r="L242" s="631">
        <v>0.13</v>
      </c>
      <c r="M242" s="631">
        <v>0</v>
      </c>
      <c r="N242" s="631">
        <v>0</v>
      </c>
      <c r="O242" s="631">
        <v>0</v>
      </c>
      <c r="P242" s="631">
        <v>0</v>
      </c>
      <c r="Q242" s="631">
        <v>0.13</v>
      </c>
      <c r="R242" s="662">
        <v>32657.42</v>
      </c>
      <c r="S242" s="19">
        <v>25433.7</v>
      </c>
      <c r="T242" s="83">
        <v>1066</v>
      </c>
      <c r="U242" s="19"/>
      <c r="V242" s="83">
        <v>1066</v>
      </c>
      <c r="W242" s="19">
        <f t="shared" si="7"/>
        <v>-24367.7</v>
      </c>
      <c r="X242" s="108">
        <f t="shared" si="8"/>
        <v>-95.81</v>
      </c>
      <c r="Y242" s="236"/>
    </row>
    <row r="243" spans="1:25" ht="15.75" customHeight="1">
      <c r="A243" s="618">
        <v>237</v>
      </c>
      <c r="B243" s="310" t="s">
        <v>2050</v>
      </c>
      <c r="C243" s="310" t="s">
        <v>1312</v>
      </c>
      <c r="D243" s="310" t="s">
        <v>2043</v>
      </c>
      <c r="E243" s="618" t="s">
        <v>1141</v>
      </c>
      <c r="F243" s="618">
        <v>1</v>
      </c>
      <c r="G243" s="620">
        <v>40169</v>
      </c>
      <c r="H243" s="71"/>
      <c r="I243" s="633" t="s">
        <v>1908</v>
      </c>
      <c r="J243" s="633" t="s">
        <v>1911</v>
      </c>
      <c r="K243" s="631">
        <v>0.1</v>
      </c>
      <c r="L243" s="631">
        <v>0.13</v>
      </c>
      <c r="M243" s="631">
        <v>0.01</v>
      </c>
      <c r="N243" s="631">
        <v>0</v>
      </c>
      <c r="O243" s="631">
        <v>0</v>
      </c>
      <c r="P243" s="631">
        <v>0</v>
      </c>
      <c r="Q243" s="631">
        <v>0.24</v>
      </c>
      <c r="R243" s="662">
        <v>35661.65</v>
      </c>
      <c r="S243" s="19">
        <v>27773.21</v>
      </c>
      <c r="T243" s="83">
        <v>1678</v>
      </c>
      <c r="U243" s="19"/>
      <c r="V243" s="83">
        <v>1678</v>
      </c>
      <c r="W243" s="19">
        <f t="shared" si="7"/>
        <v>-26095.21</v>
      </c>
      <c r="X243" s="108">
        <f t="shared" si="8"/>
        <v>-93.96</v>
      </c>
      <c r="Y243" s="236"/>
    </row>
    <row r="244" spans="1:25" ht="15.75" customHeight="1">
      <c r="A244" s="618">
        <v>238</v>
      </c>
      <c r="B244" s="310" t="s">
        <v>2050</v>
      </c>
      <c r="C244" s="310" t="s">
        <v>1312</v>
      </c>
      <c r="D244" s="310" t="s">
        <v>2043</v>
      </c>
      <c r="E244" s="618" t="s">
        <v>1141</v>
      </c>
      <c r="F244" s="618">
        <v>1</v>
      </c>
      <c r="G244" s="620">
        <v>40169</v>
      </c>
      <c r="H244" s="71"/>
      <c r="I244" s="633" t="s">
        <v>1908</v>
      </c>
      <c r="J244" s="633" t="s">
        <v>1911</v>
      </c>
      <c r="K244" s="631">
        <v>0.1</v>
      </c>
      <c r="L244" s="631">
        <v>0.13</v>
      </c>
      <c r="M244" s="631">
        <v>0.01</v>
      </c>
      <c r="N244" s="631">
        <v>0</v>
      </c>
      <c r="O244" s="631">
        <v>0</v>
      </c>
      <c r="P244" s="631">
        <v>0</v>
      </c>
      <c r="Q244" s="631">
        <v>0.24</v>
      </c>
      <c r="R244" s="662">
        <v>35661.660000000003</v>
      </c>
      <c r="S244" s="19">
        <v>27773.22</v>
      </c>
      <c r="T244" s="83">
        <v>1678</v>
      </c>
      <c r="U244" s="19"/>
      <c r="V244" s="83">
        <v>1678</v>
      </c>
      <c r="W244" s="19">
        <f t="shared" si="7"/>
        <v>-26095.22</v>
      </c>
      <c r="X244" s="108">
        <f t="shared" si="8"/>
        <v>-93.96</v>
      </c>
      <c r="Y244" s="236"/>
    </row>
    <row r="245" spans="1:25" ht="15.75" customHeight="1">
      <c r="A245" s="618">
        <v>239</v>
      </c>
      <c r="B245" s="310" t="s">
        <v>2051</v>
      </c>
      <c r="C245" s="310" t="s">
        <v>1317</v>
      </c>
      <c r="D245" s="310" t="s">
        <v>2008</v>
      </c>
      <c r="E245" s="618" t="s">
        <v>1141</v>
      </c>
      <c r="F245" s="618">
        <v>1</v>
      </c>
      <c r="G245" s="620">
        <v>40169</v>
      </c>
      <c r="H245" s="71"/>
      <c r="I245" s="633" t="s">
        <v>1908</v>
      </c>
      <c r="J245" s="633" t="s">
        <v>1911</v>
      </c>
      <c r="K245" s="631">
        <v>0</v>
      </c>
      <c r="L245" s="631">
        <v>0</v>
      </c>
      <c r="M245" s="631">
        <v>0</v>
      </c>
      <c r="N245" s="631">
        <v>0.06</v>
      </c>
      <c r="O245" s="631">
        <v>0</v>
      </c>
      <c r="P245" s="631">
        <v>0</v>
      </c>
      <c r="Q245" s="631">
        <v>0.06</v>
      </c>
      <c r="R245" s="662">
        <v>62310.57</v>
      </c>
      <c r="S245" s="19">
        <v>48527.57</v>
      </c>
      <c r="T245" s="83">
        <v>618</v>
      </c>
      <c r="U245" s="19"/>
      <c r="V245" s="83">
        <v>618</v>
      </c>
      <c r="W245" s="19">
        <f t="shared" si="7"/>
        <v>-47909.57</v>
      </c>
      <c r="X245" s="108">
        <f t="shared" si="8"/>
        <v>-98.73</v>
      </c>
      <c r="Y245" s="236"/>
    </row>
    <row r="246" spans="1:25" ht="15.75" customHeight="1">
      <c r="A246" s="618">
        <v>240</v>
      </c>
      <c r="B246" s="310" t="s">
        <v>2052</v>
      </c>
      <c r="C246" s="310" t="s">
        <v>1318</v>
      </c>
      <c r="D246" s="310" t="s">
        <v>2008</v>
      </c>
      <c r="E246" s="618" t="s">
        <v>1141</v>
      </c>
      <c r="F246" s="618">
        <v>1</v>
      </c>
      <c r="G246" s="620">
        <v>40169</v>
      </c>
      <c r="H246" s="71"/>
      <c r="I246" s="633" t="s">
        <v>1908</v>
      </c>
      <c r="J246" s="633" t="s">
        <v>1911</v>
      </c>
      <c r="K246" s="631">
        <v>0</v>
      </c>
      <c r="L246" s="631">
        <v>0.3</v>
      </c>
      <c r="M246" s="631">
        <v>0</v>
      </c>
      <c r="N246" s="631">
        <v>0</v>
      </c>
      <c r="O246" s="631">
        <v>0</v>
      </c>
      <c r="P246" s="631">
        <v>0</v>
      </c>
      <c r="Q246" s="631">
        <v>0.3</v>
      </c>
      <c r="R246" s="662">
        <v>83451.63</v>
      </c>
      <c r="S246" s="19">
        <v>64992.07</v>
      </c>
      <c r="T246" s="83">
        <v>2460</v>
      </c>
      <c r="U246" s="19"/>
      <c r="V246" s="83">
        <v>2460</v>
      </c>
      <c r="W246" s="19">
        <f t="shared" si="7"/>
        <v>-62532.07</v>
      </c>
      <c r="X246" s="108">
        <f t="shared" si="8"/>
        <v>-96.21</v>
      </c>
      <c r="Y246" s="236"/>
    </row>
    <row r="247" spans="1:25" ht="15.75" customHeight="1">
      <c r="A247" s="618">
        <v>241</v>
      </c>
      <c r="B247" s="310" t="s">
        <v>2053</v>
      </c>
      <c r="C247" s="310" t="s">
        <v>1319</v>
      </c>
      <c r="D247" s="310" t="s">
        <v>2054</v>
      </c>
      <c r="E247" s="618" t="s">
        <v>1141</v>
      </c>
      <c r="F247" s="618">
        <v>1</v>
      </c>
      <c r="G247" s="620">
        <v>40169</v>
      </c>
      <c r="H247" s="71"/>
      <c r="I247" s="633" t="s">
        <v>1908</v>
      </c>
      <c r="J247" s="633" t="s">
        <v>1911</v>
      </c>
      <c r="K247" s="631">
        <v>0</v>
      </c>
      <c r="L247" s="631">
        <v>0</v>
      </c>
      <c r="M247" s="631">
        <v>0</v>
      </c>
      <c r="N247" s="631">
        <v>0</v>
      </c>
      <c r="O247" s="631">
        <v>1</v>
      </c>
      <c r="P247" s="631">
        <v>0</v>
      </c>
      <c r="Q247" s="631">
        <v>1</v>
      </c>
      <c r="R247" s="662">
        <v>611978.75</v>
      </c>
      <c r="S247" s="19">
        <v>476609.11</v>
      </c>
      <c r="T247" s="83">
        <v>2140</v>
      </c>
      <c r="U247" s="19"/>
      <c r="V247" s="83">
        <v>2140</v>
      </c>
      <c r="W247" s="19">
        <f t="shared" si="7"/>
        <v>-474469.11</v>
      </c>
      <c r="X247" s="108">
        <f t="shared" si="8"/>
        <v>-99.55</v>
      </c>
      <c r="Y247" s="236"/>
    </row>
    <row r="248" spans="1:25" ht="15.75" customHeight="1">
      <c r="A248" s="618">
        <v>242</v>
      </c>
      <c r="B248" s="310" t="s">
        <v>2055</v>
      </c>
      <c r="C248" s="310"/>
      <c r="D248" s="310" t="s">
        <v>2056</v>
      </c>
      <c r="E248" s="618" t="s">
        <v>1141</v>
      </c>
      <c r="F248" s="618">
        <v>1</v>
      </c>
      <c r="G248" s="620">
        <v>40169</v>
      </c>
      <c r="H248" s="71"/>
      <c r="I248" s="633" t="s">
        <v>1908</v>
      </c>
      <c r="J248" s="633" t="s">
        <v>1911</v>
      </c>
      <c r="K248" s="631">
        <v>0.3</v>
      </c>
      <c r="L248" s="631">
        <v>0</v>
      </c>
      <c r="M248" s="631">
        <v>0</v>
      </c>
      <c r="N248" s="631">
        <v>0</v>
      </c>
      <c r="O248" s="631">
        <v>0</v>
      </c>
      <c r="P248" s="631">
        <v>0</v>
      </c>
      <c r="Q248" s="631">
        <v>0.3</v>
      </c>
      <c r="R248" s="662">
        <v>189713.43</v>
      </c>
      <c r="S248" s="19">
        <v>147748.71</v>
      </c>
      <c r="T248" s="83">
        <v>642</v>
      </c>
      <c r="U248" s="19"/>
      <c r="V248" s="83">
        <v>642</v>
      </c>
      <c r="W248" s="19">
        <f t="shared" si="7"/>
        <v>-147106.71</v>
      </c>
      <c r="X248" s="108">
        <f t="shared" si="8"/>
        <v>-99.57</v>
      </c>
      <c r="Y248" s="236"/>
    </row>
    <row r="249" spans="1:25" ht="15.75" customHeight="1">
      <c r="A249" s="618">
        <v>243</v>
      </c>
      <c r="B249" s="310" t="s">
        <v>2055</v>
      </c>
      <c r="C249" s="310"/>
      <c r="D249" s="310" t="s">
        <v>2056</v>
      </c>
      <c r="E249" s="618" t="s">
        <v>1141</v>
      </c>
      <c r="F249" s="618">
        <v>1</v>
      </c>
      <c r="G249" s="620">
        <v>40169</v>
      </c>
      <c r="H249" s="71"/>
      <c r="I249" s="633" t="s">
        <v>1908</v>
      </c>
      <c r="J249" s="633" t="s">
        <v>1911</v>
      </c>
      <c r="K249" s="631">
        <v>0.3</v>
      </c>
      <c r="L249" s="631">
        <v>0</v>
      </c>
      <c r="M249" s="631">
        <v>0</v>
      </c>
      <c r="N249" s="631">
        <v>0</v>
      </c>
      <c r="O249" s="631">
        <v>0</v>
      </c>
      <c r="P249" s="631">
        <v>0</v>
      </c>
      <c r="Q249" s="631">
        <v>0.3</v>
      </c>
      <c r="R249" s="662">
        <v>189713.42</v>
      </c>
      <c r="S249" s="19">
        <v>147748.70000000001</v>
      </c>
      <c r="T249" s="83">
        <v>642</v>
      </c>
      <c r="U249" s="19"/>
      <c r="V249" s="83">
        <v>642</v>
      </c>
      <c r="W249" s="19">
        <f t="shared" si="7"/>
        <v>-147106.70000000001</v>
      </c>
      <c r="X249" s="108">
        <f t="shared" si="8"/>
        <v>-99.57</v>
      </c>
      <c r="Y249" s="236"/>
    </row>
    <row r="250" spans="1:25" ht="15.75" customHeight="1">
      <c r="A250" s="618">
        <v>244</v>
      </c>
      <c r="B250" s="310" t="s">
        <v>2055</v>
      </c>
      <c r="C250" s="310"/>
      <c r="D250" s="310" t="s">
        <v>2056</v>
      </c>
      <c r="E250" s="618" t="s">
        <v>1141</v>
      </c>
      <c r="F250" s="618">
        <v>1</v>
      </c>
      <c r="G250" s="620">
        <v>40169</v>
      </c>
      <c r="H250" s="71"/>
      <c r="I250" s="633" t="s">
        <v>1908</v>
      </c>
      <c r="J250" s="633" t="s">
        <v>1911</v>
      </c>
      <c r="K250" s="631">
        <v>0.3</v>
      </c>
      <c r="L250" s="631">
        <v>0</v>
      </c>
      <c r="M250" s="631">
        <v>0</v>
      </c>
      <c r="N250" s="631">
        <v>0</v>
      </c>
      <c r="O250" s="631">
        <v>0</v>
      </c>
      <c r="P250" s="631">
        <v>0</v>
      </c>
      <c r="Q250" s="631">
        <v>0.3</v>
      </c>
      <c r="R250" s="662">
        <v>189713.42</v>
      </c>
      <c r="S250" s="19">
        <v>147748.70000000001</v>
      </c>
      <c r="T250" s="83">
        <v>642</v>
      </c>
      <c r="U250" s="19"/>
      <c r="V250" s="83">
        <v>642</v>
      </c>
      <c r="W250" s="19">
        <f t="shared" si="7"/>
        <v>-147106.70000000001</v>
      </c>
      <c r="X250" s="108">
        <f t="shared" si="8"/>
        <v>-99.57</v>
      </c>
      <c r="Y250" s="236"/>
    </row>
    <row r="251" spans="1:25" ht="15.75" customHeight="1">
      <c r="A251" s="618">
        <v>245</v>
      </c>
      <c r="B251" s="310" t="s">
        <v>2055</v>
      </c>
      <c r="C251" s="310"/>
      <c r="D251" s="310" t="s">
        <v>2056</v>
      </c>
      <c r="E251" s="618" t="s">
        <v>1141</v>
      </c>
      <c r="F251" s="618">
        <v>1</v>
      </c>
      <c r="G251" s="620">
        <v>40169</v>
      </c>
      <c r="H251" s="71"/>
      <c r="I251" s="633" t="s">
        <v>1908</v>
      </c>
      <c r="J251" s="633" t="s">
        <v>1911</v>
      </c>
      <c r="K251" s="631">
        <v>0.3</v>
      </c>
      <c r="L251" s="631">
        <v>0</v>
      </c>
      <c r="M251" s="631">
        <v>0</v>
      </c>
      <c r="N251" s="631">
        <v>0</v>
      </c>
      <c r="O251" s="631">
        <v>0</v>
      </c>
      <c r="P251" s="631">
        <v>0</v>
      </c>
      <c r="Q251" s="631">
        <v>0.3</v>
      </c>
      <c r="R251" s="662">
        <v>189713.43</v>
      </c>
      <c r="S251" s="19">
        <v>147748.71</v>
      </c>
      <c r="T251" s="83">
        <v>642</v>
      </c>
      <c r="U251" s="19"/>
      <c r="V251" s="83">
        <v>642</v>
      </c>
      <c r="W251" s="19">
        <f t="shared" si="7"/>
        <v>-147106.71</v>
      </c>
      <c r="X251" s="108">
        <f t="shared" si="8"/>
        <v>-99.57</v>
      </c>
      <c r="Y251" s="236"/>
    </row>
    <row r="252" spans="1:25" ht="15.75" customHeight="1">
      <c r="A252" s="618">
        <v>246</v>
      </c>
      <c r="B252" s="310" t="s">
        <v>2057</v>
      </c>
      <c r="C252" s="310" t="s">
        <v>1320</v>
      </c>
      <c r="D252" s="310" t="s">
        <v>2056</v>
      </c>
      <c r="E252" s="618" t="s">
        <v>1141</v>
      </c>
      <c r="F252" s="618">
        <v>1</v>
      </c>
      <c r="G252" s="620">
        <v>40169</v>
      </c>
      <c r="H252" s="71"/>
      <c r="I252" s="633" t="s">
        <v>1908</v>
      </c>
      <c r="J252" s="633" t="s">
        <v>1911</v>
      </c>
      <c r="K252" s="631">
        <v>1.3</v>
      </c>
      <c r="L252" s="631">
        <v>0</v>
      </c>
      <c r="M252" s="631">
        <v>0</v>
      </c>
      <c r="N252" s="631">
        <v>0</v>
      </c>
      <c r="O252" s="631">
        <v>0</v>
      </c>
      <c r="P252" s="631">
        <v>0</v>
      </c>
      <c r="Q252" s="631">
        <v>1.3</v>
      </c>
      <c r="R252" s="662">
        <v>130184.58</v>
      </c>
      <c r="S252" s="19">
        <v>101387.7</v>
      </c>
      <c r="T252" s="83">
        <v>2782</v>
      </c>
      <c r="U252" s="19"/>
      <c r="V252" s="83">
        <v>2782</v>
      </c>
      <c r="W252" s="19">
        <f t="shared" si="7"/>
        <v>-98605.7</v>
      </c>
      <c r="X252" s="108">
        <f t="shared" si="8"/>
        <v>-97.26</v>
      </c>
      <c r="Y252" s="236"/>
    </row>
    <row r="253" spans="1:25" ht="15.75" customHeight="1">
      <c r="A253" s="618">
        <v>247</v>
      </c>
      <c r="B253" s="310" t="s">
        <v>2057</v>
      </c>
      <c r="C253" s="310" t="s">
        <v>1320</v>
      </c>
      <c r="D253" s="310" t="s">
        <v>2056</v>
      </c>
      <c r="E253" s="618" t="s">
        <v>1141</v>
      </c>
      <c r="F253" s="618">
        <v>1</v>
      </c>
      <c r="G253" s="620">
        <v>40169</v>
      </c>
      <c r="H253" s="71"/>
      <c r="I253" s="633" t="s">
        <v>1908</v>
      </c>
      <c r="J253" s="633" t="s">
        <v>1911</v>
      </c>
      <c r="K253" s="631">
        <v>1.3</v>
      </c>
      <c r="L253" s="631">
        <v>0</v>
      </c>
      <c r="M253" s="631">
        <v>0</v>
      </c>
      <c r="N253" s="631">
        <v>0</v>
      </c>
      <c r="O253" s="631">
        <v>0</v>
      </c>
      <c r="P253" s="631">
        <v>0</v>
      </c>
      <c r="Q253" s="631">
        <v>1.3</v>
      </c>
      <c r="R253" s="662">
        <v>130184.57</v>
      </c>
      <c r="S253" s="19">
        <v>101387.69</v>
      </c>
      <c r="T253" s="83">
        <v>2782</v>
      </c>
      <c r="U253" s="19"/>
      <c r="V253" s="83">
        <v>2782</v>
      </c>
      <c r="W253" s="19">
        <f t="shared" si="7"/>
        <v>-98605.69</v>
      </c>
      <c r="X253" s="108">
        <f t="shared" si="8"/>
        <v>-97.26</v>
      </c>
      <c r="Y253" s="236"/>
    </row>
    <row r="254" spans="1:25" ht="15.75" customHeight="1">
      <c r="A254" s="618">
        <v>248</v>
      </c>
      <c r="B254" s="310" t="s">
        <v>2057</v>
      </c>
      <c r="C254" s="310" t="s">
        <v>1320</v>
      </c>
      <c r="D254" s="310" t="s">
        <v>2056</v>
      </c>
      <c r="E254" s="618" t="s">
        <v>1141</v>
      </c>
      <c r="F254" s="618">
        <v>1</v>
      </c>
      <c r="G254" s="620">
        <v>40169</v>
      </c>
      <c r="H254" s="71"/>
      <c r="I254" s="633" t="s">
        <v>1908</v>
      </c>
      <c r="J254" s="633" t="s">
        <v>1911</v>
      </c>
      <c r="K254" s="631">
        <v>1.3</v>
      </c>
      <c r="L254" s="631">
        <v>0</v>
      </c>
      <c r="M254" s="631">
        <v>0</v>
      </c>
      <c r="N254" s="631">
        <v>0</v>
      </c>
      <c r="O254" s="631">
        <v>0</v>
      </c>
      <c r="P254" s="631">
        <v>0</v>
      </c>
      <c r="Q254" s="631">
        <v>1.3</v>
      </c>
      <c r="R254" s="662">
        <v>130184.57</v>
      </c>
      <c r="S254" s="19">
        <v>101387.69</v>
      </c>
      <c r="T254" s="83">
        <v>2782</v>
      </c>
      <c r="U254" s="19"/>
      <c r="V254" s="83">
        <v>2782</v>
      </c>
      <c r="W254" s="19">
        <f t="shared" si="7"/>
        <v>-98605.69</v>
      </c>
      <c r="X254" s="108">
        <f t="shared" si="8"/>
        <v>-97.26</v>
      </c>
      <c r="Y254" s="236"/>
    </row>
    <row r="255" spans="1:25" ht="15.75" customHeight="1">
      <c r="A255" s="618">
        <v>249</v>
      </c>
      <c r="B255" s="310" t="s">
        <v>2057</v>
      </c>
      <c r="C255" s="310" t="s">
        <v>1320</v>
      </c>
      <c r="D255" s="310" t="s">
        <v>2056</v>
      </c>
      <c r="E255" s="618" t="s">
        <v>1141</v>
      </c>
      <c r="F255" s="618">
        <v>1</v>
      </c>
      <c r="G255" s="620">
        <v>40169</v>
      </c>
      <c r="H255" s="71"/>
      <c r="I255" s="633" t="s">
        <v>1908</v>
      </c>
      <c r="J255" s="633" t="s">
        <v>1911</v>
      </c>
      <c r="K255" s="631">
        <v>1.3</v>
      </c>
      <c r="L255" s="631">
        <v>0</v>
      </c>
      <c r="M255" s="631">
        <v>0</v>
      </c>
      <c r="N255" s="631">
        <v>0</v>
      </c>
      <c r="O255" s="631">
        <v>0</v>
      </c>
      <c r="P255" s="631">
        <v>0</v>
      </c>
      <c r="Q255" s="631">
        <v>1.3</v>
      </c>
      <c r="R255" s="662">
        <v>130184.59</v>
      </c>
      <c r="S255" s="19">
        <v>101387.71</v>
      </c>
      <c r="T255" s="83">
        <v>2782</v>
      </c>
      <c r="U255" s="19"/>
      <c r="V255" s="83">
        <v>2782</v>
      </c>
      <c r="W255" s="19">
        <f t="shared" si="7"/>
        <v>-98605.71</v>
      </c>
      <c r="X255" s="108">
        <f t="shared" si="8"/>
        <v>-97.26</v>
      </c>
      <c r="Y255" s="236"/>
    </row>
    <row r="256" spans="1:25" ht="15.75" customHeight="1">
      <c r="A256" s="618">
        <v>250</v>
      </c>
      <c r="B256" s="310" t="s">
        <v>2058</v>
      </c>
      <c r="C256" s="310" t="s">
        <v>1321</v>
      </c>
      <c r="D256" s="310" t="s">
        <v>2059</v>
      </c>
      <c r="E256" s="618" t="s">
        <v>1141</v>
      </c>
      <c r="F256" s="618">
        <v>1</v>
      </c>
      <c r="G256" s="620">
        <v>40169</v>
      </c>
      <c r="H256" s="71"/>
      <c r="I256" s="633" t="s">
        <v>1908</v>
      </c>
      <c r="J256" s="633" t="s">
        <v>1911</v>
      </c>
      <c r="K256" s="631">
        <v>1</v>
      </c>
      <c r="L256" s="631">
        <v>0</v>
      </c>
      <c r="M256" s="631">
        <v>0</v>
      </c>
      <c r="N256" s="631">
        <v>0</v>
      </c>
      <c r="O256" s="631">
        <v>0</v>
      </c>
      <c r="P256" s="631">
        <v>0</v>
      </c>
      <c r="Q256" s="631">
        <v>1</v>
      </c>
      <c r="R256" s="662">
        <v>1001419.79</v>
      </c>
      <c r="S256" s="19">
        <v>779905.63</v>
      </c>
      <c r="T256" s="83">
        <v>2140</v>
      </c>
      <c r="U256" s="19"/>
      <c r="V256" s="83">
        <v>2140</v>
      </c>
      <c r="W256" s="19">
        <f t="shared" si="7"/>
        <v>-777765.63</v>
      </c>
      <c r="X256" s="108">
        <f t="shared" si="8"/>
        <v>-99.73</v>
      </c>
      <c r="Y256" s="236"/>
    </row>
    <row r="257" spans="1:25" ht="15.75" customHeight="1">
      <c r="A257" s="618">
        <v>251</v>
      </c>
      <c r="B257" s="310" t="s">
        <v>2060</v>
      </c>
      <c r="C257" s="310"/>
      <c r="D257" s="310" t="s">
        <v>2061</v>
      </c>
      <c r="E257" s="618" t="s">
        <v>1141</v>
      </c>
      <c r="F257" s="618">
        <v>1</v>
      </c>
      <c r="G257" s="620">
        <v>40209</v>
      </c>
      <c r="H257" s="71"/>
      <c r="I257" s="633" t="s">
        <v>1908</v>
      </c>
      <c r="J257" s="633" t="s">
        <v>1911</v>
      </c>
      <c r="K257" s="631">
        <v>0</v>
      </c>
      <c r="L257" s="631">
        <v>0</v>
      </c>
      <c r="M257" s="631">
        <v>0</v>
      </c>
      <c r="N257" s="631">
        <v>0</v>
      </c>
      <c r="O257" s="631">
        <v>0</v>
      </c>
      <c r="P257" s="631">
        <v>0</v>
      </c>
      <c r="Q257" s="631">
        <v>0</v>
      </c>
      <c r="R257" s="662">
        <v>615.38</v>
      </c>
      <c r="S257" s="19">
        <v>484.16</v>
      </c>
      <c r="T257" s="83">
        <v>0</v>
      </c>
      <c r="U257" s="19"/>
      <c r="V257" s="83">
        <v>0</v>
      </c>
      <c r="W257" s="19">
        <f t="shared" si="7"/>
        <v>-484.16</v>
      </c>
      <c r="X257" s="108">
        <f t="shared" si="8"/>
        <v>-100</v>
      </c>
      <c r="Y257" s="638" t="s">
        <v>2392</v>
      </c>
    </row>
    <row r="258" spans="1:25" ht="15.75" customHeight="1">
      <c r="A258" s="618">
        <v>252</v>
      </c>
      <c r="B258" s="310" t="s">
        <v>2062</v>
      </c>
      <c r="C258" s="310" t="s">
        <v>1316</v>
      </c>
      <c r="D258" s="310" t="s">
        <v>2043</v>
      </c>
      <c r="E258" s="618" t="s">
        <v>1141</v>
      </c>
      <c r="F258" s="618">
        <v>1</v>
      </c>
      <c r="G258" s="620">
        <v>40209</v>
      </c>
      <c r="H258" s="71"/>
      <c r="I258" s="633" t="s">
        <v>1908</v>
      </c>
      <c r="J258" s="633" t="s">
        <v>1911</v>
      </c>
      <c r="K258" s="631">
        <v>0</v>
      </c>
      <c r="L258" s="631">
        <v>0.05</v>
      </c>
      <c r="M258" s="631">
        <v>0</v>
      </c>
      <c r="N258" s="631">
        <v>0</v>
      </c>
      <c r="O258" s="631">
        <v>0</v>
      </c>
      <c r="P258" s="631">
        <v>0</v>
      </c>
      <c r="Q258" s="631">
        <v>0.05</v>
      </c>
      <c r="R258" s="662">
        <v>8119.66</v>
      </c>
      <c r="S258" s="19">
        <v>6387.61</v>
      </c>
      <c r="T258" s="83">
        <v>410</v>
      </c>
      <c r="U258" s="19"/>
      <c r="V258" s="83">
        <v>410</v>
      </c>
      <c r="W258" s="19">
        <f t="shared" si="7"/>
        <v>-5977.61</v>
      </c>
      <c r="X258" s="108">
        <f t="shared" si="8"/>
        <v>-93.58</v>
      </c>
      <c r="Y258" s="236"/>
    </row>
    <row r="259" spans="1:25" ht="15.75" customHeight="1">
      <c r="A259" s="618">
        <v>253</v>
      </c>
      <c r="B259" s="310" t="s">
        <v>2063</v>
      </c>
      <c r="C259" s="310" t="s">
        <v>1322</v>
      </c>
      <c r="D259" s="310" t="s">
        <v>2056</v>
      </c>
      <c r="E259" s="618" t="s">
        <v>1141</v>
      </c>
      <c r="F259" s="618">
        <v>1</v>
      </c>
      <c r="G259" s="620">
        <v>40236</v>
      </c>
      <c r="H259" s="71"/>
      <c r="I259" s="633" t="s">
        <v>1908</v>
      </c>
      <c r="J259" s="633" t="s">
        <v>1911</v>
      </c>
      <c r="K259" s="631">
        <v>0.38</v>
      </c>
      <c r="L259" s="631">
        <v>0</v>
      </c>
      <c r="M259" s="631">
        <v>0</v>
      </c>
      <c r="N259" s="631">
        <v>0</v>
      </c>
      <c r="O259" s="631">
        <v>0</v>
      </c>
      <c r="P259" s="631">
        <v>0</v>
      </c>
      <c r="Q259" s="631">
        <v>0.38</v>
      </c>
      <c r="R259" s="662">
        <v>37547.86</v>
      </c>
      <c r="S259" s="19">
        <v>29835.48</v>
      </c>
      <c r="T259" s="83">
        <v>813.2</v>
      </c>
      <c r="U259" s="19"/>
      <c r="V259" s="83">
        <v>813.2</v>
      </c>
      <c r="W259" s="19">
        <f t="shared" si="7"/>
        <v>-29022.28</v>
      </c>
      <c r="X259" s="108">
        <f t="shared" si="8"/>
        <v>-97.27</v>
      </c>
      <c r="Y259" s="236"/>
    </row>
    <row r="260" spans="1:25" ht="15.75" customHeight="1">
      <c r="A260" s="618">
        <v>254</v>
      </c>
      <c r="B260" s="310" t="s">
        <v>2064</v>
      </c>
      <c r="C260" s="310" t="s">
        <v>1322</v>
      </c>
      <c r="D260" s="310" t="s">
        <v>2056</v>
      </c>
      <c r="E260" s="618" t="s">
        <v>1141</v>
      </c>
      <c r="F260" s="618">
        <v>1</v>
      </c>
      <c r="G260" s="620">
        <v>40236</v>
      </c>
      <c r="H260" s="71"/>
      <c r="I260" s="633" t="s">
        <v>1908</v>
      </c>
      <c r="J260" s="633" t="s">
        <v>1911</v>
      </c>
      <c r="K260" s="631">
        <v>0.41</v>
      </c>
      <c r="L260" s="631">
        <v>0</v>
      </c>
      <c r="M260" s="631">
        <v>0</v>
      </c>
      <c r="N260" s="631">
        <v>0</v>
      </c>
      <c r="O260" s="631">
        <v>0</v>
      </c>
      <c r="P260" s="631">
        <v>0</v>
      </c>
      <c r="Q260" s="631">
        <v>0.41</v>
      </c>
      <c r="R260" s="662">
        <v>41256.410000000003</v>
      </c>
      <c r="S260" s="19">
        <v>32782.230000000003</v>
      </c>
      <c r="T260" s="83">
        <v>877.4</v>
      </c>
      <c r="U260" s="19"/>
      <c r="V260" s="83">
        <v>877.4</v>
      </c>
      <c r="W260" s="19">
        <f t="shared" si="7"/>
        <v>-31904.83</v>
      </c>
      <c r="X260" s="108">
        <f t="shared" si="8"/>
        <v>-97.32</v>
      </c>
      <c r="Y260" s="236"/>
    </row>
    <row r="261" spans="1:25" ht="15.75" customHeight="1">
      <c r="A261" s="618">
        <v>255</v>
      </c>
      <c r="B261" s="310" t="s">
        <v>2065</v>
      </c>
      <c r="C261" s="310" t="s">
        <v>1322</v>
      </c>
      <c r="D261" s="310" t="s">
        <v>2056</v>
      </c>
      <c r="E261" s="618" t="s">
        <v>1141</v>
      </c>
      <c r="F261" s="618">
        <v>1</v>
      </c>
      <c r="G261" s="620">
        <v>40236</v>
      </c>
      <c r="H261" s="71"/>
      <c r="I261" s="633" t="s">
        <v>1908</v>
      </c>
      <c r="J261" s="633" t="s">
        <v>1911</v>
      </c>
      <c r="K261" s="631">
        <v>0.26</v>
      </c>
      <c r="L261" s="631">
        <v>0</v>
      </c>
      <c r="M261" s="631">
        <v>0</v>
      </c>
      <c r="N261" s="631">
        <v>0</v>
      </c>
      <c r="O261" s="631">
        <v>0</v>
      </c>
      <c r="P261" s="631">
        <v>0</v>
      </c>
      <c r="Q261" s="631">
        <v>0.26</v>
      </c>
      <c r="R261" s="662">
        <v>25819.66</v>
      </c>
      <c r="S261" s="19">
        <v>20516.18</v>
      </c>
      <c r="T261" s="83">
        <v>556.4</v>
      </c>
      <c r="U261" s="19"/>
      <c r="V261" s="83">
        <v>556.4</v>
      </c>
      <c r="W261" s="19">
        <f t="shared" si="7"/>
        <v>-19959.78</v>
      </c>
      <c r="X261" s="108">
        <f t="shared" si="8"/>
        <v>-97.29</v>
      </c>
      <c r="Y261" s="236"/>
    </row>
    <row r="262" spans="1:25" ht="15.75" customHeight="1">
      <c r="A262" s="618">
        <v>256</v>
      </c>
      <c r="B262" s="310" t="s">
        <v>2066</v>
      </c>
      <c r="C262" s="310" t="s">
        <v>1322</v>
      </c>
      <c r="D262" s="310" t="s">
        <v>2056</v>
      </c>
      <c r="E262" s="618" t="s">
        <v>1141</v>
      </c>
      <c r="F262" s="618">
        <v>1</v>
      </c>
      <c r="G262" s="620">
        <v>40236</v>
      </c>
      <c r="H262" s="71"/>
      <c r="I262" s="633" t="s">
        <v>1908</v>
      </c>
      <c r="J262" s="633" t="s">
        <v>1911</v>
      </c>
      <c r="K262" s="631">
        <v>0.38</v>
      </c>
      <c r="L262" s="631">
        <v>0</v>
      </c>
      <c r="M262" s="631">
        <v>0</v>
      </c>
      <c r="N262" s="631">
        <v>0</v>
      </c>
      <c r="O262" s="631">
        <v>0</v>
      </c>
      <c r="P262" s="631">
        <v>0</v>
      </c>
      <c r="Q262" s="631">
        <v>0.38</v>
      </c>
      <c r="R262" s="662">
        <v>37547.86</v>
      </c>
      <c r="S262" s="19">
        <v>29835.48</v>
      </c>
      <c r="T262" s="83">
        <v>813.2</v>
      </c>
      <c r="U262" s="19"/>
      <c r="V262" s="83">
        <v>813.2</v>
      </c>
      <c r="W262" s="19">
        <f t="shared" si="7"/>
        <v>-29022.28</v>
      </c>
      <c r="X262" s="108">
        <f t="shared" si="8"/>
        <v>-97.27</v>
      </c>
      <c r="Y262" s="236"/>
    </row>
    <row r="263" spans="1:25" ht="15.75" customHeight="1">
      <c r="A263" s="618">
        <v>257</v>
      </c>
      <c r="B263" s="310" t="s">
        <v>2067</v>
      </c>
      <c r="C263" s="310" t="s">
        <v>1322</v>
      </c>
      <c r="D263" s="310" t="s">
        <v>2056</v>
      </c>
      <c r="E263" s="618" t="s">
        <v>1141</v>
      </c>
      <c r="F263" s="618">
        <v>1</v>
      </c>
      <c r="G263" s="620">
        <v>40236</v>
      </c>
      <c r="H263" s="71"/>
      <c r="I263" s="633" t="s">
        <v>1908</v>
      </c>
      <c r="J263" s="633" t="s">
        <v>1911</v>
      </c>
      <c r="K263" s="631">
        <v>0.69</v>
      </c>
      <c r="L263" s="631">
        <v>0</v>
      </c>
      <c r="M263" s="631">
        <v>0</v>
      </c>
      <c r="N263" s="631">
        <v>0</v>
      </c>
      <c r="O263" s="631">
        <v>0</v>
      </c>
      <c r="P263" s="631">
        <v>0</v>
      </c>
      <c r="Q263" s="631">
        <v>0.69</v>
      </c>
      <c r="R263" s="662">
        <v>69230.77</v>
      </c>
      <c r="S263" s="19">
        <v>55010.85</v>
      </c>
      <c r="T263" s="83">
        <v>1476.6</v>
      </c>
      <c r="U263" s="19"/>
      <c r="V263" s="83">
        <v>1476.6</v>
      </c>
      <c r="W263" s="19">
        <f t="shared" si="7"/>
        <v>-53534.25</v>
      </c>
      <c r="X263" s="108">
        <f t="shared" si="8"/>
        <v>-97.32</v>
      </c>
      <c r="Y263" s="236"/>
    </row>
    <row r="264" spans="1:25" ht="15.75" customHeight="1">
      <c r="A264" s="618">
        <v>258</v>
      </c>
      <c r="B264" s="310" t="s">
        <v>2068</v>
      </c>
      <c r="C264" s="310" t="s">
        <v>1322</v>
      </c>
      <c r="D264" s="310" t="s">
        <v>2056</v>
      </c>
      <c r="E264" s="618" t="s">
        <v>1141</v>
      </c>
      <c r="F264" s="618">
        <v>1</v>
      </c>
      <c r="G264" s="620">
        <v>40236</v>
      </c>
      <c r="H264" s="71"/>
      <c r="I264" s="633" t="s">
        <v>1908</v>
      </c>
      <c r="J264" s="633" t="s">
        <v>1911</v>
      </c>
      <c r="K264" s="631">
        <v>0.05</v>
      </c>
      <c r="L264" s="631">
        <v>0</v>
      </c>
      <c r="M264" s="631">
        <v>0</v>
      </c>
      <c r="N264" s="631">
        <v>0</v>
      </c>
      <c r="O264" s="631">
        <v>0</v>
      </c>
      <c r="P264" s="631">
        <v>0</v>
      </c>
      <c r="Q264" s="631">
        <v>0.05</v>
      </c>
      <c r="R264" s="662">
        <v>4665.8</v>
      </c>
      <c r="S264" s="19">
        <v>3658.82</v>
      </c>
      <c r="T264" s="83">
        <v>107</v>
      </c>
      <c r="U264" s="19"/>
      <c r="V264" s="83">
        <v>107</v>
      </c>
      <c r="W264" s="19">
        <f t="shared" ref="W264:W327" si="9">V264-S264</f>
        <v>-3551.82</v>
      </c>
      <c r="X264" s="108">
        <f t="shared" ref="X264:X327" si="10">IF(OR(S264=0,S264=""),"",ROUND(W264/S264*100,2))</f>
        <v>-97.08</v>
      </c>
      <c r="Y264" s="236"/>
    </row>
    <row r="265" spans="1:25" ht="15.75" customHeight="1">
      <c r="A265" s="618">
        <v>259</v>
      </c>
      <c r="B265" s="310" t="s">
        <v>2069</v>
      </c>
      <c r="C265" s="310"/>
      <c r="D265" s="310" t="s">
        <v>2056</v>
      </c>
      <c r="E265" s="618" t="s">
        <v>1141</v>
      </c>
      <c r="F265" s="618">
        <v>1</v>
      </c>
      <c r="G265" s="620">
        <v>40236</v>
      </c>
      <c r="H265" s="71"/>
      <c r="I265" s="633" t="s">
        <v>1908</v>
      </c>
      <c r="J265" s="633" t="s">
        <v>1911</v>
      </c>
      <c r="K265" s="631">
        <v>0.2</v>
      </c>
      <c r="L265" s="631">
        <v>0</v>
      </c>
      <c r="M265" s="631">
        <v>0</v>
      </c>
      <c r="N265" s="631">
        <v>0</v>
      </c>
      <c r="O265" s="631">
        <v>0</v>
      </c>
      <c r="P265" s="631">
        <v>0</v>
      </c>
      <c r="Q265" s="631">
        <v>0.2</v>
      </c>
      <c r="R265" s="662">
        <v>6153.85</v>
      </c>
      <c r="S265" s="19">
        <v>4889.7299999999996</v>
      </c>
      <c r="T265" s="83">
        <v>428</v>
      </c>
      <c r="U265" s="19"/>
      <c r="V265" s="83">
        <v>428</v>
      </c>
      <c r="W265" s="19">
        <f t="shared" si="9"/>
        <v>-4461.7299999999996</v>
      </c>
      <c r="X265" s="108">
        <f t="shared" si="10"/>
        <v>-91.25</v>
      </c>
      <c r="Y265" s="236"/>
    </row>
    <row r="266" spans="1:25" ht="15.75" customHeight="1">
      <c r="A266" s="618">
        <v>260</v>
      </c>
      <c r="B266" s="310" t="s">
        <v>2070</v>
      </c>
      <c r="C266" s="310"/>
      <c r="D266" s="310" t="s">
        <v>2071</v>
      </c>
      <c r="E266" s="618" t="s">
        <v>1141</v>
      </c>
      <c r="F266" s="618">
        <v>1</v>
      </c>
      <c r="G266" s="620">
        <v>40236</v>
      </c>
      <c r="H266" s="71"/>
      <c r="I266" s="633" t="s">
        <v>1908</v>
      </c>
      <c r="J266" s="633" t="s">
        <v>1911</v>
      </c>
      <c r="K266" s="631">
        <v>0.2</v>
      </c>
      <c r="L266" s="631">
        <v>0</v>
      </c>
      <c r="M266" s="631">
        <v>0</v>
      </c>
      <c r="N266" s="631">
        <v>0</v>
      </c>
      <c r="O266" s="631">
        <v>0</v>
      </c>
      <c r="P266" s="631">
        <v>0</v>
      </c>
      <c r="Q266" s="631">
        <v>0.2</v>
      </c>
      <c r="R266" s="662">
        <v>18803.419999999998</v>
      </c>
      <c r="S266" s="19">
        <v>14941.12</v>
      </c>
      <c r="T266" s="83">
        <v>428</v>
      </c>
      <c r="U266" s="19"/>
      <c r="V266" s="83">
        <v>428</v>
      </c>
      <c r="W266" s="19">
        <f t="shared" si="9"/>
        <v>-14513.12</v>
      </c>
      <c r="X266" s="108">
        <f t="shared" si="10"/>
        <v>-97.14</v>
      </c>
      <c r="Y266" s="236"/>
    </row>
    <row r="267" spans="1:25" ht="15.75" customHeight="1">
      <c r="A267" s="618">
        <v>261</v>
      </c>
      <c r="B267" s="310" t="s">
        <v>2072</v>
      </c>
      <c r="C267" s="310" t="s">
        <v>1323</v>
      </c>
      <c r="D267" s="310" t="s">
        <v>2043</v>
      </c>
      <c r="E267" s="618" t="s">
        <v>1141</v>
      </c>
      <c r="F267" s="618">
        <v>1</v>
      </c>
      <c r="G267" s="620">
        <v>40348</v>
      </c>
      <c r="H267" s="71"/>
      <c r="I267" s="633" t="s">
        <v>1908</v>
      </c>
      <c r="J267" s="633" t="s">
        <v>1911</v>
      </c>
      <c r="K267" s="631">
        <v>0.3</v>
      </c>
      <c r="L267" s="631">
        <v>0</v>
      </c>
      <c r="M267" s="631">
        <v>0</v>
      </c>
      <c r="N267" s="631">
        <v>0</v>
      </c>
      <c r="O267" s="631">
        <v>0</v>
      </c>
      <c r="P267" s="631">
        <v>0</v>
      </c>
      <c r="Q267" s="631">
        <v>0.3</v>
      </c>
      <c r="R267" s="662">
        <v>47008.55</v>
      </c>
      <c r="S267" s="19">
        <v>38838.410000000003</v>
      </c>
      <c r="T267" s="83">
        <v>642</v>
      </c>
      <c r="U267" s="19"/>
      <c r="V267" s="83">
        <v>642</v>
      </c>
      <c r="W267" s="19">
        <f t="shared" si="9"/>
        <v>-38196.410000000003</v>
      </c>
      <c r="X267" s="108">
        <f t="shared" si="10"/>
        <v>-98.35</v>
      </c>
      <c r="Y267" s="236"/>
    </row>
    <row r="268" spans="1:25" ht="15.75" customHeight="1">
      <c r="A268" s="618">
        <v>262</v>
      </c>
      <c r="B268" s="310" t="s">
        <v>2073</v>
      </c>
      <c r="C268" s="310"/>
      <c r="D268" s="310" t="s">
        <v>2074</v>
      </c>
      <c r="E268" s="618" t="s">
        <v>1141</v>
      </c>
      <c r="F268" s="618">
        <v>1</v>
      </c>
      <c r="G268" s="620">
        <v>40348</v>
      </c>
      <c r="H268" s="71"/>
      <c r="I268" s="633" t="s">
        <v>1908</v>
      </c>
      <c r="J268" s="633" t="s">
        <v>1911</v>
      </c>
      <c r="K268" s="631">
        <v>0.17</v>
      </c>
      <c r="L268" s="631">
        <v>0</v>
      </c>
      <c r="M268" s="631">
        <v>0</v>
      </c>
      <c r="N268" s="631">
        <v>0</v>
      </c>
      <c r="O268" s="631">
        <v>0</v>
      </c>
      <c r="P268" s="631">
        <v>0</v>
      </c>
      <c r="Q268" s="631">
        <v>0.17</v>
      </c>
      <c r="R268" s="662">
        <v>12307.7</v>
      </c>
      <c r="S268" s="19">
        <v>10168.64</v>
      </c>
      <c r="T268" s="83">
        <v>363.8</v>
      </c>
      <c r="U268" s="19"/>
      <c r="V268" s="83">
        <v>363.8</v>
      </c>
      <c r="W268" s="19">
        <f t="shared" si="9"/>
        <v>-9804.84</v>
      </c>
      <c r="X268" s="108">
        <f t="shared" si="10"/>
        <v>-96.42</v>
      </c>
      <c r="Y268" s="236"/>
    </row>
    <row r="269" spans="1:25" ht="15.75" customHeight="1">
      <c r="A269" s="618">
        <v>263</v>
      </c>
      <c r="B269" s="310" t="s">
        <v>2045</v>
      </c>
      <c r="C269" s="310" t="s">
        <v>1324</v>
      </c>
      <c r="D269" s="310" t="s">
        <v>2075</v>
      </c>
      <c r="E269" s="618" t="s">
        <v>1141</v>
      </c>
      <c r="F269" s="618">
        <v>1</v>
      </c>
      <c r="G269" s="620">
        <v>40574</v>
      </c>
      <c r="H269" s="71"/>
      <c r="I269" s="633" t="s">
        <v>1908</v>
      </c>
      <c r="J269" s="633" t="s">
        <v>1911</v>
      </c>
      <c r="K269" s="631">
        <v>0.02</v>
      </c>
      <c r="L269" s="631">
        <v>0.05</v>
      </c>
      <c r="M269" s="631">
        <v>0</v>
      </c>
      <c r="N269" s="631">
        <v>0</v>
      </c>
      <c r="O269" s="631">
        <v>0</v>
      </c>
      <c r="P269" s="631">
        <v>0</v>
      </c>
      <c r="Q269" s="631">
        <v>7.0000000000000007E-2</v>
      </c>
      <c r="R269" s="662">
        <v>6837.61</v>
      </c>
      <c r="S269" s="19">
        <v>6027.31</v>
      </c>
      <c r="T269" s="83">
        <v>452.8</v>
      </c>
      <c r="U269" s="19"/>
      <c r="V269" s="83">
        <v>452.8</v>
      </c>
      <c r="W269" s="19">
        <f t="shared" si="9"/>
        <v>-5574.51</v>
      </c>
      <c r="X269" s="108">
        <f t="shared" si="10"/>
        <v>-92.49</v>
      </c>
      <c r="Y269" s="236"/>
    </row>
    <row r="270" spans="1:25" ht="15.75" customHeight="1">
      <c r="A270" s="618">
        <v>264</v>
      </c>
      <c r="B270" s="310" t="s">
        <v>2076</v>
      </c>
      <c r="C270" s="310" t="s">
        <v>1325</v>
      </c>
      <c r="D270" s="310" t="s">
        <v>2077</v>
      </c>
      <c r="E270" s="618" t="s">
        <v>1141</v>
      </c>
      <c r="F270" s="618">
        <v>1</v>
      </c>
      <c r="G270" s="620">
        <v>40692</v>
      </c>
      <c r="H270" s="71"/>
      <c r="I270" s="633" t="s">
        <v>1908</v>
      </c>
      <c r="J270" s="633" t="s">
        <v>1911</v>
      </c>
      <c r="K270" s="631">
        <v>0.62</v>
      </c>
      <c r="L270" s="631">
        <v>0</v>
      </c>
      <c r="M270" s="631">
        <v>0</v>
      </c>
      <c r="N270" s="631">
        <v>0</v>
      </c>
      <c r="O270" s="631">
        <v>0</v>
      </c>
      <c r="P270" s="631">
        <v>0</v>
      </c>
      <c r="Q270" s="631">
        <v>0.62</v>
      </c>
      <c r="R270" s="662">
        <v>61538.46</v>
      </c>
      <c r="S270" s="19">
        <v>50843.05</v>
      </c>
      <c r="T270" s="83">
        <v>1326.8</v>
      </c>
      <c r="U270" s="19"/>
      <c r="V270" s="83">
        <v>1326.8</v>
      </c>
      <c r="W270" s="19">
        <f t="shared" si="9"/>
        <v>-49516.25</v>
      </c>
      <c r="X270" s="108">
        <f t="shared" si="10"/>
        <v>-97.39</v>
      </c>
      <c r="Y270" s="236"/>
    </row>
    <row r="271" spans="1:25" ht="15.75" customHeight="1">
      <c r="A271" s="618">
        <v>265</v>
      </c>
      <c r="B271" s="310" t="s">
        <v>2078</v>
      </c>
      <c r="C271" s="310" t="s">
        <v>1326</v>
      </c>
      <c r="D271" s="310" t="s">
        <v>2079</v>
      </c>
      <c r="E271" s="618" t="s">
        <v>1141</v>
      </c>
      <c r="F271" s="618">
        <v>1</v>
      </c>
      <c r="G271" s="620">
        <v>40754</v>
      </c>
      <c r="H271" s="71"/>
      <c r="I271" s="633" t="s">
        <v>1908</v>
      </c>
      <c r="J271" s="633" t="s">
        <v>1911</v>
      </c>
      <c r="K271" s="631">
        <v>0.2</v>
      </c>
      <c r="L271" s="631">
        <v>0</v>
      </c>
      <c r="M271" s="631">
        <v>0</v>
      </c>
      <c r="N271" s="631">
        <v>0</v>
      </c>
      <c r="O271" s="631">
        <v>0</v>
      </c>
      <c r="P271" s="631">
        <v>0</v>
      </c>
      <c r="Q271" s="631">
        <v>0.2</v>
      </c>
      <c r="R271" s="662">
        <v>18803.419999999998</v>
      </c>
      <c r="S271" s="19">
        <v>17466.47</v>
      </c>
      <c r="T271" s="83">
        <v>428</v>
      </c>
      <c r="U271" s="19"/>
      <c r="V271" s="83">
        <v>428</v>
      </c>
      <c r="W271" s="19">
        <f t="shared" si="9"/>
        <v>-17038.47</v>
      </c>
      <c r="X271" s="108">
        <f t="shared" si="10"/>
        <v>-97.55</v>
      </c>
      <c r="Y271" s="236"/>
    </row>
    <row r="272" spans="1:25" ht="15.75" customHeight="1">
      <c r="A272" s="618">
        <v>266</v>
      </c>
      <c r="B272" s="310" t="s">
        <v>2080</v>
      </c>
      <c r="C272" s="310" t="s">
        <v>1327</v>
      </c>
      <c r="D272" s="310" t="s">
        <v>2081</v>
      </c>
      <c r="E272" s="618" t="s">
        <v>1141</v>
      </c>
      <c r="F272" s="618">
        <v>1</v>
      </c>
      <c r="G272" s="620">
        <v>40754</v>
      </c>
      <c r="H272" s="71"/>
      <c r="I272" s="633" t="s">
        <v>1908</v>
      </c>
      <c r="J272" s="633" t="s">
        <v>1911</v>
      </c>
      <c r="K272" s="631">
        <v>0.05</v>
      </c>
      <c r="L272" s="631">
        <v>0</v>
      </c>
      <c r="M272" s="631">
        <v>0</v>
      </c>
      <c r="N272" s="631">
        <v>0</v>
      </c>
      <c r="O272" s="631">
        <v>0</v>
      </c>
      <c r="P272" s="631">
        <v>0</v>
      </c>
      <c r="Q272" s="631">
        <v>0.05</v>
      </c>
      <c r="R272" s="662">
        <v>3491.45</v>
      </c>
      <c r="S272" s="19">
        <v>3243.23</v>
      </c>
      <c r="T272" s="83">
        <v>107</v>
      </c>
      <c r="U272" s="19"/>
      <c r="V272" s="83">
        <v>107</v>
      </c>
      <c r="W272" s="19">
        <f t="shared" si="9"/>
        <v>-3136.23</v>
      </c>
      <c r="X272" s="108">
        <f t="shared" si="10"/>
        <v>-96.7</v>
      </c>
      <c r="Y272" s="236"/>
    </row>
    <row r="273" spans="1:25" ht="15.75" customHeight="1">
      <c r="A273" s="618">
        <v>267</v>
      </c>
      <c r="B273" s="310" t="s">
        <v>2082</v>
      </c>
      <c r="C273" s="310" t="s">
        <v>1328</v>
      </c>
      <c r="D273" s="310" t="s">
        <v>2083</v>
      </c>
      <c r="E273" s="618" t="s">
        <v>1141</v>
      </c>
      <c r="F273" s="618">
        <v>1</v>
      </c>
      <c r="G273" s="620">
        <v>40784</v>
      </c>
      <c r="H273" s="71"/>
      <c r="I273" s="633" t="s">
        <v>1908</v>
      </c>
      <c r="J273" s="633" t="s">
        <v>1911</v>
      </c>
      <c r="K273" s="631">
        <v>0.42</v>
      </c>
      <c r="L273" s="631">
        <v>0</v>
      </c>
      <c r="M273" s="631">
        <v>0</v>
      </c>
      <c r="N273" s="631">
        <v>0</v>
      </c>
      <c r="O273" s="631">
        <v>0</v>
      </c>
      <c r="P273" s="631">
        <v>0</v>
      </c>
      <c r="Q273" s="631">
        <v>0.42</v>
      </c>
      <c r="R273" s="662">
        <v>17094.02</v>
      </c>
      <c r="S273" s="19">
        <v>16013.7</v>
      </c>
      <c r="T273" s="83">
        <v>898.8</v>
      </c>
      <c r="U273" s="19"/>
      <c r="V273" s="83">
        <v>898.8</v>
      </c>
      <c r="W273" s="19">
        <f t="shared" si="9"/>
        <v>-15114.9</v>
      </c>
      <c r="X273" s="108">
        <f t="shared" si="10"/>
        <v>-94.39</v>
      </c>
      <c r="Y273" s="236"/>
    </row>
    <row r="274" spans="1:25" ht="15.75" customHeight="1">
      <c r="A274" s="618">
        <v>268</v>
      </c>
      <c r="B274" s="310" t="s">
        <v>2084</v>
      </c>
      <c r="C274" s="310" t="s">
        <v>1329</v>
      </c>
      <c r="D274" s="310" t="s">
        <v>2085</v>
      </c>
      <c r="E274" s="618" t="s">
        <v>1141</v>
      </c>
      <c r="F274" s="618">
        <v>1</v>
      </c>
      <c r="G274" s="620">
        <v>40842</v>
      </c>
      <c r="H274" s="71"/>
      <c r="I274" s="633" t="s">
        <v>1908</v>
      </c>
      <c r="J274" s="633" t="s">
        <v>1911</v>
      </c>
      <c r="K274" s="631">
        <v>0.2</v>
      </c>
      <c r="L274" s="631">
        <v>0</v>
      </c>
      <c r="M274" s="631">
        <v>0</v>
      </c>
      <c r="N274" s="631">
        <v>0</v>
      </c>
      <c r="O274" s="631">
        <v>0</v>
      </c>
      <c r="P274" s="631">
        <v>0</v>
      </c>
      <c r="Q274" s="631">
        <v>0.2</v>
      </c>
      <c r="R274" s="662">
        <v>9743.59</v>
      </c>
      <c r="S274" s="19">
        <v>9281.77</v>
      </c>
      <c r="T274" s="83">
        <v>428</v>
      </c>
      <c r="U274" s="19"/>
      <c r="V274" s="83">
        <v>428</v>
      </c>
      <c r="W274" s="19">
        <f t="shared" si="9"/>
        <v>-8853.77</v>
      </c>
      <c r="X274" s="108">
        <f t="shared" si="10"/>
        <v>-95.39</v>
      </c>
      <c r="Y274" s="236"/>
    </row>
    <row r="275" spans="1:25" ht="15.75" customHeight="1">
      <c r="A275" s="618">
        <v>269</v>
      </c>
      <c r="B275" s="310" t="s">
        <v>2086</v>
      </c>
      <c r="C275" s="310" t="s">
        <v>1330</v>
      </c>
      <c r="D275" s="310" t="s">
        <v>2043</v>
      </c>
      <c r="E275" s="618" t="s">
        <v>1141</v>
      </c>
      <c r="F275" s="618">
        <v>1</v>
      </c>
      <c r="G275" s="620">
        <v>40903</v>
      </c>
      <c r="H275" s="71"/>
      <c r="I275" s="633" t="s">
        <v>1908</v>
      </c>
      <c r="J275" s="633" t="s">
        <v>1911</v>
      </c>
      <c r="K275" s="631">
        <v>0</v>
      </c>
      <c r="L275" s="631">
        <v>0.05</v>
      </c>
      <c r="M275" s="631">
        <v>0</v>
      </c>
      <c r="N275" s="631">
        <v>0</v>
      </c>
      <c r="O275" s="631">
        <v>0</v>
      </c>
      <c r="P275" s="631">
        <v>0</v>
      </c>
      <c r="Q275" s="631">
        <v>0.05</v>
      </c>
      <c r="R275" s="662">
        <v>9401.7099999999991</v>
      </c>
      <c r="S275" s="19">
        <v>9104.6299999999992</v>
      </c>
      <c r="T275" s="83">
        <v>410</v>
      </c>
      <c r="U275" s="19"/>
      <c r="V275" s="83">
        <v>410</v>
      </c>
      <c r="W275" s="19">
        <f t="shared" si="9"/>
        <v>-8694.6299999999992</v>
      </c>
      <c r="X275" s="108">
        <f t="shared" si="10"/>
        <v>-95.5</v>
      </c>
      <c r="Y275" s="236"/>
    </row>
    <row r="276" spans="1:25" ht="15.75" customHeight="1">
      <c r="A276" s="618">
        <v>270</v>
      </c>
      <c r="B276" s="310" t="s">
        <v>2087</v>
      </c>
      <c r="C276" s="310" t="s">
        <v>1331</v>
      </c>
      <c r="D276" s="310" t="s">
        <v>2088</v>
      </c>
      <c r="E276" s="618" t="s">
        <v>1141</v>
      </c>
      <c r="F276" s="618">
        <v>1</v>
      </c>
      <c r="G276" s="620">
        <v>37043</v>
      </c>
      <c r="H276" s="71"/>
      <c r="I276" s="633" t="s">
        <v>2089</v>
      </c>
      <c r="J276" s="633" t="s">
        <v>1911</v>
      </c>
      <c r="K276" s="631">
        <v>4</v>
      </c>
      <c r="L276" s="631">
        <v>0</v>
      </c>
      <c r="M276" s="631">
        <v>0</v>
      </c>
      <c r="N276" s="631">
        <v>0</v>
      </c>
      <c r="O276" s="631">
        <v>0</v>
      </c>
      <c r="P276" s="631">
        <v>0</v>
      </c>
      <c r="Q276" s="631">
        <v>4</v>
      </c>
      <c r="R276" s="662">
        <v>150000</v>
      </c>
      <c r="S276" s="19">
        <v>70890.11</v>
      </c>
      <c r="T276" s="83">
        <v>8560</v>
      </c>
      <c r="U276" s="19"/>
      <c r="V276" s="83">
        <v>8560</v>
      </c>
      <c r="W276" s="19">
        <f t="shared" si="9"/>
        <v>-62330.11</v>
      </c>
      <c r="X276" s="108">
        <f t="shared" si="10"/>
        <v>-87.92</v>
      </c>
      <c r="Y276" s="236"/>
    </row>
    <row r="277" spans="1:25" ht="15.75" customHeight="1">
      <c r="A277" s="618">
        <v>271</v>
      </c>
      <c r="B277" s="310" t="s">
        <v>2090</v>
      </c>
      <c r="C277" s="310" t="s">
        <v>1332</v>
      </c>
      <c r="D277" s="310" t="s">
        <v>2091</v>
      </c>
      <c r="E277" s="618" t="s">
        <v>1141</v>
      </c>
      <c r="F277" s="618">
        <v>1</v>
      </c>
      <c r="G277" s="620">
        <v>37043</v>
      </c>
      <c r="H277" s="71"/>
      <c r="I277" s="633" t="s">
        <v>2089</v>
      </c>
      <c r="J277" s="633" t="s">
        <v>1911</v>
      </c>
      <c r="K277" s="631">
        <v>0.2</v>
      </c>
      <c r="L277" s="631">
        <v>0</v>
      </c>
      <c r="M277" s="631">
        <v>0</v>
      </c>
      <c r="N277" s="631">
        <v>0</v>
      </c>
      <c r="O277" s="631">
        <v>0</v>
      </c>
      <c r="P277" s="631">
        <v>0</v>
      </c>
      <c r="Q277" s="631">
        <v>0.2</v>
      </c>
      <c r="R277" s="662">
        <v>8000</v>
      </c>
      <c r="S277" s="19">
        <v>3780.22</v>
      </c>
      <c r="T277" s="83">
        <v>428</v>
      </c>
      <c r="U277" s="19"/>
      <c r="V277" s="83">
        <v>428</v>
      </c>
      <c r="W277" s="19">
        <f t="shared" si="9"/>
        <v>-3352.22</v>
      </c>
      <c r="X277" s="108">
        <f t="shared" si="10"/>
        <v>-88.68</v>
      </c>
      <c r="Y277" s="236"/>
    </row>
    <row r="278" spans="1:25" ht="15.75" customHeight="1">
      <c r="A278" s="618">
        <v>272</v>
      </c>
      <c r="B278" s="310" t="s">
        <v>2092</v>
      </c>
      <c r="C278" s="310" t="s">
        <v>1333</v>
      </c>
      <c r="D278" s="310" t="s">
        <v>2093</v>
      </c>
      <c r="E278" s="618" t="s">
        <v>1141</v>
      </c>
      <c r="F278" s="618">
        <v>1</v>
      </c>
      <c r="G278" s="620">
        <v>37043</v>
      </c>
      <c r="H278" s="71"/>
      <c r="I278" s="633" t="s">
        <v>2089</v>
      </c>
      <c r="J278" s="633" t="s">
        <v>1911</v>
      </c>
      <c r="K278" s="631">
        <v>0.42</v>
      </c>
      <c r="L278" s="631">
        <v>0</v>
      </c>
      <c r="M278" s="631">
        <v>0</v>
      </c>
      <c r="N278" s="631">
        <v>0</v>
      </c>
      <c r="O278" s="631">
        <v>0</v>
      </c>
      <c r="P278" s="631">
        <v>0</v>
      </c>
      <c r="Q278" s="631">
        <v>0.42</v>
      </c>
      <c r="R278" s="662">
        <v>36000</v>
      </c>
      <c r="S278" s="19">
        <v>17011.009999999998</v>
      </c>
      <c r="T278" s="83">
        <v>898.8</v>
      </c>
      <c r="U278" s="19"/>
      <c r="V278" s="83">
        <v>898.8</v>
      </c>
      <c r="W278" s="19">
        <f t="shared" si="9"/>
        <v>-16112.21</v>
      </c>
      <c r="X278" s="108">
        <f t="shared" si="10"/>
        <v>-94.72</v>
      </c>
      <c r="Y278" s="236"/>
    </row>
    <row r="279" spans="1:25" ht="15.75" customHeight="1">
      <c r="A279" s="618">
        <v>273</v>
      </c>
      <c r="B279" s="310" t="s">
        <v>2033</v>
      </c>
      <c r="C279" s="310" t="s">
        <v>1334</v>
      </c>
      <c r="D279" s="310" t="s">
        <v>2091</v>
      </c>
      <c r="E279" s="618" t="s">
        <v>1141</v>
      </c>
      <c r="F279" s="618">
        <v>1</v>
      </c>
      <c r="G279" s="620">
        <v>37043</v>
      </c>
      <c r="H279" s="71"/>
      <c r="I279" s="633" t="s">
        <v>2089</v>
      </c>
      <c r="J279" s="633" t="s">
        <v>1911</v>
      </c>
      <c r="K279" s="631">
        <v>0.38</v>
      </c>
      <c r="L279" s="631">
        <v>0</v>
      </c>
      <c r="M279" s="631">
        <v>0.02</v>
      </c>
      <c r="N279" s="631">
        <v>0</v>
      </c>
      <c r="O279" s="631">
        <v>0</v>
      </c>
      <c r="P279" s="631">
        <v>0</v>
      </c>
      <c r="Q279" s="631">
        <v>0.4</v>
      </c>
      <c r="R279" s="662">
        <v>9500</v>
      </c>
      <c r="S279" s="19">
        <v>4489.01</v>
      </c>
      <c r="T279" s="83">
        <v>1609.2</v>
      </c>
      <c r="U279" s="19"/>
      <c r="V279" s="83">
        <v>1609.2</v>
      </c>
      <c r="W279" s="19">
        <f t="shared" si="9"/>
        <v>-2879.81</v>
      </c>
      <c r="X279" s="108">
        <f t="shared" si="10"/>
        <v>-64.150000000000006</v>
      </c>
      <c r="Y279" s="236"/>
    </row>
    <row r="280" spans="1:25" ht="15.75" customHeight="1">
      <c r="A280" s="618">
        <v>274</v>
      </c>
      <c r="B280" s="310" t="s">
        <v>2094</v>
      </c>
      <c r="C280" s="310" t="s">
        <v>1335</v>
      </c>
      <c r="D280" s="310" t="s">
        <v>2095</v>
      </c>
      <c r="E280" s="618" t="s">
        <v>1141</v>
      </c>
      <c r="F280" s="618">
        <v>1</v>
      </c>
      <c r="G280" s="620">
        <v>37043</v>
      </c>
      <c r="H280" s="71"/>
      <c r="I280" s="633" t="s">
        <v>2089</v>
      </c>
      <c r="J280" s="633" t="s">
        <v>1911</v>
      </c>
      <c r="K280" s="631">
        <v>0.13</v>
      </c>
      <c r="L280" s="631">
        <v>0</v>
      </c>
      <c r="M280" s="631">
        <v>0</v>
      </c>
      <c r="N280" s="631">
        <v>0</v>
      </c>
      <c r="O280" s="631">
        <v>0</v>
      </c>
      <c r="P280" s="631">
        <v>0</v>
      </c>
      <c r="Q280" s="631">
        <v>0.13</v>
      </c>
      <c r="R280" s="662">
        <v>36000</v>
      </c>
      <c r="S280" s="19">
        <v>17011.009999999998</v>
      </c>
      <c r="T280" s="83">
        <v>278.2</v>
      </c>
      <c r="U280" s="19"/>
      <c r="V280" s="83">
        <v>278.2</v>
      </c>
      <c r="W280" s="19">
        <f t="shared" si="9"/>
        <v>-16732.810000000001</v>
      </c>
      <c r="X280" s="108">
        <f t="shared" si="10"/>
        <v>-98.36</v>
      </c>
      <c r="Y280" s="236"/>
    </row>
    <row r="281" spans="1:25" ht="15.75" customHeight="1">
      <c r="A281" s="618">
        <v>275</v>
      </c>
      <c r="B281" s="310" t="s">
        <v>2096</v>
      </c>
      <c r="C281" s="310" t="s">
        <v>1336</v>
      </c>
      <c r="D281" s="310" t="s">
        <v>2095</v>
      </c>
      <c r="E281" s="618" t="s">
        <v>1141</v>
      </c>
      <c r="F281" s="618">
        <v>1</v>
      </c>
      <c r="G281" s="620">
        <v>37043</v>
      </c>
      <c r="H281" s="71"/>
      <c r="I281" s="633" t="s">
        <v>2089</v>
      </c>
      <c r="J281" s="633" t="s">
        <v>1911</v>
      </c>
      <c r="K281" s="631">
        <v>0.13</v>
      </c>
      <c r="L281" s="631">
        <v>0</v>
      </c>
      <c r="M281" s="631">
        <v>0</v>
      </c>
      <c r="N281" s="631">
        <v>0</v>
      </c>
      <c r="O281" s="631">
        <v>0</v>
      </c>
      <c r="P281" s="631">
        <v>0</v>
      </c>
      <c r="Q281" s="631">
        <v>0.13</v>
      </c>
      <c r="R281" s="662">
        <v>32000</v>
      </c>
      <c r="S281" s="19">
        <v>15120.89</v>
      </c>
      <c r="T281" s="83">
        <v>278.2</v>
      </c>
      <c r="U281" s="19"/>
      <c r="V281" s="83">
        <v>278.2</v>
      </c>
      <c r="W281" s="19">
        <f t="shared" si="9"/>
        <v>-14842.69</v>
      </c>
      <c r="X281" s="108">
        <f t="shared" si="10"/>
        <v>-98.16</v>
      </c>
      <c r="Y281" s="236"/>
    </row>
    <row r="282" spans="1:25" ht="15.75" customHeight="1">
      <c r="A282" s="618">
        <v>276</v>
      </c>
      <c r="B282" s="310" t="s">
        <v>2097</v>
      </c>
      <c r="C282" s="310" t="s">
        <v>1337</v>
      </c>
      <c r="D282" s="310" t="s">
        <v>2098</v>
      </c>
      <c r="E282" s="618" t="s">
        <v>1141</v>
      </c>
      <c r="F282" s="618">
        <v>1</v>
      </c>
      <c r="G282" s="620">
        <v>36982</v>
      </c>
      <c r="H282" s="71"/>
      <c r="I282" s="633" t="s">
        <v>2089</v>
      </c>
      <c r="J282" s="633" t="s">
        <v>1911</v>
      </c>
      <c r="K282" s="631">
        <v>0</v>
      </c>
      <c r="L282" s="631">
        <v>0.05</v>
      </c>
      <c r="M282" s="631">
        <v>0</v>
      </c>
      <c r="N282" s="631">
        <v>0</v>
      </c>
      <c r="O282" s="631">
        <v>0</v>
      </c>
      <c r="P282" s="631">
        <v>0</v>
      </c>
      <c r="Q282" s="631">
        <v>0.05</v>
      </c>
      <c r="R282" s="662">
        <v>8000</v>
      </c>
      <c r="S282" s="19">
        <v>3780.22</v>
      </c>
      <c r="T282" s="83">
        <v>410</v>
      </c>
      <c r="U282" s="19"/>
      <c r="V282" s="83">
        <v>410</v>
      </c>
      <c r="W282" s="19">
        <f t="shared" si="9"/>
        <v>-3370.22</v>
      </c>
      <c r="X282" s="108">
        <f t="shared" si="10"/>
        <v>-89.15</v>
      </c>
      <c r="Y282" s="236"/>
    </row>
    <row r="283" spans="1:25" ht="15.75" customHeight="1">
      <c r="A283" s="618">
        <v>277</v>
      </c>
      <c r="B283" s="310" t="s">
        <v>2099</v>
      </c>
      <c r="C283" s="310" t="s">
        <v>1338</v>
      </c>
      <c r="D283" s="310" t="s">
        <v>2100</v>
      </c>
      <c r="E283" s="618" t="s">
        <v>1141</v>
      </c>
      <c r="F283" s="618">
        <v>1</v>
      </c>
      <c r="G283" s="620">
        <v>36251</v>
      </c>
      <c r="H283" s="71"/>
      <c r="I283" s="633" t="s">
        <v>2089</v>
      </c>
      <c r="J283" s="633" t="s">
        <v>1911</v>
      </c>
      <c r="K283" s="631">
        <v>0.3</v>
      </c>
      <c r="L283" s="631">
        <v>0</v>
      </c>
      <c r="M283" s="631">
        <v>0</v>
      </c>
      <c r="N283" s="631">
        <v>0</v>
      </c>
      <c r="O283" s="631">
        <v>0</v>
      </c>
      <c r="P283" s="631">
        <v>0</v>
      </c>
      <c r="Q283" s="631">
        <v>0.3</v>
      </c>
      <c r="R283" s="662">
        <v>56000</v>
      </c>
      <c r="S283" s="19">
        <v>25363.96</v>
      </c>
      <c r="T283" s="83">
        <v>642</v>
      </c>
      <c r="U283" s="19"/>
      <c r="V283" s="83">
        <v>642</v>
      </c>
      <c r="W283" s="19">
        <f t="shared" si="9"/>
        <v>-24721.96</v>
      </c>
      <c r="X283" s="108">
        <f t="shared" si="10"/>
        <v>-97.47</v>
      </c>
      <c r="Y283" s="236"/>
    </row>
    <row r="284" spans="1:25" ht="15.75" customHeight="1">
      <c r="A284" s="618">
        <v>278</v>
      </c>
      <c r="B284" s="310" t="s">
        <v>2101</v>
      </c>
      <c r="C284" s="310" t="s">
        <v>1339</v>
      </c>
      <c r="D284" s="310" t="s">
        <v>2102</v>
      </c>
      <c r="E284" s="618" t="s">
        <v>1141</v>
      </c>
      <c r="F284" s="618">
        <v>1</v>
      </c>
      <c r="G284" s="620">
        <v>33329</v>
      </c>
      <c r="H284" s="71"/>
      <c r="I284" s="633" t="s">
        <v>2089</v>
      </c>
      <c r="J284" s="633" t="s">
        <v>1911</v>
      </c>
      <c r="K284" s="631">
        <v>12.88</v>
      </c>
      <c r="L284" s="631">
        <v>0</v>
      </c>
      <c r="M284" s="631">
        <v>0</v>
      </c>
      <c r="N284" s="631">
        <v>0</v>
      </c>
      <c r="O284" s="631">
        <v>0</v>
      </c>
      <c r="P284" s="631">
        <v>0</v>
      </c>
      <c r="Q284" s="631">
        <v>12.88</v>
      </c>
      <c r="R284" s="662">
        <v>120000</v>
      </c>
      <c r="S284" s="19">
        <v>56703.35</v>
      </c>
      <c r="T284" s="83">
        <v>27563.200000000001</v>
      </c>
      <c r="U284" s="19"/>
      <c r="V284" s="83">
        <v>27563.200000000001</v>
      </c>
      <c r="W284" s="19">
        <f t="shared" si="9"/>
        <v>-29140.15</v>
      </c>
      <c r="X284" s="108">
        <f t="shared" si="10"/>
        <v>-51.39</v>
      </c>
      <c r="Y284" s="236"/>
    </row>
    <row r="285" spans="1:25" ht="15.75" customHeight="1">
      <c r="A285" s="618">
        <v>279</v>
      </c>
      <c r="B285" s="310" t="s">
        <v>2103</v>
      </c>
      <c r="C285" s="310" t="s">
        <v>1340</v>
      </c>
      <c r="D285" s="310" t="s">
        <v>2104</v>
      </c>
      <c r="E285" s="618" t="s">
        <v>1141</v>
      </c>
      <c r="F285" s="618">
        <v>1</v>
      </c>
      <c r="G285" s="620">
        <v>38078</v>
      </c>
      <c r="H285" s="71"/>
      <c r="I285" s="633" t="s">
        <v>2089</v>
      </c>
      <c r="J285" s="633" t="s">
        <v>1911</v>
      </c>
      <c r="K285" s="631">
        <v>0.2</v>
      </c>
      <c r="L285" s="631">
        <v>0</v>
      </c>
      <c r="M285" s="631">
        <v>0</v>
      </c>
      <c r="N285" s="631">
        <v>0</v>
      </c>
      <c r="O285" s="631">
        <v>0</v>
      </c>
      <c r="P285" s="631">
        <v>0</v>
      </c>
      <c r="Q285" s="631">
        <v>0.2</v>
      </c>
      <c r="R285" s="662">
        <v>23000</v>
      </c>
      <c r="S285" s="19">
        <v>10868.15</v>
      </c>
      <c r="T285" s="83">
        <v>428</v>
      </c>
      <c r="U285" s="19"/>
      <c r="V285" s="83">
        <v>428</v>
      </c>
      <c r="W285" s="19">
        <f t="shared" si="9"/>
        <v>-10440.15</v>
      </c>
      <c r="X285" s="108">
        <f t="shared" si="10"/>
        <v>-96.06</v>
      </c>
      <c r="Y285" s="236"/>
    </row>
    <row r="286" spans="1:25" ht="15.75" customHeight="1">
      <c r="A286" s="618">
        <v>280</v>
      </c>
      <c r="B286" s="310" t="s">
        <v>2105</v>
      </c>
      <c r="C286" s="310" t="s">
        <v>1341</v>
      </c>
      <c r="D286" s="310" t="s">
        <v>2104</v>
      </c>
      <c r="E286" s="618" t="s">
        <v>1141</v>
      </c>
      <c r="F286" s="618">
        <v>1</v>
      </c>
      <c r="G286" s="620">
        <v>37135</v>
      </c>
      <c r="H286" s="71"/>
      <c r="I286" s="633" t="s">
        <v>2089</v>
      </c>
      <c r="J286" s="633" t="s">
        <v>1911</v>
      </c>
      <c r="K286" s="631">
        <v>0.2</v>
      </c>
      <c r="L286" s="631">
        <v>0</v>
      </c>
      <c r="M286" s="631">
        <v>0</v>
      </c>
      <c r="N286" s="631">
        <v>0</v>
      </c>
      <c r="O286" s="631">
        <v>0</v>
      </c>
      <c r="P286" s="631">
        <v>0</v>
      </c>
      <c r="Q286" s="631">
        <v>0.2</v>
      </c>
      <c r="R286" s="662">
        <v>9200</v>
      </c>
      <c r="S286" s="19">
        <v>4396.9399999999996</v>
      </c>
      <c r="T286" s="83">
        <v>428</v>
      </c>
      <c r="U286" s="19"/>
      <c r="V286" s="83">
        <v>428</v>
      </c>
      <c r="W286" s="19">
        <f t="shared" si="9"/>
        <v>-3968.94</v>
      </c>
      <c r="X286" s="108">
        <f t="shared" si="10"/>
        <v>-90.27</v>
      </c>
      <c r="Y286" s="236"/>
    </row>
    <row r="287" spans="1:25" ht="15.75" customHeight="1">
      <c r="A287" s="618">
        <v>281</v>
      </c>
      <c r="B287" s="310" t="s">
        <v>2106</v>
      </c>
      <c r="C287" s="310" t="s">
        <v>1342</v>
      </c>
      <c r="D287" s="310" t="s">
        <v>2107</v>
      </c>
      <c r="E287" s="618" t="s">
        <v>1141</v>
      </c>
      <c r="F287" s="618">
        <v>1</v>
      </c>
      <c r="G287" s="620">
        <v>37135</v>
      </c>
      <c r="H287" s="71"/>
      <c r="I287" s="633" t="s">
        <v>2089</v>
      </c>
      <c r="J287" s="633" t="s">
        <v>1911</v>
      </c>
      <c r="K287" s="631">
        <v>0.1</v>
      </c>
      <c r="L287" s="631">
        <v>0</v>
      </c>
      <c r="M287" s="631">
        <v>0</v>
      </c>
      <c r="N287" s="631">
        <v>0</v>
      </c>
      <c r="O287" s="631">
        <v>0</v>
      </c>
      <c r="P287" s="631">
        <v>0</v>
      </c>
      <c r="Q287" s="631">
        <v>0.1</v>
      </c>
      <c r="R287" s="662">
        <v>3500</v>
      </c>
      <c r="S287" s="19">
        <v>1653.85</v>
      </c>
      <c r="T287" s="83">
        <v>214</v>
      </c>
      <c r="U287" s="19"/>
      <c r="V287" s="83">
        <v>214</v>
      </c>
      <c r="W287" s="19">
        <f t="shared" si="9"/>
        <v>-1439.85</v>
      </c>
      <c r="X287" s="108">
        <f t="shared" si="10"/>
        <v>-87.06</v>
      </c>
      <c r="Y287" s="236"/>
    </row>
    <row r="288" spans="1:25" ht="15.75" customHeight="1">
      <c r="A288" s="618">
        <v>282</v>
      </c>
      <c r="B288" s="310" t="s">
        <v>2108</v>
      </c>
      <c r="C288" s="310" t="s">
        <v>1343</v>
      </c>
      <c r="D288" s="310" t="s">
        <v>2109</v>
      </c>
      <c r="E288" s="618" t="s">
        <v>1141</v>
      </c>
      <c r="F288" s="618">
        <v>1</v>
      </c>
      <c r="G288" s="620">
        <v>38991</v>
      </c>
      <c r="H288" s="71"/>
      <c r="I288" s="633" t="s">
        <v>2089</v>
      </c>
      <c r="J288" s="633" t="s">
        <v>1911</v>
      </c>
      <c r="K288" s="631">
        <v>0.2</v>
      </c>
      <c r="L288" s="631">
        <v>0</v>
      </c>
      <c r="M288" s="631">
        <v>0</v>
      </c>
      <c r="N288" s="631">
        <v>0</v>
      </c>
      <c r="O288" s="631">
        <v>0</v>
      </c>
      <c r="P288" s="631">
        <v>0</v>
      </c>
      <c r="Q288" s="631">
        <v>0.2</v>
      </c>
      <c r="R288" s="662">
        <v>26000</v>
      </c>
      <c r="S288" s="19">
        <v>12285.72</v>
      </c>
      <c r="T288" s="83">
        <v>428</v>
      </c>
      <c r="U288" s="19"/>
      <c r="V288" s="83">
        <v>428</v>
      </c>
      <c r="W288" s="19">
        <f t="shared" si="9"/>
        <v>-11857.72</v>
      </c>
      <c r="X288" s="108">
        <f t="shared" si="10"/>
        <v>-96.52</v>
      </c>
      <c r="Y288" s="236"/>
    </row>
    <row r="289" spans="1:25" ht="15.75" customHeight="1">
      <c r="A289" s="618">
        <v>283</v>
      </c>
      <c r="B289" s="310" t="s">
        <v>2110</v>
      </c>
      <c r="C289" s="310" t="s">
        <v>1344</v>
      </c>
      <c r="D289" s="310" t="s">
        <v>2102</v>
      </c>
      <c r="E289" s="618" t="s">
        <v>1141</v>
      </c>
      <c r="F289" s="618">
        <v>1</v>
      </c>
      <c r="G289" s="620">
        <v>38991</v>
      </c>
      <c r="H289" s="71"/>
      <c r="I289" s="633" t="s">
        <v>2089</v>
      </c>
      <c r="J289" s="633" t="s">
        <v>1911</v>
      </c>
      <c r="K289" s="631">
        <v>0</v>
      </c>
      <c r="L289" s="631">
        <v>3.92</v>
      </c>
      <c r="M289" s="631">
        <v>0</v>
      </c>
      <c r="N289" s="631">
        <v>0</v>
      </c>
      <c r="O289" s="631">
        <v>0</v>
      </c>
      <c r="P289" s="631">
        <v>0</v>
      </c>
      <c r="Q289" s="631">
        <v>3.92</v>
      </c>
      <c r="R289" s="662">
        <v>62000</v>
      </c>
      <c r="S289" s="19">
        <v>29296.73</v>
      </c>
      <c r="T289" s="83">
        <v>32144</v>
      </c>
      <c r="U289" s="19"/>
      <c r="V289" s="83">
        <v>32144</v>
      </c>
      <c r="W289" s="19">
        <f t="shared" si="9"/>
        <v>2847.27</v>
      </c>
      <c r="X289" s="108">
        <f t="shared" si="10"/>
        <v>9.7200000000000006</v>
      </c>
      <c r="Y289" s="236"/>
    </row>
    <row r="290" spans="1:25" ht="15.75" customHeight="1">
      <c r="A290" s="618">
        <v>284</v>
      </c>
      <c r="B290" s="310" t="s">
        <v>2111</v>
      </c>
      <c r="C290" s="310" t="s">
        <v>1345</v>
      </c>
      <c r="D290" s="310" t="s">
        <v>2109</v>
      </c>
      <c r="E290" s="618" t="s">
        <v>1141</v>
      </c>
      <c r="F290" s="618">
        <v>1</v>
      </c>
      <c r="G290" s="620">
        <v>36951</v>
      </c>
      <c r="H290" s="71"/>
      <c r="I290" s="633" t="s">
        <v>2089</v>
      </c>
      <c r="J290" s="633" t="s">
        <v>1911</v>
      </c>
      <c r="K290" s="631">
        <v>0.2</v>
      </c>
      <c r="L290" s="631">
        <v>0</v>
      </c>
      <c r="M290" s="631">
        <v>0</v>
      </c>
      <c r="N290" s="631">
        <v>0</v>
      </c>
      <c r="O290" s="631">
        <v>0</v>
      </c>
      <c r="P290" s="631">
        <v>0</v>
      </c>
      <c r="Q290" s="631">
        <v>0.2</v>
      </c>
      <c r="R290" s="662">
        <v>21000</v>
      </c>
      <c r="S290" s="19">
        <v>9923.09</v>
      </c>
      <c r="T290" s="83">
        <v>428</v>
      </c>
      <c r="U290" s="19"/>
      <c r="V290" s="83">
        <v>428</v>
      </c>
      <c r="W290" s="19">
        <f t="shared" si="9"/>
        <v>-9495.09</v>
      </c>
      <c r="X290" s="108">
        <f t="shared" si="10"/>
        <v>-95.69</v>
      </c>
      <c r="Y290" s="236"/>
    </row>
    <row r="291" spans="1:25" ht="15.75" customHeight="1">
      <c r="A291" s="618">
        <v>285</v>
      </c>
      <c r="B291" s="310" t="s">
        <v>2112</v>
      </c>
      <c r="C291" s="310" t="s">
        <v>1346</v>
      </c>
      <c r="D291" s="310" t="s">
        <v>2113</v>
      </c>
      <c r="E291" s="618" t="s">
        <v>1141</v>
      </c>
      <c r="F291" s="618">
        <v>1</v>
      </c>
      <c r="G291" s="620">
        <v>36951</v>
      </c>
      <c r="H291" s="71"/>
      <c r="I291" s="633" t="s">
        <v>2089</v>
      </c>
      <c r="J291" s="633" t="s">
        <v>1911</v>
      </c>
      <c r="K291" s="631">
        <v>0.2</v>
      </c>
      <c r="L291" s="631">
        <v>0</v>
      </c>
      <c r="M291" s="631">
        <v>0</v>
      </c>
      <c r="N291" s="631">
        <v>0</v>
      </c>
      <c r="O291" s="631">
        <v>0</v>
      </c>
      <c r="P291" s="631">
        <v>0</v>
      </c>
      <c r="Q291" s="631">
        <v>0.2</v>
      </c>
      <c r="R291" s="662">
        <v>14500</v>
      </c>
      <c r="S291" s="19">
        <v>6851.66</v>
      </c>
      <c r="T291" s="83">
        <v>428</v>
      </c>
      <c r="U291" s="19"/>
      <c r="V291" s="83">
        <v>428</v>
      </c>
      <c r="W291" s="19">
        <f t="shared" si="9"/>
        <v>-6423.66</v>
      </c>
      <c r="X291" s="108">
        <f t="shared" si="10"/>
        <v>-93.75</v>
      </c>
      <c r="Y291" s="236"/>
    </row>
    <row r="292" spans="1:25" ht="15.75" customHeight="1">
      <c r="A292" s="618">
        <v>286</v>
      </c>
      <c r="B292" s="310" t="s">
        <v>2114</v>
      </c>
      <c r="C292" s="310" t="s">
        <v>1347</v>
      </c>
      <c r="D292" s="310" t="s">
        <v>2115</v>
      </c>
      <c r="E292" s="618" t="s">
        <v>1141</v>
      </c>
      <c r="F292" s="618">
        <v>1</v>
      </c>
      <c r="G292" s="620">
        <v>36951</v>
      </c>
      <c r="H292" s="71"/>
      <c r="I292" s="633" t="s">
        <v>2089</v>
      </c>
      <c r="J292" s="633" t="s">
        <v>1911</v>
      </c>
      <c r="K292" s="631">
        <v>0.2</v>
      </c>
      <c r="L292" s="631">
        <v>0</v>
      </c>
      <c r="M292" s="631">
        <v>0</v>
      </c>
      <c r="N292" s="631">
        <v>0</v>
      </c>
      <c r="O292" s="631">
        <v>0</v>
      </c>
      <c r="P292" s="631">
        <v>0</v>
      </c>
      <c r="Q292" s="631">
        <v>0.2</v>
      </c>
      <c r="R292" s="662">
        <v>9500</v>
      </c>
      <c r="S292" s="19">
        <v>4489.01</v>
      </c>
      <c r="T292" s="83">
        <v>428</v>
      </c>
      <c r="U292" s="19"/>
      <c r="V292" s="83">
        <v>428</v>
      </c>
      <c r="W292" s="19">
        <f t="shared" si="9"/>
        <v>-4061.01</v>
      </c>
      <c r="X292" s="108">
        <f t="shared" si="10"/>
        <v>-90.47</v>
      </c>
      <c r="Y292" s="236"/>
    </row>
    <row r="293" spans="1:25" ht="15.75" customHeight="1">
      <c r="A293" s="618">
        <v>287</v>
      </c>
      <c r="B293" s="310" t="s">
        <v>2116</v>
      </c>
      <c r="C293" s="310" t="s">
        <v>1348</v>
      </c>
      <c r="D293" s="310" t="s">
        <v>2115</v>
      </c>
      <c r="E293" s="618" t="s">
        <v>1141</v>
      </c>
      <c r="F293" s="618">
        <v>1</v>
      </c>
      <c r="G293" s="620">
        <v>36951</v>
      </c>
      <c r="H293" s="71"/>
      <c r="I293" s="633" t="s">
        <v>2089</v>
      </c>
      <c r="J293" s="633" t="s">
        <v>1911</v>
      </c>
      <c r="K293" s="631">
        <v>0.2</v>
      </c>
      <c r="L293" s="631">
        <v>0</v>
      </c>
      <c r="M293" s="631">
        <v>0</v>
      </c>
      <c r="N293" s="631">
        <v>0</v>
      </c>
      <c r="O293" s="631">
        <v>0</v>
      </c>
      <c r="P293" s="631">
        <v>0</v>
      </c>
      <c r="Q293" s="631">
        <v>0.2</v>
      </c>
      <c r="R293" s="662">
        <v>6500</v>
      </c>
      <c r="S293" s="19">
        <v>3071.43</v>
      </c>
      <c r="T293" s="83">
        <v>428</v>
      </c>
      <c r="U293" s="19"/>
      <c r="V293" s="83">
        <v>428</v>
      </c>
      <c r="W293" s="19">
        <f t="shared" si="9"/>
        <v>-2643.43</v>
      </c>
      <c r="X293" s="108">
        <f t="shared" si="10"/>
        <v>-86.07</v>
      </c>
      <c r="Y293" s="236"/>
    </row>
    <row r="294" spans="1:25" ht="15.75" customHeight="1">
      <c r="A294" s="618">
        <v>288</v>
      </c>
      <c r="B294" s="310" t="s">
        <v>2117</v>
      </c>
      <c r="C294" s="310" t="s">
        <v>1348</v>
      </c>
      <c r="D294" s="310" t="s">
        <v>2115</v>
      </c>
      <c r="E294" s="618" t="s">
        <v>1141</v>
      </c>
      <c r="F294" s="618">
        <v>1</v>
      </c>
      <c r="G294" s="620">
        <v>38200</v>
      </c>
      <c r="H294" s="71"/>
      <c r="I294" s="633" t="s">
        <v>2089</v>
      </c>
      <c r="J294" s="633" t="s">
        <v>1911</v>
      </c>
      <c r="K294" s="631">
        <v>0.2</v>
      </c>
      <c r="L294" s="631">
        <v>0</v>
      </c>
      <c r="M294" s="631">
        <v>0</v>
      </c>
      <c r="N294" s="631">
        <v>0</v>
      </c>
      <c r="O294" s="631">
        <v>0</v>
      </c>
      <c r="P294" s="631">
        <v>0</v>
      </c>
      <c r="Q294" s="631">
        <v>0.2</v>
      </c>
      <c r="R294" s="662">
        <v>6500</v>
      </c>
      <c r="S294" s="19">
        <v>3071.43</v>
      </c>
      <c r="T294" s="83">
        <v>428</v>
      </c>
      <c r="U294" s="19"/>
      <c r="V294" s="83">
        <v>428</v>
      </c>
      <c r="W294" s="19">
        <f t="shared" si="9"/>
        <v>-2643.43</v>
      </c>
      <c r="X294" s="108">
        <f t="shared" si="10"/>
        <v>-86.07</v>
      </c>
      <c r="Y294" s="236"/>
    </row>
    <row r="295" spans="1:25" ht="15.75" customHeight="1">
      <c r="A295" s="618">
        <v>289</v>
      </c>
      <c r="B295" s="310" t="s">
        <v>2118</v>
      </c>
      <c r="C295" s="310" t="s">
        <v>1349</v>
      </c>
      <c r="D295" s="310" t="s">
        <v>2119</v>
      </c>
      <c r="E295" s="618" t="s">
        <v>1141</v>
      </c>
      <c r="F295" s="618">
        <v>1</v>
      </c>
      <c r="G295" s="620">
        <v>38200</v>
      </c>
      <c r="H295" s="71"/>
      <c r="I295" s="633" t="s">
        <v>2089</v>
      </c>
      <c r="J295" s="633" t="s">
        <v>1911</v>
      </c>
      <c r="K295" s="631">
        <v>7.0000000000000007E-2</v>
      </c>
      <c r="L295" s="631">
        <v>0</v>
      </c>
      <c r="M295" s="631">
        <v>0</v>
      </c>
      <c r="N295" s="631">
        <v>0</v>
      </c>
      <c r="O295" s="631">
        <v>0</v>
      </c>
      <c r="P295" s="631">
        <v>0</v>
      </c>
      <c r="Q295" s="631">
        <v>7.0000000000000007E-2</v>
      </c>
      <c r="R295" s="662">
        <v>5800</v>
      </c>
      <c r="S295" s="19">
        <v>2740.66</v>
      </c>
      <c r="T295" s="83">
        <v>149.80000000000001</v>
      </c>
      <c r="U295" s="19"/>
      <c r="V295" s="83">
        <v>149.80000000000001</v>
      </c>
      <c r="W295" s="19">
        <f t="shared" si="9"/>
        <v>-2590.86</v>
      </c>
      <c r="X295" s="108">
        <f t="shared" si="10"/>
        <v>-94.53</v>
      </c>
      <c r="Y295" s="236"/>
    </row>
    <row r="296" spans="1:25" ht="15.75" customHeight="1">
      <c r="A296" s="618">
        <v>290</v>
      </c>
      <c r="B296" s="310" t="s">
        <v>2120</v>
      </c>
      <c r="C296" s="310" t="s">
        <v>1350</v>
      </c>
      <c r="D296" s="310" t="s">
        <v>2119</v>
      </c>
      <c r="E296" s="618" t="s">
        <v>1141</v>
      </c>
      <c r="F296" s="618">
        <v>1</v>
      </c>
      <c r="G296" s="620">
        <v>38200</v>
      </c>
      <c r="H296" s="71"/>
      <c r="I296" s="633" t="s">
        <v>2089</v>
      </c>
      <c r="J296" s="633" t="s">
        <v>1911</v>
      </c>
      <c r="K296" s="631">
        <v>0.05</v>
      </c>
      <c r="L296" s="631">
        <v>0</v>
      </c>
      <c r="M296" s="631">
        <v>0</v>
      </c>
      <c r="N296" s="631">
        <v>0</v>
      </c>
      <c r="O296" s="631">
        <v>0</v>
      </c>
      <c r="P296" s="631">
        <v>0</v>
      </c>
      <c r="Q296" s="631">
        <v>0.05</v>
      </c>
      <c r="R296" s="662">
        <v>3500</v>
      </c>
      <c r="S296" s="19">
        <v>1653.85</v>
      </c>
      <c r="T296" s="83">
        <v>107</v>
      </c>
      <c r="U296" s="19"/>
      <c r="V296" s="83">
        <v>107</v>
      </c>
      <c r="W296" s="19">
        <f t="shared" si="9"/>
        <v>-1546.85</v>
      </c>
      <c r="X296" s="108">
        <f t="shared" si="10"/>
        <v>-93.53</v>
      </c>
      <c r="Y296" s="236"/>
    </row>
    <row r="297" spans="1:25" ht="15.75" customHeight="1">
      <c r="A297" s="618">
        <v>291</v>
      </c>
      <c r="B297" s="310" t="s">
        <v>2121</v>
      </c>
      <c r="C297" s="310" t="s">
        <v>1351</v>
      </c>
      <c r="D297" s="310" t="s">
        <v>2122</v>
      </c>
      <c r="E297" s="618" t="s">
        <v>1141</v>
      </c>
      <c r="F297" s="618">
        <v>1</v>
      </c>
      <c r="G297" s="620">
        <v>38200</v>
      </c>
      <c r="H297" s="71"/>
      <c r="I297" s="633" t="s">
        <v>2089</v>
      </c>
      <c r="J297" s="633" t="s">
        <v>1911</v>
      </c>
      <c r="K297" s="631">
        <v>0.02</v>
      </c>
      <c r="L297" s="631">
        <v>0</v>
      </c>
      <c r="M297" s="631">
        <v>0</v>
      </c>
      <c r="N297" s="631">
        <v>0</v>
      </c>
      <c r="O297" s="631">
        <v>0</v>
      </c>
      <c r="P297" s="631">
        <v>0</v>
      </c>
      <c r="Q297" s="631">
        <v>0.02</v>
      </c>
      <c r="R297" s="662">
        <v>650</v>
      </c>
      <c r="S297" s="19">
        <v>307.02</v>
      </c>
      <c r="T297" s="83">
        <v>42.8</v>
      </c>
      <c r="U297" s="19"/>
      <c r="V297" s="83">
        <v>42.8</v>
      </c>
      <c r="W297" s="19">
        <f t="shared" si="9"/>
        <v>-264.22000000000003</v>
      </c>
      <c r="X297" s="108">
        <f t="shared" si="10"/>
        <v>-86.06</v>
      </c>
      <c r="Y297" s="236"/>
    </row>
    <row r="298" spans="1:25" ht="15.75" customHeight="1">
      <c r="A298" s="618">
        <v>292</v>
      </c>
      <c r="B298" s="310" t="s">
        <v>2123</v>
      </c>
      <c r="C298" s="310" t="s">
        <v>1352</v>
      </c>
      <c r="D298" s="310" t="s">
        <v>2122</v>
      </c>
      <c r="E298" s="618" t="s">
        <v>1141</v>
      </c>
      <c r="F298" s="618">
        <v>1</v>
      </c>
      <c r="G298" s="620">
        <v>38777</v>
      </c>
      <c r="H298" s="71"/>
      <c r="I298" s="633" t="s">
        <v>2089</v>
      </c>
      <c r="J298" s="633" t="s">
        <v>1911</v>
      </c>
      <c r="K298" s="631">
        <v>0.02</v>
      </c>
      <c r="L298" s="631">
        <v>0</v>
      </c>
      <c r="M298" s="631">
        <v>0</v>
      </c>
      <c r="N298" s="631">
        <v>0</v>
      </c>
      <c r="O298" s="631">
        <v>0</v>
      </c>
      <c r="P298" s="631">
        <v>0</v>
      </c>
      <c r="Q298" s="631">
        <v>0.02</v>
      </c>
      <c r="R298" s="662">
        <v>650</v>
      </c>
      <c r="S298" s="19">
        <v>307.02</v>
      </c>
      <c r="T298" s="83">
        <v>42.8</v>
      </c>
      <c r="U298" s="19"/>
      <c r="V298" s="83">
        <v>42.8</v>
      </c>
      <c r="W298" s="19">
        <f t="shared" si="9"/>
        <v>-264.22000000000003</v>
      </c>
      <c r="X298" s="108">
        <f t="shared" si="10"/>
        <v>-86.06</v>
      </c>
      <c r="Y298" s="236"/>
    </row>
    <row r="299" spans="1:25" ht="15.75" customHeight="1">
      <c r="A299" s="618">
        <v>293</v>
      </c>
      <c r="B299" s="310" t="s">
        <v>2124</v>
      </c>
      <c r="C299" s="310" t="s">
        <v>1353</v>
      </c>
      <c r="D299" s="310" t="s">
        <v>2125</v>
      </c>
      <c r="E299" s="618" t="s">
        <v>1141</v>
      </c>
      <c r="F299" s="618">
        <v>1</v>
      </c>
      <c r="G299" s="620">
        <v>38200</v>
      </c>
      <c r="H299" s="71"/>
      <c r="I299" s="633" t="s">
        <v>2089</v>
      </c>
      <c r="J299" s="633" t="s">
        <v>1911</v>
      </c>
      <c r="K299" s="631">
        <v>0</v>
      </c>
      <c r="L299" s="631">
        <v>0</v>
      </c>
      <c r="M299" s="631">
        <v>0</v>
      </c>
      <c r="N299" s="631">
        <v>0</v>
      </c>
      <c r="O299" s="631">
        <v>0.08</v>
      </c>
      <c r="P299" s="631">
        <v>0</v>
      </c>
      <c r="Q299" s="631">
        <v>0.08</v>
      </c>
      <c r="R299" s="662">
        <v>18000</v>
      </c>
      <c r="S299" s="19">
        <v>8505.5</v>
      </c>
      <c r="T299" s="83">
        <v>320</v>
      </c>
      <c r="U299" s="19"/>
      <c r="V299" s="83">
        <v>320</v>
      </c>
      <c r="W299" s="19">
        <f t="shared" si="9"/>
        <v>-8185.5</v>
      </c>
      <c r="X299" s="108">
        <f t="shared" si="10"/>
        <v>-96.24</v>
      </c>
      <c r="Y299" s="236"/>
    </row>
    <row r="300" spans="1:25" ht="15.75" customHeight="1">
      <c r="A300" s="618">
        <v>294</v>
      </c>
      <c r="B300" s="310" t="s">
        <v>2094</v>
      </c>
      <c r="C300" s="310" t="s">
        <v>1354</v>
      </c>
      <c r="D300" s="310" t="s">
        <v>2126</v>
      </c>
      <c r="E300" s="618" t="s">
        <v>1141</v>
      </c>
      <c r="F300" s="618">
        <v>1</v>
      </c>
      <c r="G300" s="620">
        <v>38200</v>
      </c>
      <c r="H300" s="71"/>
      <c r="I300" s="633" t="s">
        <v>2089</v>
      </c>
      <c r="J300" s="633" t="s">
        <v>1911</v>
      </c>
      <c r="K300" s="631">
        <v>7.0000000000000007E-2</v>
      </c>
      <c r="L300" s="631">
        <v>0</v>
      </c>
      <c r="M300" s="631">
        <v>0</v>
      </c>
      <c r="N300" s="631">
        <v>0</v>
      </c>
      <c r="O300" s="631">
        <v>0</v>
      </c>
      <c r="P300" s="631">
        <v>0</v>
      </c>
      <c r="Q300" s="631">
        <v>7.0000000000000007E-2</v>
      </c>
      <c r="R300" s="662">
        <v>8200</v>
      </c>
      <c r="S300" s="19">
        <v>3874.74</v>
      </c>
      <c r="T300" s="83">
        <v>149.80000000000001</v>
      </c>
      <c r="U300" s="19"/>
      <c r="V300" s="83">
        <v>149.80000000000001</v>
      </c>
      <c r="W300" s="19">
        <f t="shared" si="9"/>
        <v>-3724.94</v>
      </c>
      <c r="X300" s="108">
        <f t="shared" si="10"/>
        <v>-96.13</v>
      </c>
      <c r="Y300" s="236"/>
    </row>
    <row r="301" spans="1:25" ht="15.75" customHeight="1">
      <c r="A301" s="618">
        <v>295</v>
      </c>
      <c r="B301" s="310" t="s">
        <v>2096</v>
      </c>
      <c r="C301" s="310" t="s">
        <v>1355</v>
      </c>
      <c r="D301" s="310" t="s">
        <v>2126</v>
      </c>
      <c r="E301" s="618" t="s">
        <v>1141</v>
      </c>
      <c r="F301" s="618">
        <v>1</v>
      </c>
      <c r="G301" s="620">
        <v>38200</v>
      </c>
      <c r="H301" s="71"/>
      <c r="I301" s="633" t="s">
        <v>2089</v>
      </c>
      <c r="J301" s="633" t="s">
        <v>1911</v>
      </c>
      <c r="K301" s="631">
        <v>7.0000000000000007E-2</v>
      </c>
      <c r="L301" s="631">
        <v>0</v>
      </c>
      <c r="M301" s="631">
        <v>0</v>
      </c>
      <c r="N301" s="631">
        <v>0</v>
      </c>
      <c r="O301" s="631">
        <v>0</v>
      </c>
      <c r="P301" s="631">
        <v>0</v>
      </c>
      <c r="Q301" s="631">
        <v>7.0000000000000007E-2</v>
      </c>
      <c r="R301" s="662">
        <v>8200</v>
      </c>
      <c r="S301" s="19">
        <v>3874.74</v>
      </c>
      <c r="T301" s="83">
        <v>149.80000000000001</v>
      </c>
      <c r="U301" s="19"/>
      <c r="V301" s="83">
        <v>149.80000000000001</v>
      </c>
      <c r="W301" s="19">
        <f t="shared" si="9"/>
        <v>-3724.94</v>
      </c>
      <c r="X301" s="108">
        <f t="shared" si="10"/>
        <v>-96.13</v>
      </c>
      <c r="Y301" s="236"/>
    </row>
    <row r="302" spans="1:25" ht="15.75" customHeight="1">
      <c r="A302" s="618">
        <v>296</v>
      </c>
      <c r="B302" s="310" t="s">
        <v>2097</v>
      </c>
      <c r="C302" s="310" t="s">
        <v>1356</v>
      </c>
      <c r="D302" s="310" t="s">
        <v>2126</v>
      </c>
      <c r="E302" s="618" t="s">
        <v>1141</v>
      </c>
      <c r="F302" s="618">
        <v>1</v>
      </c>
      <c r="G302" s="620">
        <v>38200</v>
      </c>
      <c r="H302" s="71"/>
      <c r="I302" s="633" t="s">
        <v>2089</v>
      </c>
      <c r="J302" s="633" t="s">
        <v>1911</v>
      </c>
      <c r="K302" s="631">
        <v>0</v>
      </c>
      <c r="L302" s="631">
        <v>0.05</v>
      </c>
      <c r="M302" s="631">
        <v>0</v>
      </c>
      <c r="N302" s="631">
        <v>0</v>
      </c>
      <c r="O302" s="631">
        <v>0</v>
      </c>
      <c r="P302" s="631">
        <v>0</v>
      </c>
      <c r="Q302" s="631">
        <v>0.05</v>
      </c>
      <c r="R302" s="662">
        <v>6200</v>
      </c>
      <c r="S302" s="19">
        <v>2929.67</v>
      </c>
      <c r="T302" s="83">
        <v>410</v>
      </c>
      <c r="U302" s="19"/>
      <c r="V302" s="83">
        <v>410</v>
      </c>
      <c r="W302" s="19">
        <f t="shared" si="9"/>
        <v>-2519.67</v>
      </c>
      <c r="X302" s="108">
        <f t="shared" si="10"/>
        <v>-86.01</v>
      </c>
      <c r="Y302" s="236"/>
    </row>
    <row r="303" spans="1:25" ht="15.75" customHeight="1">
      <c r="A303" s="618">
        <v>297</v>
      </c>
      <c r="B303" s="310" t="s">
        <v>2127</v>
      </c>
      <c r="C303" s="310" t="s">
        <v>1357</v>
      </c>
      <c r="D303" s="310" t="s">
        <v>2102</v>
      </c>
      <c r="E303" s="618" t="s">
        <v>1141</v>
      </c>
      <c r="F303" s="618">
        <v>1</v>
      </c>
      <c r="G303" s="620">
        <v>38200</v>
      </c>
      <c r="H303" s="71"/>
      <c r="I303" s="633" t="s">
        <v>2089</v>
      </c>
      <c r="J303" s="633" t="s">
        <v>1911</v>
      </c>
      <c r="K303" s="631">
        <v>0</v>
      </c>
      <c r="L303" s="631">
        <v>31.08</v>
      </c>
      <c r="M303" s="631">
        <v>0</v>
      </c>
      <c r="N303" s="631">
        <v>0</v>
      </c>
      <c r="O303" s="631">
        <v>0</v>
      </c>
      <c r="P303" s="631">
        <v>0</v>
      </c>
      <c r="Q303" s="631">
        <v>31.08</v>
      </c>
      <c r="R303" s="662">
        <v>1105000</v>
      </c>
      <c r="S303" s="19">
        <v>557966.4</v>
      </c>
      <c r="T303" s="83">
        <v>254856</v>
      </c>
      <c r="U303" s="19"/>
      <c r="V303" s="83">
        <v>254856</v>
      </c>
      <c r="W303" s="19">
        <f t="shared" si="9"/>
        <v>-303110.40000000002</v>
      </c>
      <c r="X303" s="108">
        <f t="shared" si="10"/>
        <v>-54.32</v>
      </c>
      <c r="Y303" s="236"/>
    </row>
    <row r="304" spans="1:25" ht="15.75" customHeight="1">
      <c r="A304" s="618">
        <v>298</v>
      </c>
      <c r="B304" s="310" t="s">
        <v>2127</v>
      </c>
      <c r="C304" s="310" t="s">
        <v>1358</v>
      </c>
      <c r="D304" s="310" t="s">
        <v>2102</v>
      </c>
      <c r="E304" s="618" t="s">
        <v>1141</v>
      </c>
      <c r="F304" s="618">
        <v>1</v>
      </c>
      <c r="G304" s="620">
        <v>38200</v>
      </c>
      <c r="H304" s="71"/>
      <c r="I304" s="633" t="s">
        <v>2089</v>
      </c>
      <c r="J304" s="633" t="s">
        <v>1911</v>
      </c>
      <c r="K304" s="631">
        <v>0</v>
      </c>
      <c r="L304" s="631">
        <v>5</v>
      </c>
      <c r="M304" s="631">
        <v>0</v>
      </c>
      <c r="N304" s="631">
        <v>0</v>
      </c>
      <c r="O304" s="631">
        <v>0</v>
      </c>
      <c r="P304" s="631">
        <v>0</v>
      </c>
      <c r="Q304" s="631">
        <v>5</v>
      </c>
      <c r="R304" s="662">
        <v>724500</v>
      </c>
      <c r="S304" s="19">
        <v>435998.2</v>
      </c>
      <c r="T304" s="83">
        <v>41000</v>
      </c>
      <c r="U304" s="19"/>
      <c r="V304" s="83">
        <v>41000</v>
      </c>
      <c r="W304" s="19">
        <f t="shared" si="9"/>
        <v>-394998.2</v>
      </c>
      <c r="X304" s="108">
        <f t="shared" si="10"/>
        <v>-90.6</v>
      </c>
      <c r="Y304" s="236"/>
    </row>
    <row r="305" spans="1:25" ht="15.75" customHeight="1">
      <c r="A305" s="618">
        <v>299</v>
      </c>
      <c r="B305" s="310" t="s">
        <v>2031</v>
      </c>
      <c r="C305" s="310" t="s">
        <v>1359</v>
      </c>
      <c r="D305" s="310" t="s">
        <v>2102</v>
      </c>
      <c r="E305" s="618" t="s">
        <v>1141</v>
      </c>
      <c r="F305" s="618">
        <v>1</v>
      </c>
      <c r="G305" s="620">
        <v>38200</v>
      </c>
      <c r="H305" s="71"/>
      <c r="I305" s="633" t="s">
        <v>2089</v>
      </c>
      <c r="J305" s="633" t="s">
        <v>1911</v>
      </c>
      <c r="K305" s="631">
        <v>0.42</v>
      </c>
      <c r="L305" s="631">
        <v>0</v>
      </c>
      <c r="M305" s="631">
        <v>0</v>
      </c>
      <c r="N305" s="631">
        <v>0</v>
      </c>
      <c r="O305" s="631">
        <v>0</v>
      </c>
      <c r="P305" s="631">
        <v>0</v>
      </c>
      <c r="Q305" s="631">
        <v>0.42</v>
      </c>
      <c r="R305" s="662">
        <v>1500</v>
      </c>
      <c r="S305" s="19">
        <v>708.79</v>
      </c>
      <c r="T305" s="83">
        <v>898.8</v>
      </c>
      <c r="U305" s="19"/>
      <c r="V305" s="83">
        <v>898.8</v>
      </c>
      <c r="W305" s="19">
        <f t="shared" si="9"/>
        <v>190.01</v>
      </c>
      <c r="X305" s="108">
        <f t="shared" si="10"/>
        <v>26.81</v>
      </c>
      <c r="Y305" s="236"/>
    </row>
    <row r="306" spans="1:25" ht="15.75" customHeight="1">
      <c r="A306" s="618">
        <v>300</v>
      </c>
      <c r="B306" s="310" t="s">
        <v>2128</v>
      </c>
      <c r="C306" s="310" t="s">
        <v>1360</v>
      </c>
      <c r="D306" s="310" t="s">
        <v>2102</v>
      </c>
      <c r="E306" s="618" t="s">
        <v>1141</v>
      </c>
      <c r="F306" s="618">
        <v>1</v>
      </c>
      <c r="G306" s="620">
        <v>38200</v>
      </c>
      <c r="H306" s="71"/>
      <c r="I306" s="633" t="s">
        <v>2089</v>
      </c>
      <c r="J306" s="633" t="s">
        <v>1911</v>
      </c>
      <c r="K306" s="631">
        <v>0.3</v>
      </c>
      <c r="L306" s="631">
        <v>0</v>
      </c>
      <c r="M306" s="631">
        <v>0</v>
      </c>
      <c r="N306" s="631">
        <v>0</v>
      </c>
      <c r="O306" s="631">
        <v>0</v>
      </c>
      <c r="P306" s="631">
        <v>0</v>
      </c>
      <c r="Q306" s="631">
        <v>0.3</v>
      </c>
      <c r="R306" s="662">
        <v>1200</v>
      </c>
      <c r="S306" s="19">
        <v>567.03</v>
      </c>
      <c r="T306" s="83">
        <v>642</v>
      </c>
      <c r="U306" s="19"/>
      <c r="V306" s="83">
        <v>642</v>
      </c>
      <c r="W306" s="19">
        <f t="shared" si="9"/>
        <v>74.97</v>
      </c>
      <c r="X306" s="108">
        <f t="shared" si="10"/>
        <v>13.22</v>
      </c>
      <c r="Y306" s="236"/>
    </row>
    <row r="307" spans="1:25" ht="15.75" customHeight="1">
      <c r="A307" s="618">
        <v>301</v>
      </c>
      <c r="B307" s="310" t="s">
        <v>2129</v>
      </c>
      <c r="C307" s="310" t="s">
        <v>1360</v>
      </c>
      <c r="D307" s="310" t="s">
        <v>2102</v>
      </c>
      <c r="E307" s="618" t="s">
        <v>1141</v>
      </c>
      <c r="F307" s="618">
        <v>1</v>
      </c>
      <c r="G307" s="620">
        <v>38200</v>
      </c>
      <c r="H307" s="71"/>
      <c r="I307" s="633" t="s">
        <v>2089</v>
      </c>
      <c r="J307" s="633" t="s">
        <v>1911</v>
      </c>
      <c r="K307" s="631">
        <v>0.02</v>
      </c>
      <c r="L307" s="631">
        <v>0</v>
      </c>
      <c r="M307" s="631">
        <v>0</v>
      </c>
      <c r="N307" s="631">
        <v>0</v>
      </c>
      <c r="O307" s="631">
        <v>0</v>
      </c>
      <c r="P307" s="631">
        <v>0</v>
      </c>
      <c r="Q307" s="631">
        <v>0.02</v>
      </c>
      <c r="R307" s="662">
        <v>800</v>
      </c>
      <c r="S307" s="19">
        <v>378.02</v>
      </c>
      <c r="T307" s="83">
        <v>42.8</v>
      </c>
      <c r="U307" s="19"/>
      <c r="V307" s="83">
        <v>42.8</v>
      </c>
      <c r="W307" s="19">
        <f t="shared" si="9"/>
        <v>-335.22</v>
      </c>
      <c r="X307" s="108">
        <f t="shared" si="10"/>
        <v>-88.68</v>
      </c>
      <c r="Y307" s="236"/>
    </row>
    <row r="308" spans="1:25" ht="15.75" customHeight="1">
      <c r="A308" s="618">
        <v>302</v>
      </c>
      <c r="B308" s="310" t="s">
        <v>2130</v>
      </c>
      <c r="C308" s="310" t="s">
        <v>1361</v>
      </c>
      <c r="D308" s="310" t="s">
        <v>2131</v>
      </c>
      <c r="E308" s="618" t="s">
        <v>1141</v>
      </c>
      <c r="F308" s="618">
        <v>1</v>
      </c>
      <c r="G308" s="620">
        <v>38200</v>
      </c>
      <c r="H308" s="71"/>
      <c r="I308" s="633" t="s">
        <v>2089</v>
      </c>
      <c r="J308" s="633" t="s">
        <v>1911</v>
      </c>
      <c r="K308" s="631">
        <v>0</v>
      </c>
      <c r="L308" s="631">
        <v>0</v>
      </c>
      <c r="M308" s="631">
        <v>0</v>
      </c>
      <c r="N308" s="631">
        <v>0.2</v>
      </c>
      <c r="O308" s="631">
        <v>0</v>
      </c>
      <c r="P308" s="631">
        <v>0</v>
      </c>
      <c r="Q308" s="631">
        <v>0.2</v>
      </c>
      <c r="R308" s="662">
        <v>1800</v>
      </c>
      <c r="S308" s="19">
        <v>850.55</v>
      </c>
      <c r="T308" s="83">
        <v>2060</v>
      </c>
      <c r="U308" s="19"/>
      <c r="V308" s="83">
        <v>2060</v>
      </c>
      <c r="W308" s="19">
        <f t="shared" si="9"/>
        <v>1209.45</v>
      </c>
      <c r="X308" s="108">
        <f t="shared" si="10"/>
        <v>142.19999999999999</v>
      </c>
      <c r="Y308" s="236"/>
    </row>
    <row r="309" spans="1:25" ht="15.75" customHeight="1">
      <c r="A309" s="618">
        <v>303</v>
      </c>
      <c r="B309" s="310" t="s">
        <v>2132</v>
      </c>
      <c r="C309" s="310" t="s">
        <v>1362</v>
      </c>
      <c r="D309" s="310" t="s">
        <v>1963</v>
      </c>
      <c r="E309" s="618" t="s">
        <v>1141</v>
      </c>
      <c r="F309" s="618">
        <v>1</v>
      </c>
      <c r="G309" s="620">
        <v>36951</v>
      </c>
      <c r="H309" s="71"/>
      <c r="I309" s="633" t="s">
        <v>2089</v>
      </c>
      <c r="J309" s="633" t="s">
        <v>1911</v>
      </c>
      <c r="K309" s="631">
        <v>0.9</v>
      </c>
      <c r="L309" s="631">
        <v>0</v>
      </c>
      <c r="M309" s="631">
        <v>0</v>
      </c>
      <c r="N309" s="631">
        <v>0</v>
      </c>
      <c r="O309" s="631">
        <v>0</v>
      </c>
      <c r="P309" s="631">
        <v>0</v>
      </c>
      <c r="Q309" s="631">
        <v>0.9</v>
      </c>
      <c r="R309" s="662">
        <v>1200</v>
      </c>
      <c r="S309" s="19">
        <v>567.03</v>
      </c>
      <c r="T309" s="83">
        <v>1926</v>
      </c>
      <c r="U309" s="19"/>
      <c r="V309" s="83">
        <v>1926</v>
      </c>
      <c r="W309" s="19">
        <f t="shared" si="9"/>
        <v>1358.97</v>
      </c>
      <c r="X309" s="108">
        <f t="shared" si="10"/>
        <v>239.66</v>
      </c>
      <c r="Y309" s="236"/>
    </row>
    <row r="310" spans="1:25" ht="15.75" customHeight="1">
      <c r="A310" s="618">
        <v>304</v>
      </c>
      <c r="B310" s="310" t="s">
        <v>2133</v>
      </c>
      <c r="C310" s="310" t="s">
        <v>1363</v>
      </c>
      <c r="D310" s="310" t="s">
        <v>2131</v>
      </c>
      <c r="E310" s="618" t="s">
        <v>1141</v>
      </c>
      <c r="F310" s="618">
        <v>1</v>
      </c>
      <c r="G310" s="620">
        <v>36951</v>
      </c>
      <c r="H310" s="71"/>
      <c r="I310" s="633" t="s">
        <v>2089</v>
      </c>
      <c r="J310" s="633" t="s">
        <v>1911</v>
      </c>
      <c r="K310" s="631">
        <v>1.4</v>
      </c>
      <c r="L310" s="631">
        <v>0</v>
      </c>
      <c r="M310" s="631">
        <v>0</v>
      </c>
      <c r="N310" s="631">
        <v>0</v>
      </c>
      <c r="O310" s="631">
        <v>0</v>
      </c>
      <c r="P310" s="631">
        <v>0</v>
      </c>
      <c r="Q310" s="631">
        <v>1.4</v>
      </c>
      <c r="R310" s="662">
        <v>950</v>
      </c>
      <c r="S310" s="19">
        <v>448.76</v>
      </c>
      <c r="T310" s="83">
        <v>2996</v>
      </c>
      <c r="U310" s="19"/>
      <c r="V310" s="83">
        <v>2996</v>
      </c>
      <c r="W310" s="19">
        <f t="shared" si="9"/>
        <v>2547.2399999999998</v>
      </c>
      <c r="X310" s="108">
        <f t="shared" si="10"/>
        <v>567.62</v>
      </c>
      <c r="Y310" s="236"/>
    </row>
    <row r="311" spans="1:25" ht="15.75" customHeight="1">
      <c r="A311" s="618">
        <v>305</v>
      </c>
      <c r="B311" s="310" t="s">
        <v>2134</v>
      </c>
      <c r="C311" s="310" t="s">
        <v>1364</v>
      </c>
      <c r="D311" s="310" t="s">
        <v>2135</v>
      </c>
      <c r="E311" s="618" t="s">
        <v>1141</v>
      </c>
      <c r="F311" s="618">
        <v>1</v>
      </c>
      <c r="G311" s="620">
        <v>36951</v>
      </c>
      <c r="H311" s="71"/>
      <c r="I311" s="633" t="s">
        <v>2089</v>
      </c>
      <c r="J311" s="633" t="s">
        <v>1911</v>
      </c>
      <c r="K311" s="631">
        <v>0.3</v>
      </c>
      <c r="L311" s="631">
        <v>0</v>
      </c>
      <c r="M311" s="631">
        <v>0</v>
      </c>
      <c r="N311" s="631">
        <v>0</v>
      </c>
      <c r="O311" s="631">
        <v>0</v>
      </c>
      <c r="P311" s="631">
        <v>0</v>
      </c>
      <c r="Q311" s="631">
        <v>0.3</v>
      </c>
      <c r="R311" s="662">
        <v>40000</v>
      </c>
      <c r="S311" s="19">
        <v>18901.11</v>
      </c>
      <c r="T311" s="83">
        <v>642</v>
      </c>
      <c r="U311" s="19"/>
      <c r="V311" s="83">
        <v>642</v>
      </c>
      <c r="W311" s="19">
        <f t="shared" si="9"/>
        <v>-18259.11</v>
      </c>
      <c r="X311" s="108">
        <f t="shared" si="10"/>
        <v>-96.6</v>
      </c>
      <c r="Y311" s="236"/>
    </row>
    <row r="312" spans="1:25" ht="15.75" customHeight="1">
      <c r="A312" s="618">
        <v>306</v>
      </c>
      <c r="B312" s="310" t="s">
        <v>2136</v>
      </c>
      <c r="C312" s="310" t="s">
        <v>1365</v>
      </c>
      <c r="D312" s="310" t="s">
        <v>2135</v>
      </c>
      <c r="E312" s="618" t="s">
        <v>1141</v>
      </c>
      <c r="F312" s="618">
        <v>1</v>
      </c>
      <c r="G312" s="620">
        <v>36951</v>
      </c>
      <c r="H312" s="71"/>
      <c r="I312" s="633" t="s">
        <v>2089</v>
      </c>
      <c r="J312" s="633" t="s">
        <v>1911</v>
      </c>
      <c r="K312" s="631">
        <v>0.2</v>
      </c>
      <c r="L312" s="631">
        <v>0</v>
      </c>
      <c r="M312" s="631">
        <v>0</v>
      </c>
      <c r="N312" s="631">
        <v>0</v>
      </c>
      <c r="O312" s="631">
        <v>0</v>
      </c>
      <c r="P312" s="631">
        <v>0</v>
      </c>
      <c r="Q312" s="631">
        <v>0.2</v>
      </c>
      <c r="R312" s="662">
        <v>35000</v>
      </c>
      <c r="S312" s="19">
        <v>16538.48</v>
      </c>
      <c r="T312" s="83">
        <v>428</v>
      </c>
      <c r="U312" s="19"/>
      <c r="V312" s="83">
        <v>428</v>
      </c>
      <c r="W312" s="19">
        <f t="shared" si="9"/>
        <v>-16110.48</v>
      </c>
      <c r="X312" s="108">
        <f t="shared" si="10"/>
        <v>-97.41</v>
      </c>
      <c r="Y312" s="236"/>
    </row>
    <row r="313" spans="1:25" ht="15.75" customHeight="1">
      <c r="A313" s="618">
        <v>307</v>
      </c>
      <c r="B313" s="310" t="s">
        <v>2137</v>
      </c>
      <c r="C313" s="310" t="s">
        <v>1366</v>
      </c>
      <c r="D313" s="310" t="s">
        <v>2138</v>
      </c>
      <c r="E313" s="618" t="s">
        <v>1141</v>
      </c>
      <c r="F313" s="618">
        <v>1</v>
      </c>
      <c r="G313" s="620">
        <v>36951</v>
      </c>
      <c r="H313" s="71"/>
      <c r="I313" s="633" t="s">
        <v>2089</v>
      </c>
      <c r="J313" s="633" t="s">
        <v>1911</v>
      </c>
      <c r="K313" s="631">
        <v>0</v>
      </c>
      <c r="L313" s="631">
        <v>0</v>
      </c>
      <c r="M313" s="631">
        <v>0</v>
      </c>
      <c r="N313" s="631">
        <v>0</v>
      </c>
      <c r="O313" s="631">
        <v>1</v>
      </c>
      <c r="P313" s="631">
        <v>0</v>
      </c>
      <c r="Q313" s="631">
        <v>1</v>
      </c>
      <c r="R313" s="662">
        <v>6500</v>
      </c>
      <c r="S313" s="19">
        <v>3071.43</v>
      </c>
      <c r="T313" s="83">
        <v>9500</v>
      </c>
      <c r="U313" s="19"/>
      <c r="V313" s="83">
        <v>9500</v>
      </c>
      <c r="W313" s="19">
        <f t="shared" si="9"/>
        <v>6428.57</v>
      </c>
      <c r="X313" s="108">
        <f t="shared" si="10"/>
        <v>209.3</v>
      </c>
      <c r="Y313" s="236"/>
    </row>
    <row r="314" spans="1:25" ht="15.75" customHeight="1">
      <c r="A314" s="618">
        <v>308</v>
      </c>
      <c r="B314" s="310" t="s">
        <v>2139</v>
      </c>
      <c r="C314" s="310" t="s">
        <v>1367</v>
      </c>
      <c r="D314" s="310" t="s">
        <v>2140</v>
      </c>
      <c r="E314" s="618" t="s">
        <v>1141</v>
      </c>
      <c r="F314" s="618">
        <v>1</v>
      </c>
      <c r="G314" s="620">
        <v>36951</v>
      </c>
      <c r="H314" s="71"/>
      <c r="I314" s="633" t="s">
        <v>2089</v>
      </c>
      <c r="J314" s="633" t="s">
        <v>1911</v>
      </c>
      <c r="K314" s="631">
        <v>0.11</v>
      </c>
      <c r="L314" s="631">
        <v>0</v>
      </c>
      <c r="M314" s="631">
        <v>0.01</v>
      </c>
      <c r="N314" s="631">
        <v>0</v>
      </c>
      <c r="O314" s="631">
        <v>0</v>
      </c>
      <c r="P314" s="631">
        <v>0</v>
      </c>
      <c r="Q314" s="631">
        <v>0.12</v>
      </c>
      <c r="R314" s="662">
        <v>2600</v>
      </c>
      <c r="S314" s="19">
        <v>1228.57</v>
      </c>
      <c r="T314" s="83">
        <v>633.4</v>
      </c>
      <c r="U314" s="19"/>
      <c r="V314" s="83">
        <v>633.4</v>
      </c>
      <c r="W314" s="19">
        <f t="shared" si="9"/>
        <v>-595.16999999999996</v>
      </c>
      <c r="X314" s="108">
        <f t="shared" si="10"/>
        <v>-48.44</v>
      </c>
      <c r="Y314" s="236"/>
    </row>
    <row r="315" spans="1:25" ht="15.75" customHeight="1">
      <c r="A315" s="618">
        <v>309</v>
      </c>
      <c r="B315" s="310" t="s">
        <v>2141</v>
      </c>
      <c r="C315" s="310" t="s">
        <v>1368</v>
      </c>
      <c r="D315" s="310" t="s">
        <v>2091</v>
      </c>
      <c r="E315" s="618" t="s">
        <v>1141</v>
      </c>
      <c r="F315" s="618">
        <v>1</v>
      </c>
      <c r="G315" s="620">
        <v>37043</v>
      </c>
      <c r="H315" s="71"/>
      <c r="I315" s="633" t="s">
        <v>2089</v>
      </c>
      <c r="J315" s="633" t="s">
        <v>1911</v>
      </c>
      <c r="K315" s="631">
        <v>0.11</v>
      </c>
      <c r="L315" s="631">
        <v>0</v>
      </c>
      <c r="M315" s="631">
        <v>0.01</v>
      </c>
      <c r="N315" s="631">
        <v>0</v>
      </c>
      <c r="O315" s="631">
        <v>0</v>
      </c>
      <c r="P315" s="631">
        <v>0</v>
      </c>
      <c r="Q315" s="631">
        <v>0.12</v>
      </c>
      <c r="R315" s="662">
        <v>1900</v>
      </c>
      <c r="S315" s="19">
        <v>897.81</v>
      </c>
      <c r="T315" s="83">
        <v>633.4</v>
      </c>
      <c r="U315" s="19"/>
      <c r="V315" s="83">
        <v>633.4</v>
      </c>
      <c r="W315" s="19">
        <f t="shared" si="9"/>
        <v>-264.41000000000003</v>
      </c>
      <c r="X315" s="108">
        <f t="shared" si="10"/>
        <v>-29.45</v>
      </c>
      <c r="Y315" s="236"/>
    </row>
    <row r="316" spans="1:25" ht="15.75" customHeight="1">
      <c r="A316" s="618">
        <v>310</v>
      </c>
      <c r="B316" s="310" t="s">
        <v>2142</v>
      </c>
      <c r="C316" s="310" t="s">
        <v>1369</v>
      </c>
      <c r="D316" s="310" t="s">
        <v>2091</v>
      </c>
      <c r="E316" s="618" t="s">
        <v>1141</v>
      </c>
      <c r="F316" s="618">
        <v>1</v>
      </c>
      <c r="G316" s="620">
        <v>36951</v>
      </c>
      <c r="H316" s="71"/>
      <c r="I316" s="633" t="s">
        <v>2089</v>
      </c>
      <c r="J316" s="633" t="s">
        <v>1911</v>
      </c>
      <c r="K316" s="631">
        <v>0.11</v>
      </c>
      <c r="L316" s="631">
        <v>0</v>
      </c>
      <c r="M316" s="631">
        <v>0.01</v>
      </c>
      <c r="N316" s="631">
        <v>0</v>
      </c>
      <c r="O316" s="631">
        <v>0</v>
      </c>
      <c r="P316" s="631">
        <v>0</v>
      </c>
      <c r="Q316" s="631">
        <v>0.12</v>
      </c>
      <c r="R316" s="662">
        <v>1800</v>
      </c>
      <c r="S316" s="19">
        <v>850.55</v>
      </c>
      <c r="T316" s="83">
        <v>633.4</v>
      </c>
      <c r="U316" s="19"/>
      <c r="V316" s="83">
        <v>633.4</v>
      </c>
      <c r="W316" s="19">
        <f t="shared" si="9"/>
        <v>-217.15</v>
      </c>
      <c r="X316" s="108">
        <f t="shared" si="10"/>
        <v>-25.53</v>
      </c>
      <c r="Y316" s="236"/>
    </row>
    <row r="317" spans="1:25" ht="15.75" customHeight="1">
      <c r="A317" s="618">
        <v>311</v>
      </c>
      <c r="B317" s="310" t="s">
        <v>2143</v>
      </c>
      <c r="C317" s="310" t="s">
        <v>1370</v>
      </c>
      <c r="D317" s="310" t="s">
        <v>2144</v>
      </c>
      <c r="E317" s="618" t="s">
        <v>1141</v>
      </c>
      <c r="F317" s="618">
        <v>1</v>
      </c>
      <c r="G317" s="620">
        <v>37043</v>
      </c>
      <c r="H317" s="71"/>
      <c r="I317" s="633" t="s">
        <v>2089</v>
      </c>
      <c r="J317" s="633" t="s">
        <v>1911</v>
      </c>
      <c r="K317" s="631">
        <v>0.11</v>
      </c>
      <c r="L317" s="631">
        <v>0</v>
      </c>
      <c r="M317" s="631">
        <v>0.01</v>
      </c>
      <c r="N317" s="631">
        <v>0</v>
      </c>
      <c r="O317" s="631">
        <v>0</v>
      </c>
      <c r="P317" s="631">
        <v>0</v>
      </c>
      <c r="Q317" s="631">
        <v>0.12</v>
      </c>
      <c r="R317" s="662">
        <v>3500</v>
      </c>
      <c r="S317" s="19">
        <v>1653.85</v>
      </c>
      <c r="T317" s="83">
        <v>633.4</v>
      </c>
      <c r="U317" s="19"/>
      <c r="V317" s="83">
        <v>633.4</v>
      </c>
      <c r="W317" s="19">
        <f t="shared" si="9"/>
        <v>-1020.45</v>
      </c>
      <c r="X317" s="108">
        <f t="shared" si="10"/>
        <v>-61.7</v>
      </c>
      <c r="Y317" s="236"/>
    </row>
    <row r="318" spans="1:25" ht="15.75" customHeight="1">
      <c r="A318" s="618">
        <v>312</v>
      </c>
      <c r="B318" s="310" t="s">
        <v>2145</v>
      </c>
      <c r="C318" s="310" t="s">
        <v>1371</v>
      </c>
      <c r="D318" s="310" t="s">
        <v>2146</v>
      </c>
      <c r="E318" s="618" t="s">
        <v>1141</v>
      </c>
      <c r="F318" s="618">
        <v>1</v>
      </c>
      <c r="G318" s="620">
        <v>37043</v>
      </c>
      <c r="H318" s="71"/>
      <c r="I318" s="633" t="s">
        <v>2089</v>
      </c>
      <c r="J318" s="633" t="s">
        <v>1911</v>
      </c>
      <c r="K318" s="631">
        <v>0.11</v>
      </c>
      <c r="L318" s="631">
        <v>0</v>
      </c>
      <c r="M318" s="631">
        <v>0.01</v>
      </c>
      <c r="N318" s="631">
        <v>0</v>
      </c>
      <c r="O318" s="631">
        <v>0</v>
      </c>
      <c r="P318" s="631">
        <v>0</v>
      </c>
      <c r="Q318" s="631">
        <v>0.12</v>
      </c>
      <c r="R318" s="662">
        <v>3700</v>
      </c>
      <c r="S318" s="19">
        <v>1748.36</v>
      </c>
      <c r="T318" s="83">
        <v>633.4</v>
      </c>
      <c r="U318" s="19"/>
      <c r="V318" s="83">
        <v>633.4</v>
      </c>
      <c r="W318" s="19">
        <f t="shared" si="9"/>
        <v>-1114.96</v>
      </c>
      <c r="X318" s="108">
        <f t="shared" si="10"/>
        <v>-63.77</v>
      </c>
      <c r="Y318" s="236"/>
    </row>
    <row r="319" spans="1:25" ht="15.75" customHeight="1">
      <c r="A319" s="618">
        <v>313</v>
      </c>
      <c r="B319" s="310" t="s">
        <v>2147</v>
      </c>
      <c r="C319" s="310" t="s">
        <v>1372</v>
      </c>
      <c r="D319" s="310" t="s">
        <v>2148</v>
      </c>
      <c r="E319" s="618" t="s">
        <v>1141</v>
      </c>
      <c r="F319" s="618">
        <v>1</v>
      </c>
      <c r="G319" s="620">
        <v>38443</v>
      </c>
      <c r="H319" s="71"/>
      <c r="I319" s="633" t="s">
        <v>2089</v>
      </c>
      <c r="J319" s="633" t="s">
        <v>1911</v>
      </c>
      <c r="K319" s="631">
        <v>0.11</v>
      </c>
      <c r="L319" s="631">
        <v>0</v>
      </c>
      <c r="M319" s="631">
        <v>0.01</v>
      </c>
      <c r="N319" s="631">
        <v>0</v>
      </c>
      <c r="O319" s="631">
        <v>0</v>
      </c>
      <c r="P319" s="631">
        <v>0</v>
      </c>
      <c r="Q319" s="631">
        <v>0.12</v>
      </c>
      <c r="R319" s="662">
        <v>2600</v>
      </c>
      <c r="S319" s="19">
        <v>1228.57</v>
      </c>
      <c r="T319" s="83">
        <v>633.4</v>
      </c>
      <c r="U319" s="19"/>
      <c r="V319" s="83">
        <v>633.4</v>
      </c>
      <c r="W319" s="19">
        <f t="shared" si="9"/>
        <v>-595.16999999999996</v>
      </c>
      <c r="X319" s="108">
        <f t="shared" si="10"/>
        <v>-48.44</v>
      </c>
      <c r="Y319" s="236"/>
    </row>
    <row r="320" spans="1:25" ht="15.75" customHeight="1">
      <c r="A320" s="618">
        <v>314</v>
      </c>
      <c r="B320" s="310" t="s">
        <v>2149</v>
      </c>
      <c r="C320" s="310" t="s">
        <v>1372</v>
      </c>
      <c r="D320" s="310" t="s">
        <v>2148</v>
      </c>
      <c r="E320" s="618" t="s">
        <v>1141</v>
      </c>
      <c r="F320" s="618">
        <v>1</v>
      </c>
      <c r="G320" s="620">
        <v>37043</v>
      </c>
      <c r="H320" s="71"/>
      <c r="I320" s="633" t="s">
        <v>2089</v>
      </c>
      <c r="J320" s="633" t="s">
        <v>1911</v>
      </c>
      <c r="K320" s="631">
        <v>0.11</v>
      </c>
      <c r="L320" s="631">
        <v>0</v>
      </c>
      <c r="M320" s="631">
        <v>0.01</v>
      </c>
      <c r="N320" s="631">
        <v>0</v>
      </c>
      <c r="O320" s="631">
        <v>0</v>
      </c>
      <c r="P320" s="631">
        <v>0</v>
      </c>
      <c r="Q320" s="631">
        <v>0.12</v>
      </c>
      <c r="R320" s="662">
        <v>2400</v>
      </c>
      <c r="S320" s="19">
        <v>1134.07</v>
      </c>
      <c r="T320" s="83">
        <v>633.4</v>
      </c>
      <c r="U320" s="19"/>
      <c r="V320" s="83">
        <v>633.4</v>
      </c>
      <c r="W320" s="19">
        <f t="shared" si="9"/>
        <v>-500.67</v>
      </c>
      <c r="X320" s="108">
        <f t="shared" si="10"/>
        <v>-44.15</v>
      </c>
      <c r="Y320" s="236"/>
    </row>
    <row r="321" spans="1:25" ht="15.75" customHeight="1">
      <c r="A321" s="618">
        <v>315</v>
      </c>
      <c r="B321" s="310" t="s">
        <v>2150</v>
      </c>
      <c r="C321" s="310" t="s">
        <v>1373</v>
      </c>
      <c r="D321" s="310" t="s">
        <v>2148</v>
      </c>
      <c r="E321" s="618" t="s">
        <v>1141</v>
      </c>
      <c r="F321" s="618">
        <v>1</v>
      </c>
      <c r="G321" s="620">
        <v>37043</v>
      </c>
      <c r="H321" s="71"/>
      <c r="I321" s="633" t="s">
        <v>2089</v>
      </c>
      <c r="J321" s="633" t="s">
        <v>1911</v>
      </c>
      <c r="K321" s="631">
        <v>0.11</v>
      </c>
      <c r="L321" s="631">
        <v>0</v>
      </c>
      <c r="M321" s="631">
        <v>0.01</v>
      </c>
      <c r="N321" s="631">
        <v>0</v>
      </c>
      <c r="O321" s="631">
        <v>0</v>
      </c>
      <c r="P321" s="631">
        <v>0</v>
      </c>
      <c r="Q321" s="631">
        <v>0.12</v>
      </c>
      <c r="R321" s="662">
        <v>2800</v>
      </c>
      <c r="S321" s="19">
        <v>1323.08</v>
      </c>
      <c r="T321" s="83">
        <v>633.4</v>
      </c>
      <c r="U321" s="19"/>
      <c r="V321" s="83">
        <v>633.4</v>
      </c>
      <c r="W321" s="19">
        <f t="shared" si="9"/>
        <v>-689.68</v>
      </c>
      <c r="X321" s="108">
        <f t="shared" si="10"/>
        <v>-52.13</v>
      </c>
      <c r="Y321" s="236"/>
    </row>
    <row r="322" spans="1:25" ht="15.75" customHeight="1">
      <c r="A322" s="618">
        <v>316</v>
      </c>
      <c r="B322" s="310" t="s">
        <v>2151</v>
      </c>
      <c r="C322" s="310" t="s">
        <v>1374</v>
      </c>
      <c r="D322" s="310" t="s">
        <v>2152</v>
      </c>
      <c r="E322" s="618" t="s">
        <v>1141</v>
      </c>
      <c r="F322" s="618">
        <v>1</v>
      </c>
      <c r="G322" s="620">
        <v>37043</v>
      </c>
      <c r="H322" s="71"/>
      <c r="I322" s="633" t="s">
        <v>2089</v>
      </c>
      <c r="J322" s="633" t="s">
        <v>1911</v>
      </c>
      <c r="K322" s="631">
        <v>0.11</v>
      </c>
      <c r="L322" s="631">
        <v>0</v>
      </c>
      <c r="M322" s="631">
        <v>0.01</v>
      </c>
      <c r="N322" s="631">
        <v>0</v>
      </c>
      <c r="O322" s="631">
        <v>0</v>
      </c>
      <c r="P322" s="631">
        <v>0</v>
      </c>
      <c r="Q322" s="631">
        <v>0.12</v>
      </c>
      <c r="R322" s="662">
        <v>3500</v>
      </c>
      <c r="S322" s="19">
        <v>1653.85</v>
      </c>
      <c r="T322" s="83">
        <v>633.4</v>
      </c>
      <c r="U322" s="19"/>
      <c r="V322" s="83">
        <v>633.4</v>
      </c>
      <c r="W322" s="19">
        <f t="shared" si="9"/>
        <v>-1020.45</v>
      </c>
      <c r="X322" s="108">
        <f t="shared" si="10"/>
        <v>-61.7</v>
      </c>
      <c r="Y322" s="236"/>
    </row>
    <row r="323" spans="1:25" ht="15.75" customHeight="1">
      <c r="A323" s="618">
        <v>317</v>
      </c>
      <c r="B323" s="310" t="s">
        <v>2153</v>
      </c>
      <c r="C323" s="310" t="s">
        <v>1375</v>
      </c>
      <c r="D323" s="310" t="s">
        <v>2154</v>
      </c>
      <c r="E323" s="618" t="s">
        <v>1141</v>
      </c>
      <c r="F323" s="618">
        <v>1</v>
      </c>
      <c r="G323" s="620">
        <v>36951</v>
      </c>
      <c r="H323" s="71"/>
      <c r="I323" s="633" t="s">
        <v>2089</v>
      </c>
      <c r="J323" s="633" t="s">
        <v>1911</v>
      </c>
      <c r="K323" s="631">
        <v>0.11</v>
      </c>
      <c r="L323" s="631">
        <v>0</v>
      </c>
      <c r="M323" s="631">
        <v>0.01</v>
      </c>
      <c r="N323" s="631">
        <v>0</v>
      </c>
      <c r="O323" s="631">
        <v>0</v>
      </c>
      <c r="P323" s="631">
        <v>0</v>
      </c>
      <c r="Q323" s="631">
        <v>0.12</v>
      </c>
      <c r="R323" s="662">
        <v>1200</v>
      </c>
      <c r="S323" s="19">
        <v>567.03</v>
      </c>
      <c r="T323" s="83">
        <v>633.4</v>
      </c>
      <c r="U323" s="19"/>
      <c r="V323" s="83">
        <v>633.4</v>
      </c>
      <c r="W323" s="19">
        <f t="shared" si="9"/>
        <v>66.37</v>
      </c>
      <c r="X323" s="108">
        <f t="shared" si="10"/>
        <v>11.7</v>
      </c>
      <c r="Y323" s="236"/>
    </row>
    <row r="324" spans="1:25" ht="15.75" customHeight="1">
      <c r="A324" s="618">
        <v>318</v>
      </c>
      <c r="B324" s="310" t="s">
        <v>2155</v>
      </c>
      <c r="C324" s="310" t="s">
        <v>1376</v>
      </c>
      <c r="D324" s="310" t="s">
        <v>2156</v>
      </c>
      <c r="E324" s="618" t="s">
        <v>1141</v>
      </c>
      <c r="F324" s="618">
        <v>1</v>
      </c>
      <c r="G324" s="620">
        <v>37043</v>
      </c>
      <c r="H324" s="71"/>
      <c r="I324" s="633" t="s">
        <v>2089</v>
      </c>
      <c r="J324" s="633" t="s">
        <v>1911</v>
      </c>
      <c r="K324" s="631">
        <v>0.11</v>
      </c>
      <c r="L324" s="631">
        <v>0</v>
      </c>
      <c r="M324" s="631">
        <v>0.01</v>
      </c>
      <c r="N324" s="631">
        <v>0</v>
      </c>
      <c r="O324" s="631">
        <v>0</v>
      </c>
      <c r="P324" s="631">
        <v>0</v>
      </c>
      <c r="Q324" s="631">
        <v>0.12</v>
      </c>
      <c r="R324" s="662">
        <v>2200</v>
      </c>
      <c r="S324" s="19">
        <v>1039.56</v>
      </c>
      <c r="T324" s="83">
        <v>633.4</v>
      </c>
      <c r="U324" s="19"/>
      <c r="V324" s="83">
        <v>633.4</v>
      </c>
      <c r="W324" s="19">
        <f t="shared" si="9"/>
        <v>-406.16</v>
      </c>
      <c r="X324" s="108">
        <f t="shared" si="10"/>
        <v>-39.07</v>
      </c>
      <c r="Y324" s="236"/>
    </row>
    <row r="325" spans="1:25" ht="15.75" customHeight="1">
      <c r="A325" s="618">
        <v>319</v>
      </c>
      <c r="B325" s="310" t="s">
        <v>2157</v>
      </c>
      <c r="C325" s="310" t="s">
        <v>1377</v>
      </c>
      <c r="D325" s="310" t="s">
        <v>2158</v>
      </c>
      <c r="E325" s="618" t="s">
        <v>1141</v>
      </c>
      <c r="F325" s="618">
        <v>1</v>
      </c>
      <c r="G325" s="620">
        <v>37043</v>
      </c>
      <c r="H325" s="71"/>
      <c r="I325" s="633" t="s">
        <v>2089</v>
      </c>
      <c r="J325" s="633" t="s">
        <v>1911</v>
      </c>
      <c r="K325" s="631">
        <v>0.1</v>
      </c>
      <c r="L325" s="631">
        <v>0</v>
      </c>
      <c r="M325" s="631">
        <v>0</v>
      </c>
      <c r="N325" s="631">
        <v>0</v>
      </c>
      <c r="O325" s="631">
        <v>0</v>
      </c>
      <c r="P325" s="631">
        <v>0</v>
      </c>
      <c r="Q325" s="631">
        <v>0.1</v>
      </c>
      <c r="R325" s="662">
        <v>560</v>
      </c>
      <c r="S325" s="19">
        <v>264.72000000000003</v>
      </c>
      <c r="T325" s="83">
        <v>214</v>
      </c>
      <c r="U325" s="19"/>
      <c r="V325" s="83">
        <v>214</v>
      </c>
      <c r="W325" s="19">
        <f t="shared" si="9"/>
        <v>-50.72</v>
      </c>
      <c r="X325" s="108">
        <f t="shared" si="10"/>
        <v>-19.16</v>
      </c>
      <c r="Y325" s="236"/>
    </row>
    <row r="326" spans="1:25" ht="15.75" customHeight="1">
      <c r="A326" s="618">
        <v>320</v>
      </c>
      <c r="B326" s="310" t="s">
        <v>2159</v>
      </c>
      <c r="C326" s="310" t="s">
        <v>1378</v>
      </c>
      <c r="D326" s="310" t="s">
        <v>2148</v>
      </c>
      <c r="E326" s="618" t="s">
        <v>1141</v>
      </c>
      <c r="F326" s="618">
        <v>1</v>
      </c>
      <c r="G326" s="620">
        <v>37043</v>
      </c>
      <c r="H326" s="71"/>
      <c r="I326" s="633" t="s">
        <v>2089</v>
      </c>
      <c r="J326" s="633" t="s">
        <v>1911</v>
      </c>
      <c r="K326" s="631">
        <v>0.11</v>
      </c>
      <c r="L326" s="631">
        <v>0</v>
      </c>
      <c r="M326" s="631">
        <v>0.01</v>
      </c>
      <c r="N326" s="631">
        <v>0</v>
      </c>
      <c r="O326" s="631">
        <v>0</v>
      </c>
      <c r="P326" s="631">
        <v>0</v>
      </c>
      <c r="Q326" s="631">
        <v>0.12</v>
      </c>
      <c r="R326" s="662">
        <v>1800</v>
      </c>
      <c r="S326" s="19">
        <v>850.55</v>
      </c>
      <c r="T326" s="83">
        <v>633.4</v>
      </c>
      <c r="U326" s="19"/>
      <c r="V326" s="83">
        <v>633.4</v>
      </c>
      <c r="W326" s="19">
        <f t="shared" si="9"/>
        <v>-217.15</v>
      </c>
      <c r="X326" s="108">
        <f t="shared" si="10"/>
        <v>-25.53</v>
      </c>
      <c r="Y326" s="236"/>
    </row>
    <row r="327" spans="1:25" ht="15.75" customHeight="1">
      <c r="A327" s="618">
        <v>321</v>
      </c>
      <c r="B327" s="310" t="s">
        <v>2160</v>
      </c>
      <c r="C327" s="310" t="s">
        <v>1379</v>
      </c>
      <c r="D327" s="310" t="s">
        <v>2148</v>
      </c>
      <c r="E327" s="618" t="s">
        <v>1141</v>
      </c>
      <c r="F327" s="618">
        <v>1</v>
      </c>
      <c r="G327" s="620">
        <v>37043</v>
      </c>
      <c r="H327" s="71"/>
      <c r="I327" s="633" t="s">
        <v>2089</v>
      </c>
      <c r="J327" s="633" t="s">
        <v>1911</v>
      </c>
      <c r="K327" s="631">
        <v>0.11</v>
      </c>
      <c r="L327" s="631">
        <v>0</v>
      </c>
      <c r="M327" s="631">
        <v>0.01</v>
      </c>
      <c r="N327" s="631">
        <v>0</v>
      </c>
      <c r="O327" s="631">
        <v>0</v>
      </c>
      <c r="P327" s="631">
        <v>0</v>
      </c>
      <c r="Q327" s="631">
        <v>0.12</v>
      </c>
      <c r="R327" s="662">
        <v>2500</v>
      </c>
      <c r="S327" s="19">
        <v>1181.32</v>
      </c>
      <c r="T327" s="83">
        <v>633.4</v>
      </c>
      <c r="U327" s="19"/>
      <c r="V327" s="83">
        <v>633.4</v>
      </c>
      <c r="W327" s="19">
        <f t="shared" si="9"/>
        <v>-547.91999999999996</v>
      </c>
      <c r="X327" s="108">
        <f t="shared" si="10"/>
        <v>-46.38</v>
      </c>
      <c r="Y327" s="236"/>
    </row>
    <row r="328" spans="1:25" ht="15.75" customHeight="1">
      <c r="A328" s="618">
        <v>322</v>
      </c>
      <c r="B328" s="310" t="s">
        <v>2161</v>
      </c>
      <c r="C328" s="310" t="s">
        <v>1379</v>
      </c>
      <c r="D328" s="310" t="s">
        <v>2162</v>
      </c>
      <c r="E328" s="618" t="s">
        <v>1141</v>
      </c>
      <c r="F328" s="618">
        <v>1</v>
      </c>
      <c r="G328" s="620">
        <v>37043</v>
      </c>
      <c r="H328" s="71"/>
      <c r="I328" s="633" t="s">
        <v>2089</v>
      </c>
      <c r="J328" s="633" t="s">
        <v>1911</v>
      </c>
      <c r="K328" s="631">
        <v>0.11</v>
      </c>
      <c r="L328" s="631">
        <v>0</v>
      </c>
      <c r="M328" s="631">
        <v>0.01</v>
      </c>
      <c r="N328" s="631">
        <v>0</v>
      </c>
      <c r="O328" s="631">
        <v>0</v>
      </c>
      <c r="P328" s="631">
        <v>0</v>
      </c>
      <c r="Q328" s="631">
        <v>0.12</v>
      </c>
      <c r="R328" s="662">
        <v>2700</v>
      </c>
      <c r="S328" s="19">
        <v>1275.83</v>
      </c>
      <c r="T328" s="83">
        <v>633.4</v>
      </c>
      <c r="U328" s="19"/>
      <c r="V328" s="83">
        <v>633.4</v>
      </c>
      <c r="W328" s="19">
        <f t="shared" ref="W328:W337" si="11">V328-S328</f>
        <v>-642.42999999999995</v>
      </c>
      <c r="X328" s="108">
        <f t="shared" ref="X328:X337" si="12">IF(OR(S328=0,S328=""),"",ROUND(W328/S328*100,2))</f>
        <v>-50.35</v>
      </c>
      <c r="Y328" s="236"/>
    </row>
    <row r="329" spans="1:25" ht="15.75" customHeight="1">
      <c r="A329" s="618">
        <v>323</v>
      </c>
      <c r="B329" s="310" t="s">
        <v>2163</v>
      </c>
      <c r="C329" s="310"/>
      <c r="D329" s="310"/>
      <c r="E329" s="618" t="s">
        <v>1141</v>
      </c>
      <c r="F329" s="618">
        <v>1</v>
      </c>
      <c r="G329" s="620">
        <v>37012</v>
      </c>
      <c r="H329" s="71"/>
      <c r="I329" s="633" t="s">
        <v>2089</v>
      </c>
      <c r="J329" s="633" t="s">
        <v>1911</v>
      </c>
      <c r="K329" s="631">
        <v>0.06</v>
      </c>
      <c r="L329" s="631">
        <v>0</v>
      </c>
      <c r="M329" s="631">
        <v>0</v>
      </c>
      <c r="N329" s="631">
        <v>0</v>
      </c>
      <c r="O329" s="631">
        <v>0</v>
      </c>
      <c r="P329" s="631">
        <v>0</v>
      </c>
      <c r="Q329" s="631">
        <v>0.06</v>
      </c>
      <c r="R329" s="662">
        <v>4500</v>
      </c>
      <c r="S329" s="19">
        <v>2126.38</v>
      </c>
      <c r="T329" s="83">
        <v>128.4</v>
      </c>
      <c r="U329" s="19"/>
      <c r="V329" s="83">
        <v>128.4</v>
      </c>
      <c r="W329" s="19">
        <f t="shared" si="11"/>
        <v>-1997.98</v>
      </c>
      <c r="X329" s="108">
        <f t="shared" si="12"/>
        <v>-93.96</v>
      </c>
      <c r="Y329" s="236"/>
    </row>
    <row r="330" spans="1:25" ht="15.75" customHeight="1">
      <c r="A330" s="618">
        <v>324</v>
      </c>
      <c r="B330" s="310" t="s">
        <v>2139</v>
      </c>
      <c r="C330" s="310" t="s">
        <v>1380</v>
      </c>
      <c r="D330" s="310" t="s">
        <v>2164</v>
      </c>
      <c r="E330" s="618" t="s">
        <v>1141</v>
      </c>
      <c r="F330" s="618">
        <v>1</v>
      </c>
      <c r="G330" s="620">
        <v>33725</v>
      </c>
      <c r="H330" s="71"/>
      <c r="I330" s="633" t="s">
        <v>2089</v>
      </c>
      <c r="J330" s="633" t="s">
        <v>1911</v>
      </c>
      <c r="K330" s="631">
        <v>0.11</v>
      </c>
      <c r="L330" s="631">
        <v>0</v>
      </c>
      <c r="M330" s="631">
        <v>0.01</v>
      </c>
      <c r="N330" s="631">
        <v>0</v>
      </c>
      <c r="O330" s="631">
        <v>0</v>
      </c>
      <c r="P330" s="631">
        <v>0</v>
      </c>
      <c r="Q330" s="631">
        <v>0.12</v>
      </c>
      <c r="R330" s="662">
        <v>1200</v>
      </c>
      <c r="S330" s="19">
        <v>567.03</v>
      </c>
      <c r="T330" s="83">
        <v>633.4</v>
      </c>
      <c r="U330" s="19"/>
      <c r="V330" s="83">
        <v>633.4</v>
      </c>
      <c r="W330" s="19">
        <f t="shared" si="11"/>
        <v>66.37</v>
      </c>
      <c r="X330" s="108">
        <f t="shared" si="12"/>
        <v>11.7</v>
      </c>
      <c r="Y330" s="236"/>
    </row>
    <row r="331" spans="1:25" ht="15.75" customHeight="1">
      <c r="A331" s="618">
        <v>325</v>
      </c>
      <c r="B331" s="310" t="s">
        <v>2165</v>
      </c>
      <c r="C331" s="310" t="s">
        <v>1370</v>
      </c>
      <c r="D331" s="310" t="s">
        <v>2166</v>
      </c>
      <c r="E331" s="618" t="s">
        <v>1141</v>
      </c>
      <c r="F331" s="618">
        <v>1</v>
      </c>
      <c r="G331" s="620">
        <v>36892</v>
      </c>
      <c r="H331" s="71"/>
      <c r="I331" s="633" t="s">
        <v>2089</v>
      </c>
      <c r="J331" s="633" t="s">
        <v>1911</v>
      </c>
      <c r="K331" s="631">
        <v>0.11</v>
      </c>
      <c r="L331" s="631">
        <v>0</v>
      </c>
      <c r="M331" s="631">
        <v>0.01</v>
      </c>
      <c r="N331" s="631">
        <v>0</v>
      </c>
      <c r="O331" s="631">
        <v>0</v>
      </c>
      <c r="P331" s="631">
        <v>0</v>
      </c>
      <c r="Q331" s="631">
        <v>0.12</v>
      </c>
      <c r="R331" s="662">
        <v>1100</v>
      </c>
      <c r="S331" s="19">
        <v>519.78</v>
      </c>
      <c r="T331" s="83">
        <v>633.4</v>
      </c>
      <c r="U331" s="19"/>
      <c r="V331" s="83">
        <v>633.4</v>
      </c>
      <c r="W331" s="19">
        <f t="shared" si="11"/>
        <v>113.62</v>
      </c>
      <c r="X331" s="108">
        <f t="shared" si="12"/>
        <v>21.86</v>
      </c>
      <c r="Y331" s="236"/>
    </row>
    <row r="332" spans="1:25" ht="15.75" customHeight="1">
      <c r="A332" s="618">
        <v>326</v>
      </c>
      <c r="B332" s="310" t="s">
        <v>2167</v>
      </c>
      <c r="C332" s="310"/>
      <c r="D332" s="310" t="s">
        <v>2166</v>
      </c>
      <c r="E332" s="618" t="s">
        <v>1141</v>
      </c>
      <c r="F332" s="618">
        <v>1</v>
      </c>
      <c r="G332" s="620">
        <v>36982</v>
      </c>
      <c r="H332" s="71"/>
      <c r="I332" s="633" t="s">
        <v>2089</v>
      </c>
      <c r="J332" s="633" t="s">
        <v>1911</v>
      </c>
      <c r="K332" s="631">
        <v>0.03</v>
      </c>
      <c r="L332" s="631">
        <v>0</v>
      </c>
      <c r="M332" s="631">
        <v>0</v>
      </c>
      <c r="N332" s="631">
        <v>0</v>
      </c>
      <c r="O332" s="631">
        <v>0</v>
      </c>
      <c r="P332" s="631">
        <v>0</v>
      </c>
      <c r="Q332" s="631">
        <v>0.03</v>
      </c>
      <c r="R332" s="662">
        <v>800</v>
      </c>
      <c r="S332" s="19">
        <v>378.02</v>
      </c>
      <c r="T332" s="83">
        <v>64.2</v>
      </c>
      <c r="U332" s="19"/>
      <c r="V332" s="83">
        <v>64.2</v>
      </c>
      <c r="W332" s="19">
        <f t="shared" si="11"/>
        <v>-313.82</v>
      </c>
      <c r="X332" s="108">
        <f t="shared" si="12"/>
        <v>-83.02</v>
      </c>
      <c r="Y332" s="236"/>
    </row>
    <row r="333" spans="1:25" ht="15.75" customHeight="1">
      <c r="A333" s="618">
        <v>327</v>
      </c>
      <c r="B333" s="310" t="s">
        <v>2168</v>
      </c>
      <c r="C333" s="310" t="s">
        <v>1381</v>
      </c>
      <c r="D333" s="310" t="s">
        <v>2166</v>
      </c>
      <c r="E333" s="618" t="s">
        <v>1141</v>
      </c>
      <c r="F333" s="618">
        <v>1</v>
      </c>
      <c r="G333" s="620">
        <v>36982</v>
      </c>
      <c r="H333" s="71"/>
      <c r="I333" s="633" t="s">
        <v>2089</v>
      </c>
      <c r="J333" s="633" t="s">
        <v>1911</v>
      </c>
      <c r="K333" s="631">
        <v>0.06</v>
      </c>
      <c r="L333" s="631">
        <v>0</v>
      </c>
      <c r="M333" s="631">
        <v>0</v>
      </c>
      <c r="N333" s="631">
        <v>0</v>
      </c>
      <c r="O333" s="631">
        <v>0</v>
      </c>
      <c r="P333" s="631">
        <v>0</v>
      </c>
      <c r="Q333" s="631">
        <v>0.06</v>
      </c>
      <c r="R333" s="662">
        <v>800</v>
      </c>
      <c r="S333" s="19">
        <v>378.02</v>
      </c>
      <c r="T333" s="83">
        <v>128.4</v>
      </c>
      <c r="U333" s="19"/>
      <c r="V333" s="83">
        <v>128.4</v>
      </c>
      <c r="W333" s="19">
        <f t="shared" si="11"/>
        <v>-249.62</v>
      </c>
      <c r="X333" s="108">
        <f t="shared" si="12"/>
        <v>-66.03</v>
      </c>
      <c r="Y333" s="236"/>
    </row>
    <row r="334" spans="1:25" ht="15.75" customHeight="1">
      <c r="A334" s="618">
        <v>328</v>
      </c>
      <c r="B334" s="310" t="s">
        <v>2169</v>
      </c>
      <c r="C334" s="310"/>
      <c r="D334" s="310" t="s">
        <v>2170</v>
      </c>
      <c r="E334" s="618" t="s">
        <v>1141</v>
      </c>
      <c r="F334" s="618">
        <v>1</v>
      </c>
      <c r="G334" s="620">
        <v>36982</v>
      </c>
      <c r="H334" s="71"/>
      <c r="I334" s="633" t="s">
        <v>2089</v>
      </c>
      <c r="J334" s="633" t="s">
        <v>1911</v>
      </c>
      <c r="K334" s="631">
        <v>0.06</v>
      </c>
      <c r="L334" s="631">
        <v>0</v>
      </c>
      <c r="M334" s="631">
        <v>0</v>
      </c>
      <c r="N334" s="631">
        <v>0</v>
      </c>
      <c r="O334" s="631">
        <v>0</v>
      </c>
      <c r="P334" s="631">
        <v>0</v>
      </c>
      <c r="Q334" s="631">
        <v>0.06</v>
      </c>
      <c r="R334" s="662">
        <v>1450</v>
      </c>
      <c r="S334" s="19">
        <v>685.03</v>
      </c>
      <c r="T334" s="83">
        <v>128.4</v>
      </c>
      <c r="U334" s="19"/>
      <c r="V334" s="83">
        <v>128.4</v>
      </c>
      <c r="W334" s="19">
        <f t="shared" si="11"/>
        <v>-556.63</v>
      </c>
      <c r="X334" s="108">
        <f t="shared" si="12"/>
        <v>-81.260000000000005</v>
      </c>
      <c r="Y334" s="236"/>
    </row>
    <row r="335" spans="1:25" ht="15.75" customHeight="1">
      <c r="A335" s="618">
        <v>329</v>
      </c>
      <c r="B335" s="310" t="s">
        <v>2171</v>
      </c>
      <c r="C335" s="310" t="s">
        <v>1382</v>
      </c>
      <c r="D335" s="310" t="s">
        <v>2172</v>
      </c>
      <c r="E335" s="618" t="s">
        <v>1141</v>
      </c>
      <c r="F335" s="618">
        <v>1</v>
      </c>
      <c r="G335" s="620">
        <v>37043</v>
      </c>
      <c r="H335" s="71"/>
      <c r="I335" s="633" t="s">
        <v>2089</v>
      </c>
      <c r="J335" s="633" t="s">
        <v>1911</v>
      </c>
      <c r="K335" s="631">
        <v>0.11</v>
      </c>
      <c r="L335" s="631">
        <v>0</v>
      </c>
      <c r="M335" s="631">
        <v>0.01</v>
      </c>
      <c r="N335" s="631">
        <v>0</v>
      </c>
      <c r="O335" s="631">
        <v>0</v>
      </c>
      <c r="P335" s="631">
        <v>0</v>
      </c>
      <c r="Q335" s="631">
        <v>0.12</v>
      </c>
      <c r="R335" s="662">
        <v>1200</v>
      </c>
      <c r="S335" s="19">
        <v>567.03</v>
      </c>
      <c r="T335" s="83">
        <v>633.4</v>
      </c>
      <c r="U335" s="19"/>
      <c r="V335" s="83">
        <v>633.4</v>
      </c>
      <c r="W335" s="19">
        <f t="shared" si="11"/>
        <v>66.37</v>
      </c>
      <c r="X335" s="108">
        <f t="shared" si="12"/>
        <v>11.7</v>
      </c>
      <c r="Y335" s="236"/>
    </row>
    <row r="336" spans="1:25" ht="15.75" customHeight="1">
      <c r="A336" s="618">
        <v>330</v>
      </c>
      <c r="B336" s="310" t="s">
        <v>2173</v>
      </c>
      <c r="C336" s="310" t="s">
        <v>1383</v>
      </c>
      <c r="D336" s="310" t="s">
        <v>2174</v>
      </c>
      <c r="E336" s="618" t="s">
        <v>1141</v>
      </c>
      <c r="F336" s="618">
        <v>1</v>
      </c>
      <c r="G336" s="620">
        <v>37043</v>
      </c>
      <c r="H336" s="71"/>
      <c r="I336" s="633" t="s">
        <v>2089</v>
      </c>
      <c r="J336" s="633" t="s">
        <v>1911</v>
      </c>
      <c r="K336" s="631">
        <v>0.11</v>
      </c>
      <c r="L336" s="631">
        <v>0</v>
      </c>
      <c r="M336" s="631">
        <v>0.01</v>
      </c>
      <c r="N336" s="631">
        <v>0</v>
      </c>
      <c r="O336" s="631">
        <v>0</v>
      </c>
      <c r="P336" s="631">
        <v>0</v>
      </c>
      <c r="Q336" s="631">
        <v>0.12</v>
      </c>
      <c r="R336" s="662">
        <v>1200</v>
      </c>
      <c r="S336" s="19">
        <v>567.03</v>
      </c>
      <c r="T336" s="83">
        <v>633.4</v>
      </c>
      <c r="U336" s="19"/>
      <c r="V336" s="83">
        <v>633.4</v>
      </c>
      <c r="W336" s="19">
        <f t="shared" si="11"/>
        <v>66.37</v>
      </c>
      <c r="X336" s="108">
        <f t="shared" si="12"/>
        <v>11.7</v>
      </c>
      <c r="Y336" s="236"/>
    </row>
    <row r="337" spans="1:33" ht="15.75" customHeight="1">
      <c r="A337" s="618">
        <v>331</v>
      </c>
      <c r="B337" s="310" t="s">
        <v>2175</v>
      </c>
      <c r="C337" s="310" t="s">
        <v>1372</v>
      </c>
      <c r="D337" s="310" t="s">
        <v>2176</v>
      </c>
      <c r="E337" s="618" t="s">
        <v>1141</v>
      </c>
      <c r="F337" s="618">
        <v>1</v>
      </c>
      <c r="G337" s="620">
        <v>37012</v>
      </c>
      <c r="H337" s="71"/>
      <c r="I337" s="633" t="s">
        <v>2089</v>
      </c>
      <c r="J337" s="633" t="s">
        <v>1911</v>
      </c>
      <c r="K337" s="631">
        <v>0.11</v>
      </c>
      <c r="L337" s="631">
        <v>0</v>
      </c>
      <c r="M337" s="631">
        <v>0.01</v>
      </c>
      <c r="N337" s="631">
        <v>0</v>
      </c>
      <c r="O337" s="631">
        <v>0</v>
      </c>
      <c r="P337" s="631">
        <v>0</v>
      </c>
      <c r="Q337" s="631">
        <v>0.12</v>
      </c>
      <c r="R337" s="662">
        <v>1350</v>
      </c>
      <c r="S337" s="19">
        <v>637.77</v>
      </c>
      <c r="T337" s="83">
        <v>633.4</v>
      </c>
      <c r="U337" s="19"/>
      <c r="V337" s="83">
        <v>633.4</v>
      </c>
      <c r="W337" s="19">
        <f t="shared" si="11"/>
        <v>-4.37</v>
      </c>
      <c r="X337" s="108">
        <f t="shared" si="12"/>
        <v>-0.69</v>
      </c>
      <c r="Y337" s="236"/>
    </row>
    <row r="338" spans="1:33" ht="15.75" customHeight="1">
      <c r="A338" s="618">
        <v>541</v>
      </c>
      <c r="B338" s="310" t="s">
        <v>2183</v>
      </c>
      <c r="C338" s="310" t="s">
        <v>1385</v>
      </c>
      <c r="D338" s="310" t="s">
        <v>1947</v>
      </c>
      <c r="E338" s="618" t="s">
        <v>1141</v>
      </c>
      <c r="F338" s="618">
        <v>1</v>
      </c>
      <c r="G338" s="620">
        <v>38626</v>
      </c>
      <c r="H338" s="71"/>
      <c r="I338" s="633" t="s">
        <v>2177</v>
      </c>
      <c r="J338" s="633" t="s">
        <v>1911</v>
      </c>
      <c r="K338" s="631">
        <v>1.5</v>
      </c>
      <c r="L338" s="631">
        <v>0</v>
      </c>
      <c r="M338" s="631">
        <v>0</v>
      </c>
      <c r="N338" s="631">
        <v>0</v>
      </c>
      <c r="O338" s="631">
        <v>0</v>
      </c>
      <c r="P338" s="631">
        <v>0</v>
      </c>
      <c r="Q338" s="631">
        <v>1.5</v>
      </c>
      <c r="R338" s="662">
        <v>3800</v>
      </c>
      <c r="S338" s="19">
        <v>1690.72</v>
      </c>
      <c r="T338" s="83">
        <v>3210</v>
      </c>
      <c r="U338" s="19"/>
      <c r="V338" s="83">
        <v>3210</v>
      </c>
      <c r="W338" s="19">
        <f t="shared" ref="W338:W349" si="13">V338-S338</f>
        <v>1519.28</v>
      </c>
      <c r="X338" s="108">
        <f t="shared" ref="X338:X349" si="14">IF(OR(S338=0,S338=""),"",ROUND(W338/S338*100,2))</f>
        <v>89.86</v>
      </c>
      <c r="Y338" s="236"/>
      <c r="AA338" s="896"/>
      <c r="AB338" s="897"/>
      <c r="AC338" s="898"/>
      <c r="AD338" s="898"/>
      <c r="AE338" s="897"/>
      <c r="AF338" s="899"/>
      <c r="AG338" s="900"/>
    </row>
    <row r="339" spans="1:33" ht="15.75" customHeight="1">
      <c r="A339" s="618">
        <v>542</v>
      </c>
      <c r="B339" s="310" t="s">
        <v>2184</v>
      </c>
      <c r="C339" s="310" t="s">
        <v>1387</v>
      </c>
      <c r="D339" s="310" t="s">
        <v>1947</v>
      </c>
      <c r="E339" s="618" t="s">
        <v>1141</v>
      </c>
      <c r="F339" s="618">
        <v>1</v>
      </c>
      <c r="G339" s="620">
        <v>38534</v>
      </c>
      <c r="H339" s="71"/>
      <c r="I339" s="633" t="s">
        <v>2177</v>
      </c>
      <c r="J339" s="633" t="s">
        <v>1911</v>
      </c>
      <c r="K339" s="631">
        <v>1.2</v>
      </c>
      <c r="L339" s="631">
        <v>0</v>
      </c>
      <c r="M339" s="631">
        <v>0</v>
      </c>
      <c r="N339" s="631">
        <v>0</v>
      </c>
      <c r="O339" s="631">
        <v>0</v>
      </c>
      <c r="P339" s="631">
        <v>0</v>
      </c>
      <c r="Q339" s="631">
        <v>1.2</v>
      </c>
      <c r="R339" s="662">
        <v>3200</v>
      </c>
      <c r="S339" s="19">
        <v>1423.77</v>
      </c>
      <c r="T339" s="83">
        <v>2568</v>
      </c>
      <c r="U339" s="19"/>
      <c r="V339" s="83">
        <v>2568</v>
      </c>
      <c r="W339" s="19">
        <f t="shared" si="13"/>
        <v>1144.23</v>
      </c>
      <c r="X339" s="108">
        <f t="shared" si="14"/>
        <v>80.37</v>
      </c>
      <c r="Y339" s="236"/>
      <c r="AA339" s="896"/>
      <c r="AB339" s="897"/>
      <c r="AC339" s="898"/>
      <c r="AD339" s="898"/>
      <c r="AE339" s="897"/>
      <c r="AF339" s="899"/>
      <c r="AG339" s="900"/>
    </row>
    <row r="340" spans="1:33" ht="15.75" customHeight="1">
      <c r="A340" s="618">
        <v>543</v>
      </c>
      <c r="B340" s="310" t="s">
        <v>2185</v>
      </c>
      <c r="C340" s="310" t="s">
        <v>1386</v>
      </c>
      <c r="D340" s="310" t="s">
        <v>1947</v>
      </c>
      <c r="E340" s="618" t="s">
        <v>1141</v>
      </c>
      <c r="F340" s="618">
        <v>1</v>
      </c>
      <c r="G340" s="620">
        <v>38504</v>
      </c>
      <c r="H340" s="71"/>
      <c r="I340" s="633" t="s">
        <v>2177</v>
      </c>
      <c r="J340" s="633" t="s">
        <v>1911</v>
      </c>
      <c r="K340" s="631">
        <v>0.2</v>
      </c>
      <c r="L340" s="631">
        <v>0</v>
      </c>
      <c r="M340" s="631">
        <v>0</v>
      </c>
      <c r="N340" s="631">
        <v>0</v>
      </c>
      <c r="O340" s="631">
        <v>0</v>
      </c>
      <c r="P340" s="631">
        <v>0</v>
      </c>
      <c r="Q340" s="631">
        <v>0.2</v>
      </c>
      <c r="R340" s="662">
        <v>1500</v>
      </c>
      <c r="S340" s="19">
        <v>667.39</v>
      </c>
      <c r="T340" s="83">
        <v>428</v>
      </c>
      <c r="U340" s="19"/>
      <c r="V340" s="83">
        <v>428</v>
      </c>
      <c r="W340" s="19">
        <f t="shared" si="13"/>
        <v>-239.39</v>
      </c>
      <c r="X340" s="108">
        <f t="shared" si="14"/>
        <v>-35.869999999999997</v>
      </c>
      <c r="Y340" s="236"/>
      <c r="AA340" s="896"/>
      <c r="AB340" s="897"/>
      <c r="AC340" s="898"/>
      <c r="AD340" s="898"/>
      <c r="AE340" s="897"/>
      <c r="AF340" s="899"/>
      <c r="AG340" s="900"/>
    </row>
    <row r="341" spans="1:33" ht="15.75" customHeight="1">
      <c r="A341" s="618">
        <v>544</v>
      </c>
      <c r="B341" s="310" t="s">
        <v>1967</v>
      </c>
      <c r="C341" s="310" t="s">
        <v>1743</v>
      </c>
      <c r="D341" s="310" t="s">
        <v>1947</v>
      </c>
      <c r="E341" s="618" t="s">
        <v>1141</v>
      </c>
      <c r="F341" s="618">
        <v>1</v>
      </c>
      <c r="G341" s="620">
        <v>38596</v>
      </c>
      <c r="H341" s="71"/>
      <c r="I341" s="633" t="s">
        <v>2177</v>
      </c>
      <c r="J341" s="633" t="s">
        <v>1911</v>
      </c>
      <c r="K341" s="631">
        <v>0.4</v>
      </c>
      <c r="L341" s="631">
        <v>0</v>
      </c>
      <c r="M341" s="631">
        <v>0</v>
      </c>
      <c r="N341" s="631">
        <v>0</v>
      </c>
      <c r="O341" s="631">
        <v>0</v>
      </c>
      <c r="P341" s="631">
        <v>0</v>
      </c>
      <c r="Q341" s="631">
        <v>0.4</v>
      </c>
      <c r="R341" s="662">
        <v>1800</v>
      </c>
      <c r="S341" s="19">
        <v>800.87</v>
      </c>
      <c r="T341" s="83">
        <v>856</v>
      </c>
      <c r="U341" s="19"/>
      <c r="V341" s="83">
        <v>856</v>
      </c>
      <c r="W341" s="19">
        <f t="shared" si="13"/>
        <v>55.13</v>
      </c>
      <c r="X341" s="108">
        <f t="shared" si="14"/>
        <v>6.88</v>
      </c>
      <c r="Y341" s="236"/>
      <c r="AA341" s="896"/>
      <c r="AB341" s="897"/>
      <c r="AC341" s="898"/>
      <c r="AD341" s="898"/>
      <c r="AE341" s="897"/>
      <c r="AF341" s="899"/>
      <c r="AG341" s="900"/>
    </row>
    <row r="342" spans="1:33" ht="15.75" customHeight="1">
      <c r="A342" s="618">
        <v>545</v>
      </c>
      <c r="B342" s="310" t="s">
        <v>2180</v>
      </c>
      <c r="C342" s="310" t="s">
        <v>1384</v>
      </c>
      <c r="D342" s="310" t="s">
        <v>1947</v>
      </c>
      <c r="E342" s="618" t="s">
        <v>1141</v>
      </c>
      <c r="F342" s="618">
        <v>1</v>
      </c>
      <c r="G342" s="620">
        <v>38596</v>
      </c>
      <c r="H342" s="71"/>
      <c r="I342" s="633" t="s">
        <v>2177</v>
      </c>
      <c r="J342" s="633" t="s">
        <v>1911</v>
      </c>
      <c r="K342" s="631">
        <v>0.7</v>
      </c>
      <c r="L342" s="631">
        <v>0</v>
      </c>
      <c r="M342" s="631">
        <v>0</v>
      </c>
      <c r="N342" s="631">
        <v>0</v>
      </c>
      <c r="O342" s="631">
        <v>0</v>
      </c>
      <c r="P342" s="631">
        <v>0</v>
      </c>
      <c r="Q342" s="631">
        <v>0.7</v>
      </c>
      <c r="R342" s="662">
        <v>2700</v>
      </c>
      <c r="S342" s="19">
        <v>1201.31</v>
      </c>
      <c r="T342" s="83">
        <v>1498</v>
      </c>
      <c r="U342" s="19"/>
      <c r="V342" s="83">
        <v>1498</v>
      </c>
      <c r="W342" s="19">
        <f t="shared" si="13"/>
        <v>296.69</v>
      </c>
      <c r="X342" s="108">
        <f t="shared" si="14"/>
        <v>24.7</v>
      </c>
      <c r="Y342" s="236"/>
      <c r="AA342" s="896"/>
      <c r="AB342" s="897"/>
      <c r="AC342" s="898"/>
      <c r="AD342" s="898"/>
      <c r="AE342" s="897"/>
      <c r="AF342" s="899"/>
      <c r="AG342" s="900"/>
    </row>
    <row r="343" spans="1:33" ht="15.75" customHeight="1">
      <c r="A343" s="618">
        <v>546</v>
      </c>
      <c r="B343" s="310" t="s">
        <v>2186</v>
      </c>
      <c r="C343" s="310" t="s">
        <v>1388</v>
      </c>
      <c r="D343" s="310" t="s">
        <v>2187</v>
      </c>
      <c r="E343" s="618" t="s">
        <v>1141</v>
      </c>
      <c r="F343" s="618">
        <v>1</v>
      </c>
      <c r="G343" s="620">
        <v>38596</v>
      </c>
      <c r="H343" s="71"/>
      <c r="I343" s="633" t="s">
        <v>2177</v>
      </c>
      <c r="J343" s="633" t="s">
        <v>1911</v>
      </c>
      <c r="K343" s="631">
        <v>0.06</v>
      </c>
      <c r="L343" s="631">
        <v>0.98</v>
      </c>
      <c r="M343" s="631">
        <v>0.01</v>
      </c>
      <c r="N343" s="631">
        <v>0</v>
      </c>
      <c r="O343" s="631">
        <v>0</v>
      </c>
      <c r="P343" s="631">
        <v>0</v>
      </c>
      <c r="Q343" s="631">
        <v>1.05</v>
      </c>
      <c r="R343" s="662">
        <v>125913.46</v>
      </c>
      <c r="S343" s="19">
        <v>56022.5</v>
      </c>
      <c r="T343" s="83">
        <v>8562.4</v>
      </c>
      <c r="U343" s="19"/>
      <c r="V343" s="83">
        <v>8562.4</v>
      </c>
      <c r="W343" s="19">
        <f t="shared" si="13"/>
        <v>-47460.1</v>
      </c>
      <c r="X343" s="108">
        <f t="shared" si="14"/>
        <v>-84.72</v>
      </c>
      <c r="Y343" s="236"/>
      <c r="AA343" s="896"/>
      <c r="AB343" s="897"/>
      <c r="AC343" s="898"/>
      <c r="AD343" s="898"/>
      <c r="AE343" s="897"/>
      <c r="AF343" s="899"/>
      <c r="AG343" s="900"/>
    </row>
    <row r="344" spans="1:33" ht="15.75" customHeight="1">
      <c r="A344" s="618">
        <v>547</v>
      </c>
      <c r="B344" s="310" t="s">
        <v>2188</v>
      </c>
      <c r="C344" s="310" t="s">
        <v>1436</v>
      </c>
      <c r="D344" s="310" t="s">
        <v>2189</v>
      </c>
      <c r="E344" s="618" t="s">
        <v>1141</v>
      </c>
      <c r="F344" s="618">
        <v>1</v>
      </c>
      <c r="G344" s="620">
        <v>39783</v>
      </c>
      <c r="H344" s="71"/>
      <c r="I344" s="633" t="s">
        <v>2177</v>
      </c>
      <c r="J344" s="633" t="s">
        <v>1911</v>
      </c>
      <c r="K344" s="631">
        <v>0.28999999999999998</v>
      </c>
      <c r="L344" s="631">
        <v>0</v>
      </c>
      <c r="M344" s="631">
        <v>0</v>
      </c>
      <c r="N344" s="631">
        <v>0</v>
      </c>
      <c r="O344" s="631">
        <v>0</v>
      </c>
      <c r="P344" s="631">
        <v>0</v>
      </c>
      <c r="Q344" s="631">
        <v>0.28999999999999998</v>
      </c>
      <c r="R344" s="662">
        <v>28940.720000000001</v>
      </c>
      <c r="S344" s="19">
        <v>21494.21</v>
      </c>
      <c r="T344" s="83">
        <v>620.6</v>
      </c>
      <c r="U344" s="19"/>
      <c r="V344" s="83">
        <v>620.6</v>
      </c>
      <c r="W344" s="19">
        <f t="shared" si="13"/>
        <v>-20873.61</v>
      </c>
      <c r="X344" s="108">
        <f t="shared" si="14"/>
        <v>-97.11</v>
      </c>
      <c r="Y344" s="236"/>
      <c r="AA344" s="896"/>
      <c r="AB344" s="897"/>
      <c r="AC344" s="898"/>
      <c r="AD344" s="898"/>
      <c r="AE344" s="897"/>
      <c r="AF344" s="899"/>
      <c r="AG344" s="900"/>
    </row>
    <row r="345" spans="1:33" ht="15.75" customHeight="1">
      <c r="A345" s="618">
        <v>548</v>
      </c>
      <c r="B345" s="310" t="s">
        <v>2190</v>
      </c>
      <c r="C345" s="310"/>
      <c r="D345" s="310"/>
      <c r="E345" s="618" t="s">
        <v>1141</v>
      </c>
      <c r="F345" s="618">
        <v>1</v>
      </c>
      <c r="G345" s="620">
        <v>39783</v>
      </c>
      <c r="H345" s="71"/>
      <c r="I345" s="633" t="s">
        <v>2177</v>
      </c>
      <c r="J345" s="633" t="s">
        <v>1911</v>
      </c>
      <c r="K345" s="631">
        <v>1</v>
      </c>
      <c r="L345" s="631">
        <v>0</v>
      </c>
      <c r="M345" s="631">
        <v>0</v>
      </c>
      <c r="N345" s="631">
        <v>0</v>
      </c>
      <c r="O345" s="631">
        <v>0</v>
      </c>
      <c r="P345" s="631">
        <v>0</v>
      </c>
      <c r="Q345" s="631">
        <v>1</v>
      </c>
      <c r="R345" s="662">
        <v>101774.85</v>
      </c>
      <c r="S345" s="19">
        <v>75588.22</v>
      </c>
      <c r="T345" s="83">
        <v>2140</v>
      </c>
      <c r="U345" s="19"/>
      <c r="V345" s="83">
        <v>2140</v>
      </c>
      <c r="W345" s="19">
        <f t="shared" si="13"/>
        <v>-73448.22</v>
      </c>
      <c r="X345" s="108">
        <f t="shared" si="14"/>
        <v>-97.17</v>
      </c>
      <c r="Y345" s="236"/>
      <c r="AA345" s="896"/>
      <c r="AB345" s="897"/>
      <c r="AC345" s="898"/>
      <c r="AD345" s="898"/>
      <c r="AE345" s="897"/>
      <c r="AF345" s="899"/>
      <c r="AG345" s="900"/>
    </row>
    <row r="346" spans="1:33" ht="15.75" customHeight="1">
      <c r="A346" s="618">
        <v>549</v>
      </c>
      <c r="B346" s="310" t="s">
        <v>2190</v>
      </c>
      <c r="C346" s="310"/>
      <c r="D346" s="310"/>
      <c r="E346" s="618" t="s">
        <v>1141</v>
      </c>
      <c r="F346" s="618">
        <v>1</v>
      </c>
      <c r="G346" s="620">
        <v>39783</v>
      </c>
      <c r="H346" s="71"/>
      <c r="I346" s="633" t="s">
        <v>2177</v>
      </c>
      <c r="J346" s="633" t="s">
        <v>1911</v>
      </c>
      <c r="K346" s="631">
        <v>1</v>
      </c>
      <c r="L346" s="631">
        <v>0</v>
      </c>
      <c r="M346" s="631">
        <v>0</v>
      </c>
      <c r="N346" s="631">
        <v>0</v>
      </c>
      <c r="O346" s="631">
        <v>0</v>
      </c>
      <c r="P346" s="631">
        <v>0</v>
      </c>
      <c r="Q346" s="631">
        <v>1</v>
      </c>
      <c r="R346" s="662">
        <v>101774.86</v>
      </c>
      <c r="S346" s="19">
        <v>75588.23</v>
      </c>
      <c r="T346" s="83">
        <v>2140</v>
      </c>
      <c r="U346" s="19"/>
      <c r="V346" s="83">
        <v>2140</v>
      </c>
      <c r="W346" s="19">
        <f t="shared" si="13"/>
        <v>-73448.23</v>
      </c>
      <c r="X346" s="108">
        <f t="shared" si="14"/>
        <v>-97.17</v>
      </c>
      <c r="Y346" s="236"/>
      <c r="AA346" s="896"/>
      <c r="AB346" s="897"/>
      <c r="AC346" s="898"/>
      <c r="AD346" s="898"/>
      <c r="AE346" s="897"/>
      <c r="AF346" s="899"/>
      <c r="AG346" s="900"/>
    </row>
    <row r="347" spans="1:33" ht="15.75" customHeight="1">
      <c r="A347" s="618">
        <v>550</v>
      </c>
      <c r="B347" s="310" t="s">
        <v>1681</v>
      </c>
      <c r="C347" s="310" t="s">
        <v>1741</v>
      </c>
      <c r="D347" s="310" t="s">
        <v>1963</v>
      </c>
      <c r="E347" s="618" t="s">
        <v>1141</v>
      </c>
      <c r="F347" s="618">
        <v>1</v>
      </c>
      <c r="G347" s="620">
        <v>39783</v>
      </c>
      <c r="H347" s="71"/>
      <c r="I347" s="633" t="s">
        <v>2177</v>
      </c>
      <c r="J347" s="633" t="s">
        <v>1911</v>
      </c>
      <c r="K347" s="631">
        <v>3.08</v>
      </c>
      <c r="L347" s="631">
        <v>0</v>
      </c>
      <c r="M347" s="631">
        <v>0</v>
      </c>
      <c r="N347" s="631">
        <v>0</v>
      </c>
      <c r="O347" s="631">
        <v>0</v>
      </c>
      <c r="P347" s="631">
        <v>0</v>
      </c>
      <c r="Q347" s="631">
        <v>3.08</v>
      </c>
      <c r="R347" s="662">
        <v>1135255.93</v>
      </c>
      <c r="S347" s="19">
        <v>851743.53</v>
      </c>
      <c r="T347" s="83">
        <v>6591.2</v>
      </c>
      <c r="U347" s="19"/>
      <c r="V347" s="83">
        <v>6591.2</v>
      </c>
      <c r="W347" s="19">
        <f t="shared" si="13"/>
        <v>-845152.33</v>
      </c>
      <c r="X347" s="108">
        <f t="shared" si="14"/>
        <v>-99.23</v>
      </c>
      <c r="Y347" s="236"/>
      <c r="AA347" s="896"/>
      <c r="AB347" s="897"/>
      <c r="AC347" s="898"/>
      <c r="AD347" s="898"/>
      <c r="AE347" s="897"/>
      <c r="AF347" s="899"/>
      <c r="AG347" s="900"/>
    </row>
    <row r="348" spans="1:33" ht="15.75" customHeight="1">
      <c r="A348" s="618">
        <v>551</v>
      </c>
      <c r="B348" s="310" t="s">
        <v>2191</v>
      </c>
      <c r="C348" s="310"/>
      <c r="D348" s="310" t="s">
        <v>2192</v>
      </c>
      <c r="E348" s="618" t="s">
        <v>1141</v>
      </c>
      <c r="F348" s="618">
        <v>1</v>
      </c>
      <c r="G348" s="620">
        <v>39783</v>
      </c>
      <c r="H348" s="71"/>
      <c r="I348" s="633" t="s">
        <v>2177</v>
      </c>
      <c r="J348" s="633" t="s">
        <v>1911</v>
      </c>
      <c r="K348" s="631">
        <v>0</v>
      </c>
      <c r="L348" s="631">
        <v>3.36</v>
      </c>
      <c r="M348" s="631">
        <v>0</v>
      </c>
      <c r="N348" s="631">
        <v>0</v>
      </c>
      <c r="O348" s="631">
        <v>0</v>
      </c>
      <c r="P348" s="631">
        <v>0</v>
      </c>
      <c r="Q348" s="631">
        <v>3.36</v>
      </c>
      <c r="R348" s="662">
        <v>289407.17</v>
      </c>
      <c r="S348" s="19">
        <v>214942.69</v>
      </c>
      <c r="T348" s="83">
        <v>27552</v>
      </c>
      <c r="U348" s="19"/>
      <c r="V348" s="83">
        <v>27552</v>
      </c>
      <c r="W348" s="19">
        <f t="shared" si="13"/>
        <v>-187390.69</v>
      </c>
      <c r="X348" s="108">
        <f t="shared" si="14"/>
        <v>-87.18</v>
      </c>
      <c r="Y348" s="236"/>
      <c r="AA348" s="896"/>
      <c r="AB348" s="897"/>
      <c r="AC348" s="898"/>
      <c r="AD348" s="898"/>
      <c r="AE348" s="897"/>
      <c r="AF348" s="899"/>
      <c r="AG348" s="900"/>
    </row>
    <row r="349" spans="1:33" ht="15.75" customHeight="1">
      <c r="A349" s="618">
        <v>556</v>
      </c>
      <c r="B349" s="310" t="s">
        <v>2194</v>
      </c>
      <c r="C349" s="310" t="s">
        <v>1281</v>
      </c>
      <c r="D349" s="310" t="s">
        <v>2195</v>
      </c>
      <c r="E349" s="618" t="s">
        <v>1141</v>
      </c>
      <c r="F349" s="618">
        <v>1</v>
      </c>
      <c r="G349" s="620">
        <v>40144</v>
      </c>
      <c r="H349" s="71"/>
      <c r="I349" s="633" t="s">
        <v>2177</v>
      </c>
      <c r="J349" s="633" t="s">
        <v>1911</v>
      </c>
      <c r="K349" s="631">
        <v>0</v>
      </c>
      <c r="L349" s="631">
        <v>0</v>
      </c>
      <c r="M349" s="631">
        <v>0</v>
      </c>
      <c r="N349" s="631">
        <v>0</v>
      </c>
      <c r="O349" s="631">
        <v>0</v>
      </c>
      <c r="P349" s="631">
        <v>0</v>
      </c>
      <c r="Q349" s="631">
        <v>0</v>
      </c>
      <c r="R349" s="662">
        <v>111111.11</v>
      </c>
      <c r="S349" s="19">
        <v>21533.3</v>
      </c>
      <c r="T349" s="83">
        <v>0</v>
      </c>
      <c r="U349" s="19"/>
      <c r="V349" s="83">
        <v>0</v>
      </c>
      <c r="W349" s="19">
        <f t="shared" si="13"/>
        <v>-21533.3</v>
      </c>
      <c r="X349" s="108">
        <f t="shared" si="14"/>
        <v>-100</v>
      </c>
      <c r="Y349" s="638" t="s">
        <v>2392</v>
      </c>
      <c r="AA349" s="896"/>
      <c r="AB349" s="897"/>
      <c r="AC349" s="898"/>
      <c r="AD349" s="898"/>
      <c r="AE349" s="897"/>
      <c r="AF349" s="899"/>
      <c r="AG349" s="900"/>
    </row>
    <row r="350" spans="1:33" ht="15.75" customHeight="1">
      <c r="A350" s="618">
        <v>586</v>
      </c>
      <c r="B350" s="310" t="s">
        <v>2198</v>
      </c>
      <c r="C350" s="310"/>
      <c r="D350" s="310" t="s">
        <v>2199</v>
      </c>
      <c r="E350" s="618" t="s">
        <v>1141</v>
      </c>
      <c r="F350" s="618">
        <v>1</v>
      </c>
      <c r="G350" s="620">
        <v>40171</v>
      </c>
      <c r="H350" s="71"/>
      <c r="I350" s="633" t="s">
        <v>2177</v>
      </c>
      <c r="J350" s="633" t="s">
        <v>1911</v>
      </c>
      <c r="K350" s="631">
        <v>0</v>
      </c>
      <c r="L350" s="631">
        <v>0</v>
      </c>
      <c r="M350" s="631">
        <v>0</v>
      </c>
      <c r="N350" s="631">
        <v>0</v>
      </c>
      <c r="O350" s="631">
        <v>0.1</v>
      </c>
      <c r="P350" s="631">
        <v>0</v>
      </c>
      <c r="Q350" s="631">
        <v>0.1</v>
      </c>
      <c r="R350" s="662">
        <v>4051.51</v>
      </c>
      <c r="S350" s="19">
        <v>1056.6300000000001</v>
      </c>
      <c r="T350" s="83">
        <v>50</v>
      </c>
      <c r="U350" s="19"/>
      <c r="V350" s="83">
        <v>50</v>
      </c>
      <c r="W350" s="19">
        <f t="shared" ref="W350:W366" si="15">V350-S350</f>
        <v>-1006.63</v>
      </c>
      <c r="X350" s="108">
        <f t="shared" ref="X350:X366" si="16">IF(OR(S350=0,S350=""),"",ROUND(W350/S350*100,2))</f>
        <v>-95.27</v>
      </c>
      <c r="Y350" s="236"/>
      <c r="AA350" s="896"/>
      <c r="AB350" s="897"/>
      <c r="AC350" s="898"/>
      <c r="AD350" s="898"/>
      <c r="AE350" s="897"/>
      <c r="AF350" s="899"/>
      <c r="AG350" s="900"/>
    </row>
    <row r="351" spans="1:33" ht="15.75" customHeight="1">
      <c r="A351" s="618">
        <v>587</v>
      </c>
      <c r="B351" s="310" t="s">
        <v>2200</v>
      </c>
      <c r="C351" s="310" t="s">
        <v>2201</v>
      </c>
      <c r="D351" s="310" t="s">
        <v>2202</v>
      </c>
      <c r="E351" s="618" t="s">
        <v>1141</v>
      </c>
      <c r="F351" s="618">
        <v>1</v>
      </c>
      <c r="G351" s="620">
        <v>40171</v>
      </c>
      <c r="H351" s="71"/>
      <c r="I351" s="633" t="s">
        <v>2177</v>
      </c>
      <c r="J351" s="633" t="s">
        <v>1911</v>
      </c>
      <c r="K351" s="631">
        <v>0</v>
      </c>
      <c r="L351" s="631">
        <v>0</v>
      </c>
      <c r="M351" s="631">
        <v>0</v>
      </c>
      <c r="N351" s="631">
        <v>0</v>
      </c>
      <c r="O351" s="631">
        <v>0</v>
      </c>
      <c r="P351" s="631">
        <v>0</v>
      </c>
      <c r="Q351" s="631">
        <v>0</v>
      </c>
      <c r="R351" s="662">
        <v>4174.28</v>
      </c>
      <c r="S351" s="19">
        <v>1708.18</v>
      </c>
      <c r="T351" s="83">
        <v>100</v>
      </c>
      <c r="U351" s="19"/>
      <c r="V351" s="83">
        <v>100</v>
      </c>
      <c r="W351" s="19">
        <f t="shared" si="15"/>
        <v>-1608.18</v>
      </c>
      <c r="X351" s="108">
        <f t="shared" si="16"/>
        <v>-94.15</v>
      </c>
      <c r="Y351" s="236"/>
      <c r="AA351" s="896"/>
      <c r="AB351" s="897"/>
      <c r="AC351" s="898"/>
      <c r="AD351" s="898"/>
      <c r="AE351" s="897"/>
      <c r="AF351" s="899"/>
      <c r="AG351" s="900"/>
    </row>
    <row r="352" spans="1:33" ht="15.75" customHeight="1">
      <c r="A352" s="618">
        <v>588</v>
      </c>
      <c r="B352" s="310" t="s">
        <v>2200</v>
      </c>
      <c r="C352" s="310" t="s">
        <v>2203</v>
      </c>
      <c r="D352" s="310" t="s">
        <v>2204</v>
      </c>
      <c r="E352" s="618" t="s">
        <v>1141</v>
      </c>
      <c r="F352" s="618">
        <v>1</v>
      </c>
      <c r="G352" s="620">
        <v>40171</v>
      </c>
      <c r="H352" s="71"/>
      <c r="I352" s="633" t="s">
        <v>2177</v>
      </c>
      <c r="J352" s="633" t="s">
        <v>1911</v>
      </c>
      <c r="K352" s="631">
        <v>0</v>
      </c>
      <c r="L352" s="631">
        <v>0</v>
      </c>
      <c r="M352" s="631">
        <v>0</v>
      </c>
      <c r="N352" s="631">
        <v>0</v>
      </c>
      <c r="O352" s="631">
        <v>0</v>
      </c>
      <c r="P352" s="631">
        <v>0</v>
      </c>
      <c r="Q352" s="631">
        <v>0</v>
      </c>
      <c r="R352" s="662">
        <v>5340.64</v>
      </c>
      <c r="S352" s="19">
        <v>2185.46</v>
      </c>
      <c r="T352" s="83">
        <v>100</v>
      </c>
      <c r="U352" s="19"/>
      <c r="V352" s="83">
        <v>100</v>
      </c>
      <c r="W352" s="19">
        <f t="shared" si="15"/>
        <v>-2085.46</v>
      </c>
      <c r="X352" s="108">
        <f t="shared" si="16"/>
        <v>-95.42</v>
      </c>
      <c r="Y352" s="236"/>
      <c r="AA352" s="896"/>
      <c r="AB352" s="897"/>
      <c r="AC352" s="898"/>
      <c r="AD352" s="898"/>
      <c r="AE352" s="897"/>
      <c r="AF352" s="899"/>
      <c r="AG352" s="900"/>
    </row>
    <row r="353" spans="1:33" ht="15.75" customHeight="1">
      <c r="A353" s="618">
        <v>589</v>
      </c>
      <c r="B353" s="310" t="s">
        <v>2200</v>
      </c>
      <c r="C353" s="310" t="s">
        <v>2203</v>
      </c>
      <c r="D353" s="310" t="s">
        <v>2204</v>
      </c>
      <c r="E353" s="618" t="s">
        <v>1141</v>
      </c>
      <c r="F353" s="618">
        <v>1</v>
      </c>
      <c r="G353" s="620">
        <v>40171</v>
      </c>
      <c r="H353" s="71"/>
      <c r="I353" s="633" t="s">
        <v>2177</v>
      </c>
      <c r="J353" s="633" t="s">
        <v>1911</v>
      </c>
      <c r="K353" s="631">
        <v>0</v>
      </c>
      <c r="L353" s="631">
        <v>0</v>
      </c>
      <c r="M353" s="631">
        <v>0</v>
      </c>
      <c r="N353" s="631">
        <v>0</v>
      </c>
      <c r="O353" s="631">
        <v>0</v>
      </c>
      <c r="P353" s="631">
        <v>0</v>
      </c>
      <c r="Q353" s="631">
        <v>0</v>
      </c>
      <c r="R353" s="662">
        <v>5340.63</v>
      </c>
      <c r="S353" s="19">
        <v>2185.4499999999998</v>
      </c>
      <c r="T353" s="83">
        <v>100</v>
      </c>
      <c r="U353" s="19"/>
      <c r="V353" s="83">
        <v>100</v>
      </c>
      <c r="W353" s="19">
        <f t="shared" si="15"/>
        <v>-2085.4499999999998</v>
      </c>
      <c r="X353" s="108">
        <f t="shared" si="16"/>
        <v>-95.42</v>
      </c>
      <c r="Y353" s="236"/>
      <c r="AA353" s="896"/>
      <c r="AB353" s="897"/>
      <c r="AC353" s="898"/>
      <c r="AD353" s="898"/>
      <c r="AE353" s="897"/>
      <c r="AF353" s="899"/>
      <c r="AG353" s="900"/>
    </row>
    <row r="354" spans="1:33" ht="15.75" customHeight="1">
      <c r="A354" s="618">
        <v>590</v>
      </c>
      <c r="B354" s="310" t="s">
        <v>2205</v>
      </c>
      <c r="C354" s="310" t="s">
        <v>1389</v>
      </c>
      <c r="D354" s="310" t="s">
        <v>2206</v>
      </c>
      <c r="E354" s="618" t="s">
        <v>1141</v>
      </c>
      <c r="F354" s="618">
        <v>1</v>
      </c>
      <c r="G354" s="620">
        <v>40171</v>
      </c>
      <c r="H354" s="71"/>
      <c r="I354" s="633" t="s">
        <v>2177</v>
      </c>
      <c r="J354" s="633" t="s">
        <v>1911</v>
      </c>
      <c r="K354" s="631">
        <v>0</v>
      </c>
      <c r="L354" s="631">
        <v>0</v>
      </c>
      <c r="M354" s="631">
        <v>0</v>
      </c>
      <c r="N354" s="631">
        <v>0</v>
      </c>
      <c r="O354" s="631">
        <v>0.05</v>
      </c>
      <c r="P354" s="631">
        <v>0</v>
      </c>
      <c r="Q354" s="631">
        <v>0.05</v>
      </c>
      <c r="R354" s="662">
        <v>55247.92</v>
      </c>
      <c r="S354" s="19">
        <v>43027.040000000001</v>
      </c>
      <c r="T354" s="83">
        <v>200</v>
      </c>
      <c r="U354" s="19"/>
      <c r="V354" s="83">
        <v>200</v>
      </c>
      <c r="W354" s="19">
        <f t="shared" si="15"/>
        <v>-42827.040000000001</v>
      </c>
      <c r="X354" s="108">
        <f t="shared" si="16"/>
        <v>-99.54</v>
      </c>
      <c r="Y354" s="236"/>
      <c r="AA354" s="896"/>
      <c r="AB354" s="897"/>
      <c r="AC354" s="898"/>
      <c r="AD354" s="898"/>
      <c r="AE354" s="897"/>
      <c r="AF354" s="899"/>
      <c r="AG354" s="900"/>
    </row>
    <row r="355" spans="1:33" ht="15.75" customHeight="1">
      <c r="A355" s="618">
        <v>597</v>
      </c>
      <c r="B355" s="310" t="s">
        <v>2053</v>
      </c>
      <c r="C355" s="310"/>
      <c r="D355" s="310" t="s">
        <v>2207</v>
      </c>
      <c r="E355" s="618" t="s">
        <v>1141</v>
      </c>
      <c r="F355" s="618">
        <v>1</v>
      </c>
      <c r="G355" s="620">
        <v>40209</v>
      </c>
      <c r="H355" s="71"/>
      <c r="I355" s="633" t="s">
        <v>2177</v>
      </c>
      <c r="J355" s="633" t="s">
        <v>1911</v>
      </c>
      <c r="K355" s="631">
        <v>0</v>
      </c>
      <c r="L355" s="631">
        <v>0</v>
      </c>
      <c r="M355" s="631">
        <v>0</v>
      </c>
      <c r="N355" s="631">
        <v>0</v>
      </c>
      <c r="O355" s="631">
        <v>1</v>
      </c>
      <c r="P355" s="631">
        <v>0</v>
      </c>
      <c r="Q355" s="631">
        <v>1</v>
      </c>
      <c r="R355" s="662">
        <v>136752.14000000001</v>
      </c>
      <c r="S355" s="19">
        <v>107582.96</v>
      </c>
      <c r="T355" s="83">
        <v>2140</v>
      </c>
      <c r="U355" s="19"/>
      <c r="V355" s="83">
        <v>2140</v>
      </c>
      <c r="W355" s="19">
        <f t="shared" si="15"/>
        <v>-105442.96</v>
      </c>
      <c r="X355" s="108">
        <f t="shared" si="16"/>
        <v>-98.01</v>
      </c>
      <c r="Y355" s="236"/>
      <c r="AA355" s="896"/>
      <c r="AB355" s="897"/>
      <c r="AC355" s="898"/>
      <c r="AD355" s="898"/>
      <c r="AE355" s="897"/>
      <c r="AF355" s="899"/>
      <c r="AG355" s="900"/>
    </row>
    <row r="356" spans="1:33" ht="15.75" customHeight="1">
      <c r="A356" s="618">
        <v>623</v>
      </c>
      <c r="B356" s="310" t="s">
        <v>2200</v>
      </c>
      <c r="C356" s="310"/>
      <c r="D356" s="310" t="s">
        <v>2209</v>
      </c>
      <c r="E356" s="618" t="s">
        <v>1141</v>
      </c>
      <c r="F356" s="618">
        <v>1</v>
      </c>
      <c r="G356" s="620">
        <v>40415</v>
      </c>
      <c r="H356" s="71"/>
      <c r="I356" s="633" t="s">
        <v>2177</v>
      </c>
      <c r="J356" s="633" t="s">
        <v>1911</v>
      </c>
      <c r="K356" s="631">
        <v>0</v>
      </c>
      <c r="L356" s="631">
        <v>0</v>
      </c>
      <c r="M356" s="631">
        <v>0</v>
      </c>
      <c r="N356" s="631">
        <v>0</v>
      </c>
      <c r="O356" s="631">
        <v>0</v>
      </c>
      <c r="P356" s="631">
        <v>0</v>
      </c>
      <c r="Q356" s="631">
        <v>0</v>
      </c>
      <c r="R356" s="662">
        <v>2119.66</v>
      </c>
      <c r="S356" s="19">
        <v>1315.04</v>
      </c>
      <c r="T356" s="83">
        <v>100</v>
      </c>
      <c r="U356" s="19"/>
      <c r="V356" s="83">
        <v>100</v>
      </c>
      <c r="W356" s="19">
        <f t="shared" si="15"/>
        <v>-1215.04</v>
      </c>
      <c r="X356" s="108">
        <f t="shared" si="16"/>
        <v>-92.4</v>
      </c>
      <c r="Y356" s="236"/>
      <c r="AA356" s="896"/>
      <c r="AB356" s="897"/>
      <c r="AC356" s="898"/>
      <c r="AD356" s="898"/>
      <c r="AE356" s="897"/>
      <c r="AF356" s="899"/>
      <c r="AG356" s="900"/>
    </row>
    <row r="357" spans="1:33" ht="15.75" customHeight="1">
      <c r="A357" s="618">
        <v>624</v>
      </c>
      <c r="B357" s="310" t="s">
        <v>2200</v>
      </c>
      <c r="C357" s="310"/>
      <c r="D357" s="310" t="s">
        <v>2209</v>
      </c>
      <c r="E357" s="618" t="s">
        <v>1141</v>
      </c>
      <c r="F357" s="618">
        <v>1</v>
      </c>
      <c r="G357" s="620">
        <v>40415</v>
      </c>
      <c r="H357" s="71"/>
      <c r="I357" s="633" t="s">
        <v>2177</v>
      </c>
      <c r="J357" s="633" t="s">
        <v>1911</v>
      </c>
      <c r="K357" s="631">
        <v>0</v>
      </c>
      <c r="L357" s="631">
        <v>0</v>
      </c>
      <c r="M357" s="631">
        <v>0</v>
      </c>
      <c r="N357" s="631">
        <v>0</v>
      </c>
      <c r="O357" s="631">
        <v>0</v>
      </c>
      <c r="P357" s="631">
        <v>0</v>
      </c>
      <c r="Q357" s="631">
        <v>0</v>
      </c>
      <c r="R357" s="662">
        <v>2119.66</v>
      </c>
      <c r="S357" s="19">
        <v>1315.04</v>
      </c>
      <c r="T357" s="83">
        <v>100</v>
      </c>
      <c r="U357" s="19"/>
      <c r="V357" s="83">
        <v>100</v>
      </c>
      <c r="W357" s="19">
        <f t="shared" si="15"/>
        <v>-1215.04</v>
      </c>
      <c r="X357" s="108">
        <f t="shared" si="16"/>
        <v>-92.4</v>
      </c>
      <c r="Y357" s="236"/>
      <c r="AA357" s="896"/>
      <c r="AB357" s="897"/>
      <c r="AC357" s="898"/>
      <c r="AD357" s="898"/>
      <c r="AE357" s="897"/>
      <c r="AF357" s="899"/>
      <c r="AG357" s="900"/>
    </row>
    <row r="358" spans="1:33" ht="15.75" customHeight="1">
      <c r="A358" s="618">
        <v>625</v>
      </c>
      <c r="B358" s="310" t="s">
        <v>2210</v>
      </c>
      <c r="C358" s="310" t="s">
        <v>1390</v>
      </c>
      <c r="D358" s="310" t="s">
        <v>2211</v>
      </c>
      <c r="E358" s="618" t="s">
        <v>1141</v>
      </c>
      <c r="F358" s="618">
        <v>1</v>
      </c>
      <c r="G358" s="620">
        <v>40448</v>
      </c>
      <c r="H358" s="71"/>
      <c r="I358" s="633" t="s">
        <v>2177</v>
      </c>
      <c r="J358" s="633" t="s">
        <v>1911</v>
      </c>
      <c r="K358" s="631">
        <v>0.02</v>
      </c>
      <c r="L358" s="631">
        <v>0</v>
      </c>
      <c r="M358" s="631">
        <v>0</v>
      </c>
      <c r="N358" s="631">
        <v>0</v>
      </c>
      <c r="O358" s="631">
        <v>0</v>
      </c>
      <c r="P358" s="631">
        <v>0</v>
      </c>
      <c r="Q358" s="631">
        <v>0.02</v>
      </c>
      <c r="R358" s="662">
        <v>1111.1099999999999</v>
      </c>
      <c r="S358" s="19">
        <v>944.29</v>
      </c>
      <c r="T358" s="83">
        <v>42.8</v>
      </c>
      <c r="U358" s="19"/>
      <c r="V358" s="83">
        <v>42.8</v>
      </c>
      <c r="W358" s="19">
        <f t="shared" si="15"/>
        <v>-901.49</v>
      </c>
      <c r="X358" s="108">
        <f t="shared" si="16"/>
        <v>-95.47</v>
      </c>
      <c r="Y358" s="236"/>
      <c r="AA358" s="896"/>
      <c r="AB358" s="897"/>
      <c r="AC358" s="898"/>
      <c r="AD358" s="898"/>
      <c r="AE358" s="897"/>
      <c r="AF358" s="899"/>
      <c r="AG358" s="900"/>
    </row>
    <row r="359" spans="1:33" ht="15.75" customHeight="1">
      <c r="A359" s="618">
        <v>626</v>
      </c>
      <c r="B359" s="310" t="s">
        <v>1669</v>
      </c>
      <c r="C359" s="310" t="s">
        <v>1391</v>
      </c>
      <c r="D359" s="310" t="s">
        <v>2212</v>
      </c>
      <c r="E359" s="618" t="s">
        <v>1141</v>
      </c>
      <c r="F359" s="618">
        <v>1</v>
      </c>
      <c r="G359" s="620">
        <v>40448</v>
      </c>
      <c r="H359" s="71"/>
      <c r="I359" s="633" t="s">
        <v>2177</v>
      </c>
      <c r="J359" s="633" t="s">
        <v>1911</v>
      </c>
      <c r="K359" s="631">
        <v>0.1</v>
      </c>
      <c r="L359" s="631">
        <v>0</v>
      </c>
      <c r="M359" s="631">
        <v>0</v>
      </c>
      <c r="N359" s="631">
        <v>0</v>
      </c>
      <c r="O359" s="631">
        <v>0</v>
      </c>
      <c r="P359" s="631">
        <v>0</v>
      </c>
      <c r="Q359" s="631">
        <v>0.1</v>
      </c>
      <c r="R359" s="662">
        <v>1538.46</v>
      </c>
      <c r="S359" s="19">
        <v>1307.6099999999999</v>
      </c>
      <c r="T359" s="83">
        <v>214</v>
      </c>
      <c r="U359" s="19"/>
      <c r="V359" s="83">
        <v>214</v>
      </c>
      <c r="W359" s="19">
        <f t="shared" si="15"/>
        <v>-1093.6099999999999</v>
      </c>
      <c r="X359" s="108">
        <f t="shared" si="16"/>
        <v>-83.63</v>
      </c>
      <c r="Y359" s="236"/>
      <c r="AA359" s="896"/>
      <c r="AB359" s="897"/>
      <c r="AC359" s="898"/>
      <c r="AD359" s="898"/>
      <c r="AE359" s="897"/>
      <c r="AF359" s="899"/>
      <c r="AG359" s="900"/>
    </row>
    <row r="360" spans="1:33" ht="15.75" customHeight="1">
      <c r="A360" s="618">
        <v>627</v>
      </c>
      <c r="B360" s="310" t="s">
        <v>2213</v>
      </c>
      <c r="C360" s="310" t="s">
        <v>1392</v>
      </c>
      <c r="D360" s="310" t="s">
        <v>2214</v>
      </c>
      <c r="E360" s="618" t="s">
        <v>1141</v>
      </c>
      <c r="F360" s="618">
        <v>1</v>
      </c>
      <c r="G360" s="620">
        <v>40504</v>
      </c>
      <c r="H360" s="71"/>
      <c r="I360" s="633" t="s">
        <v>2177</v>
      </c>
      <c r="J360" s="633" t="s">
        <v>1911</v>
      </c>
      <c r="K360" s="631">
        <v>0</v>
      </c>
      <c r="L360" s="631">
        <v>0</v>
      </c>
      <c r="M360" s="631">
        <v>0</v>
      </c>
      <c r="N360" s="631">
        <v>0</v>
      </c>
      <c r="O360" s="631">
        <v>0</v>
      </c>
      <c r="P360" s="631">
        <v>0</v>
      </c>
      <c r="Q360" s="631">
        <v>0</v>
      </c>
      <c r="R360" s="662">
        <v>27350.43</v>
      </c>
      <c r="S360" s="19">
        <v>23677.24</v>
      </c>
      <c r="T360" s="83">
        <v>0</v>
      </c>
      <c r="U360" s="19"/>
      <c r="V360" s="83">
        <v>0</v>
      </c>
      <c r="W360" s="19">
        <f t="shared" si="15"/>
        <v>-23677.24</v>
      </c>
      <c r="X360" s="108">
        <f t="shared" si="16"/>
        <v>-100</v>
      </c>
      <c r="Y360" s="638" t="s">
        <v>2392</v>
      </c>
      <c r="AA360" s="896"/>
      <c r="AB360" s="897"/>
      <c r="AC360" s="898"/>
      <c r="AD360" s="898"/>
      <c r="AE360" s="897"/>
      <c r="AF360" s="899"/>
      <c r="AG360" s="900"/>
    </row>
    <row r="361" spans="1:33" ht="15.75" customHeight="1">
      <c r="A361" s="618">
        <v>628</v>
      </c>
      <c r="B361" s="310" t="s">
        <v>1669</v>
      </c>
      <c r="C361" s="310" t="s">
        <v>1393</v>
      </c>
      <c r="D361" s="310" t="s">
        <v>2215</v>
      </c>
      <c r="E361" s="618" t="s">
        <v>1141</v>
      </c>
      <c r="F361" s="618">
        <v>1</v>
      </c>
      <c r="G361" s="620">
        <v>40662</v>
      </c>
      <c r="H361" s="71"/>
      <c r="I361" s="633" t="s">
        <v>2177</v>
      </c>
      <c r="J361" s="633" t="s">
        <v>1911</v>
      </c>
      <c r="K361" s="631">
        <v>0.1</v>
      </c>
      <c r="L361" s="631">
        <v>0</v>
      </c>
      <c r="M361" s="631">
        <v>0</v>
      </c>
      <c r="N361" s="631">
        <v>0</v>
      </c>
      <c r="O361" s="631">
        <v>0</v>
      </c>
      <c r="P361" s="631">
        <v>0</v>
      </c>
      <c r="Q361" s="631">
        <v>0.1</v>
      </c>
      <c r="R361" s="662">
        <v>2307.69</v>
      </c>
      <c r="S361" s="19">
        <v>2016.01</v>
      </c>
      <c r="T361" s="83">
        <v>214</v>
      </c>
      <c r="U361" s="19"/>
      <c r="V361" s="83">
        <v>214</v>
      </c>
      <c r="W361" s="19">
        <f t="shared" si="15"/>
        <v>-1802.01</v>
      </c>
      <c r="X361" s="108">
        <f t="shared" si="16"/>
        <v>-89.38</v>
      </c>
      <c r="Y361" s="236"/>
      <c r="AA361" s="896"/>
      <c r="AB361" s="897"/>
      <c r="AC361" s="898"/>
      <c r="AD361" s="898"/>
      <c r="AE361" s="897"/>
      <c r="AF361" s="899"/>
      <c r="AG361" s="900"/>
    </row>
    <row r="362" spans="1:33" ht="15.75" customHeight="1">
      <c r="A362" s="618">
        <v>635</v>
      </c>
      <c r="B362" s="310" t="s">
        <v>2216</v>
      </c>
      <c r="C362" s="310"/>
      <c r="D362" s="310" t="s">
        <v>2217</v>
      </c>
      <c r="E362" s="618" t="s">
        <v>1141</v>
      </c>
      <c r="F362" s="618">
        <v>1</v>
      </c>
      <c r="G362" s="620">
        <v>40171</v>
      </c>
      <c r="H362" s="71"/>
      <c r="I362" s="633" t="s">
        <v>2177</v>
      </c>
      <c r="J362" s="633" t="s">
        <v>1911</v>
      </c>
      <c r="K362" s="631">
        <v>0</v>
      </c>
      <c r="L362" s="631">
        <v>0</v>
      </c>
      <c r="M362" s="631">
        <v>0</v>
      </c>
      <c r="N362" s="631">
        <v>0</v>
      </c>
      <c r="O362" s="631">
        <v>0.03</v>
      </c>
      <c r="P362" s="631">
        <v>0</v>
      </c>
      <c r="Q362" s="631">
        <v>0.03</v>
      </c>
      <c r="R362" s="662">
        <v>145299.15</v>
      </c>
      <c r="S362" s="19">
        <v>113159.07</v>
      </c>
      <c r="T362" s="83">
        <v>120</v>
      </c>
      <c r="U362" s="19"/>
      <c r="V362" s="83">
        <v>120</v>
      </c>
      <c r="W362" s="19">
        <f t="shared" si="15"/>
        <v>-113039.07</v>
      </c>
      <c r="X362" s="108">
        <f t="shared" si="16"/>
        <v>-99.89</v>
      </c>
      <c r="Y362" s="236"/>
      <c r="AA362" s="896"/>
      <c r="AB362" s="897"/>
      <c r="AC362" s="898"/>
      <c r="AD362" s="898"/>
      <c r="AE362" s="897"/>
      <c r="AF362" s="899"/>
      <c r="AG362" s="900"/>
    </row>
    <row r="363" spans="1:33" ht="15.75" customHeight="1">
      <c r="A363" s="618">
        <v>636</v>
      </c>
      <c r="B363" s="310" t="s">
        <v>2218</v>
      </c>
      <c r="C363" s="310"/>
      <c r="D363" s="310" t="s">
        <v>2217</v>
      </c>
      <c r="E363" s="618" t="s">
        <v>1141</v>
      </c>
      <c r="F363" s="618">
        <v>1</v>
      </c>
      <c r="G363" s="620">
        <v>40171</v>
      </c>
      <c r="H363" s="71"/>
      <c r="I363" s="633" t="s">
        <v>2177</v>
      </c>
      <c r="J363" s="633" t="s">
        <v>1911</v>
      </c>
      <c r="K363" s="631">
        <v>0</v>
      </c>
      <c r="L363" s="631">
        <v>0</v>
      </c>
      <c r="M363" s="631">
        <v>0</v>
      </c>
      <c r="N363" s="631">
        <v>0</v>
      </c>
      <c r="O363" s="631">
        <v>0.06</v>
      </c>
      <c r="P363" s="631">
        <v>0</v>
      </c>
      <c r="Q363" s="631">
        <v>0.06</v>
      </c>
      <c r="R363" s="662">
        <v>125641.03</v>
      </c>
      <c r="S363" s="19">
        <v>97849.35</v>
      </c>
      <c r="T363" s="83">
        <v>240</v>
      </c>
      <c r="U363" s="19"/>
      <c r="V363" s="83">
        <v>240</v>
      </c>
      <c r="W363" s="19">
        <f t="shared" si="15"/>
        <v>-97609.35</v>
      </c>
      <c r="X363" s="108">
        <f t="shared" si="16"/>
        <v>-99.75</v>
      </c>
      <c r="Y363" s="236"/>
      <c r="AA363" s="896"/>
      <c r="AB363" s="897"/>
      <c r="AC363" s="898"/>
      <c r="AD363" s="898"/>
      <c r="AE363" s="897"/>
      <c r="AF363" s="899"/>
      <c r="AG363" s="900"/>
    </row>
    <row r="364" spans="1:33" ht="15.75" customHeight="1">
      <c r="A364" s="618">
        <v>639</v>
      </c>
      <c r="B364" s="310" t="s">
        <v>2219</v>
      </c>
      <c r="C364" s="310"/>
      <c r="D364" s="310" t="s">
        <v>2220</v>
      </c>
      <c r="E364" s="618" t="s">
        <v>1141</v>
      </c>
      <c r="F364" s="618">
        <v>1</v>
      </c>
      <c r="G364" s="620">
        <v>40175</v>
      </c>
      <c r="H364" s="71"/>
      <c r="I364" s="633" t="s">
        <v>2177</v>
      </c>
      <c r="J364" s="633" t="s">
        <v>1911</v>
      </c>
      <c r="K364" s="631">
        <v>0</v>
      </c>
      <c r="L364" s="631">
        <v>0</v>
      </c>
      <c r="M364" s="631">
        <v>0</v>
      </c>
      <c r="N364" s="631">
        <v>0</v>
      </c>
      <c r="O364" s="631">
        <v>0</v>
      </c>
      <c r="P364" s="631">
        <v>0</v>
      </c>
      <c r="Q364" s="631">
        <v>0</v>
      </c>
      <c r="R364" s="662">
        <v>615.38</v>
      </c>
      <c r="S364" s="19">
        <v>343.22</v>
      </c>
      <c r="T364" s="83">
        <v>0</v>
      </c>
      <c r="U364" s="19"/>
      <c r="V364" s="83">
        <v>0</v>
      </c>
      <c r="W364" s="19">
        <f t="shared" si="15"/>
        <v>-343.22</v>
      </c>
      <c r="X364" s="108">
        <f t="shared" si="16"/>
        <v>-100</v>
      </c>
      <c r="Y364" s="638" t="s">
        <v>2392</v>
      </c>
      <c r="AA364" s="896"/>
      <c r="AB364" s="897"/>
      <c r="AC364" s="898"/>
      <c r="AD364" s="898"/>
      <c r="AE364" s="897"/>
      <c r="AF364" s="899"/>
      <c r="AG364" s="900"/>
    </row>
    <row r="365" spans="1:33" ht="15.75" customHeight="1">
      <c r="A365" s="618">
        <v>640</v>
      </c>
      <c r="B365" s="310" t="s">
        <v>2219</v>
      </c>
      <c r="C365" s="310"/>
      <c r="D365" s="310" t="s">
        <v>2220</v>
      </c>
      <c r="E365" s="618" t="s">
        <v>1141</v>
      </c>
      <c r="F365" s="618">
        <v>1</v>
      </c>
      <c r="G365" s="620">
        <v>40175</v>
      </c>
      <c r="H365" s="71"/>
      <c r="I365" s="633" t="s">
        <v>2177</v>
      </c>
      <c r="J365" s="633" t="s">
        <v>1911</v>
      </c>
      <c r="K365" s="631">
        <v>0</v>
      </c>
      <c r="L365" s="631">
        <v>0</v>
      </c>
      <c r="M365" s="631">
        <v>0</v>
      </c>
      <c r="N365" s="631">
        <v>0</v>
      </c>
      <c r="O365" s="631">
        <v>0</v>
      </c>
      <c r="P365" s="631">
        <v>0</v>
      </c>
      <c r="Q365" s="631">
        <v>0</v>
      </c>
      <c r="R365" s="662">
        <v>615.38</v>
      </c>
      <c r="S365" s="19">
        <v>343.22</v>
      </c>
      <c r="T365" s="83">
        <v>0</v>
      </c>
      <c r="U365" s="19"/>
      <c r="V365" s="83">
        <v>0</v>
      </c>
      <c r="W365" s="19">
        <f t="shared" si="15"/>
        <v>-343.22</v>
      </c>
      <c r="X365" s="108">
        <f t="shared" si="16"/>
        <v>-100</v>
      </c>
      <c r="Y365" s="638" t="s">
        <v>2392</v>
      </c>
      <c r="AA365" s="896"/>
      <c r="AB365" s="897"/>
      <c r="AC365" s="898"/>
      <c r="AD365" s="898"/>
      <c r="AE365" s="897"/>
      <c r="AF365" s="899"/>
      <c r="AG365" s="900"/>
    </row>
    <row r="366" spans="1:33" ht="15.75" customHeight="1">
      <c r="A366" s="618">
        <v>641</v>
      </c>
      <c r="B366" s="310" t="s">
        <v>2221</v>
      </c>
      <c r="C366" s="310"/>
      <c r="D366" s="310" t="s">
        <v>2222</v>
      </c>
      <c r="E366" s="618" t="s">
        <v>1141</v>
      </c>
      <c r="F366" s="618">
        <v>1</v>
      </c>
      <c r="G366" s="620">
        <v>40175</v>
      </c>
      <c r="H366" s="71"/>
      <c r="I366" s="633" t="s">
        <v>2177</v>
      </c>
      <c r="J366" s="633" t="s">
        <v>1911</v>
      </c>
      <c r="K366" s="631">
        <v>0.02</v>
      </c>
      <c r="L366" s="631">
        <v>0</v>
      </c>
      <c r="M366" s="631">
        <v>0</v>
      </c>
      <c r="N366" s="631">
        <v>0</v>
      </c>
      <c r="O366" s="631">
        <v>0</v>
      </c>
      <c r="P366" s="631">
        <v>0</v>
      </c>
      <c r="Q366" s="631">
        <v>0.02</v>
      </c>
      <c r="R366" s="662">
        <v>205.13</v>
      </c>
      <c r="S366" s="19">
        <v>114.41</v>
      </c>
      <c r="T366" s="83">
        <v>42.8</v>
      </c>
      <c r="U366" s="19"/>
      <c r="V366" s="83">
        <v>42.8</v>
      </c>
      <c r="W366" s="19">
        <f t="shared" si="15"/>
        <v>-71.61</v>
      </c>
      <c r="X366" s="108">
        <f t="shared" si="16"/>
        <v>-62.59</v>
      </c>
      <c r="Y366" s="236"/>
      <c r="AA366" s="896"/>
      <c r="AB366" s="897"/>
      <c r="AC366" s="898"/>
      <c r="AD366" s="898"/>
      <c r="AE366" s="897"/>
      <c r="AF366" s="899"/>
      <c r="AG366" s="900"/>
    </row>
    <row r="367" spans="1:33" ht="15.75" customHeight="1">
      <c r="A367" s="618">
        <v>668</v>
      </c>
      <c r="B367" s="310" t="s">
        <v>2178</v>
      </c>
      <c r="C367" s="310" t="s">
        <v>1158</v>
      </c>
      <c r="D367" s="310" t="s">
        <v>2224</v>
      </c>
      <c r="E367" s="618" t="s">
        <v>1141</v>
      </c>
      <c r="F367" s="618">
        <v>1</v>
      </c>
      <c r="G367" s="620">
        <v>40172</v>
      </c>
      <c r="H367" s="71"/>
      <c r="I367" s="633" t="s">
        <v>2177</v>
      </c>
      <c r="J367" s="633" t="s">
        <v>1911</v>
      </c>
      <c r="K367" s="631">
        <v>0.12</v>
      </c>
      <c r="L367" s="631">
        <v>0</v>
      </c>
      <c r="M367" s="631">
        <v>0.01</v>
      </c>
      <c r="N367" s="631">
        <v>0</v>
      </c>
      <c r="O367" s="631">
        <v>0</v>
      </c>
      <c r="P367" s="631">
        <v>0</v>
      </c>
      <c r="Q367" s="631">
        <v>0.13</v>
      </c>
      <c r="R367" s="662">
        <v>9865.4</v>
      </c>
      <c r="S367" s="19">
        <v>7683.08</v>
      </c>
      <c r="T367" s="83">
        <v>654.79999999999995</v>
      </c>
      <c r="U367" s="19"/>
      <c r="V367" s="83">
        <v>654.79999999999995</v>
      </c>
      <c r="W367" s="19">
        <f t="shared" ref="W367:W404" si="17">V367-S367</f>
        <v>-7028.28</v>
      </c>
      <c r="X367" s="108">
        <f t="shared" ref="X367:X404" si="18">IF(OR(S367=0,S367=""),"",ROUND(W367/S367*100,2))</f>
        <v>-91.48</v>
      </c>
      <c r="Y367" s="236"/>
      <c r="AA367" s="901"/>
      <c r="AB367" s="901"/>
      <c r="AC367" s="901"/>
      <c r="AD367" s="901"/>
      <c r="AE367" s="901"/>
      <c r="AF367" s="901"/>
      <c r="AG367" s="901"/>
    </row>
    <row r="368" spans="1:33" ht="15.75" customHeight="1">
      <c r="A368" s="618">
        <v>669</v>
      </c>
      <c r="B368" s="310" t="s">
        <v>2225</v>
      </c>
      <c r="C368" s="310" t="s">
        <v>1395</v>
      </c>
      <c r="D368" s="310" t="s">
        <v>2016</v>
      </c>
      <c r="E368" s="618" t="s">
        <v>1141</v>
      </c>
      <c r="F368" s="618">
        <v>1</v>
      </c>
      <c r="G368" s="620">
        <v>40172</v>
      </c>
      <c r="H368" s="71"/>
      <c r="I368" s="633" t="s">
        <v>2177</v>
      </c>
      <c r="J368" s="633" t="s">
        <v>1911</v>
      </c>
      <c r="K368" s="631">
        <v>0</v>
      </c>
      <c r="L368" s="631">
        <v>1.54</v>
      </c>
      <c r="M368" s="631">
        <v>0</v>
      </c>
      <c r="N368" s="631">
        <v>0</v>
      </c>
      <c r="O368" s="631">
        <v>0</v>
      </c>
      <c r="P368" s="631">
        <v>0</v>
      </c>
      <c r="Q368" s="631">
        <v>1.54</v>
      </c>
      <c r="R368" s="662">
        <v>140088.63</v>
      </c>
      <c r="S368" s="19">
        <v>109101.03</v>
      </c>
      <c r="T368" s="83">
        <v>12628</v>
      </c>
      <c r="U368" s="19"/>
      <c r="V368" s="83">
        <v>12628</v>
      </c>
      <c r="W368" s="19">
        <f t="shared" si="17"/>
        <v>-96473.03</v>
      </c>
      <c r="X368" s="108">
        <f t="shared" si="18"/>
        <v>-88.43</v>
      </c>
      <c r="Y368" s="236"/>
    </row>
    <row r="369" spans="1:25" ht="15.75" customHeight="1">
      <c r="A369" s="618">
        <v>670</v>
      </c>
      <c r="B369" s="310" t="s">
        <v>2226</v>
      </c>
      <c r="C369" s="310" t="s">
        <v>1396</v>
      </c>
      <c r="D369" s="310" t="s">
        <v>2016</v>
      </c>
      <c r="E369" s="618" t="s">
        <v>1141</v>
      </c>
      <c r="F369" s="618">
        <v>1</v>
      </c>
      <c r="G369" s="620">
        <v>40172</v>
      </c>
      <c r="H369" s="71"/>
      <c r="I369" s="633" t="s">
        <v>2177</v>
      </c>
      <c r="J369" s="633" t="s">
        <v>1911</v>
      </c>
      <c r="K369" s="631">
        <v>0</v>
      </c>
      <c r="L369" s="631">
        <v>0.98</v>
      </c>
      <c r="M369" s="631">
        <v>0</v>
      </c>
      <c r="N369" s="631">
        <v>0</v>
      </c>
      <c r="O369" s="631">
        <v>0</v>
      </c>
      <c r="P369" s="631">
        <v>0</v>
      </c>
      <c r="Q369" s="631">
        <v>0.98</v>
      </c>
      <c r="R369" s="662">
        <v>89405.16</v>
      </c>
      <c r="S369" s="19">
        <v>69628.759999999995</v>
      </c>
      <c r="T369" s="83">
        <v>8036</v>
      </c>
      <c r="U369" s="19"/>
      <c r="V369" s="83">
        <v>8036</v>
      </c>
      <c r="W369" s="19">
        <f t="shared" si="17"/>
        <v>-61592.76</v>
      </c>
      <c r="X369" s="108">
        <f t="shared" si="18"/>
        <v>-88.46</v>
      </c>
      <c r="Y369" s="236"/>
    </row>
    <row r="370" spans="1:25" ht="15.75" customHeight="1">
      <c r="A370" s="618">
        <v>671</v>
      </c>
      <c r="B370" s="310" t="s">
        <v>2082</v>
      </c>
      <c r="C370" s="310" t="s">
        <v>1397</v>
      </c>
      <c r="D370" s="310" t="s">
        <v>2016</v>
      </c>
      <c r="E370" s="618" t="s">
        <v>1141</v>
      </c>
      <c r="F370" s="618">
        <v>1</v>
      </c>
      <c r="G370" s="620">
        <v>40172</v>
      </c>
      <c r="H370" s="71"/>
      <c r="I370" s="633" t="s">
        <v>2177</v>
      </c>
      <c r="J370" s="633" t="s">
        <v>1911</v>
      </c>
      <c r="K370" s="631">
        <v>1.1200000000000001</v>
      </c>
      <c r="L370" s="631">
        <v>0</v>
      </c>
      <c r="M370" s="631">
        <v>0</v>
      </c>
      <c r="N370" s="631">
        <v>0</v>
      </c>
      <c r="O370" s="631">
        <v>0</v>
      </c>
      <c r="P370" s="631">
        <v>0</v>
      </c>
      <c r="Q370" s="631">
        <v>1.1200000000000001</v>
      </c>
      <c r="R370" s="662">
        <v>131086.46</v>
      </c>
      <c r="S370" s="19">
        <v>102090.22</v>
      </c>
      <c r="T370" s="83">
        <v>2396.8000000000002</v>
      </c>
      <c r="U370" s="19"/>
      <c r="V370" s="83">
        <v>2396.8000000000002</v>
      </c>
      <c r="W370" s="19">
        <f t="shared" si="17"/>
        <v>-99693.42</v>
      </c>
      <c r="X370" s="108">
        <f t="shared" si="18"/>
        <v>-97.65</v>
      </c>
      <c r="Y370" s="236"/>
    </row>
    <row r="371" spans="1:25" ht="15.75" customHeight="1">
      <c r="A371" s="618">
        <v>672</v>
      </c>
      <c r="B371" s="310" t="s">
        <v>2227</v>
      </c>
      <c r="C371" s="310" t="s">
        <v>1398</v>
      </c>
      <c r="D371" s="310" t="s">
        <v>2228</v>
      </c>
      <c r="E371" s="618" t="s">
        <v>1141</v>
      </c>
      <c r="F371" s="618">
        <v>1</v>
      </c>
      <c r="G371" s="620">
        <v>40172</v>
      </c>
      <c r="H371" s="71"/>
      <c r="I371" s="633" t="s">
        <v>2177</v>
      </c>
      <c r="J371" s="633" t="s">
        <v>1911</v>
      </c>
      <c r="K371" s="631">
        <v>0</v>
      </c>
      <c r="L371" s="631">
        <v>7.98</v>
      </c>
      <c r="M371" s="631">
        <v>0</v>
      </c>
      <c r="N371" s="631">
        <v>0</v>
      </c>
      <c r="O371" s="631">
        <v>0</v>
      </c>
      <c r="P371" s="631">
        <v>0</v>
      </c>
      <c r="Q371" s="631">
        <v>7.98</v>
      </c>
      <c r="R371" s="662">
        <v>542596.81999999995</v>
      </c>
      <c r="S371" s="19">
        <v>422574.54</v>
      </c>
      <c r="T371" s="83">
        <v>65436</v>
      </c>
      <c r="U371" s="19"/>
      <c r="V371" s="83">
        <v>65436</v>
      </c>
      <c r="W371" s="19">
        <f t="shared" si="17"/>
        <v>-357138.54</v>
      </c>
      <c r="X371" s="108">
        <f t="shared" si="18"/>
        <v>-84.51</v>
      </c>
      <c r="Y371" s="236"/>
    </row>
    <row r="372" spans="1:25" ht="15.75" customHeight="1">
      <c r="A372" s="618">
        <v>673</v>
      </c>
      <c r="B372" s="310" t="s">
        <v>2031</v>
      </c>
      <c r="C372" s="310" t="s">
        <v>1399</v>
      </c>
      <c r="D372" s="310" t="s">
        <v>2016</v>
      </c>
      <c r="E372" s="618" t="s">
        <v>1141</v>
      </c>
      <c r="F372" s="618">
        <v>1</v>
      </c>
      <c r="G372" s="620">
        <v>40172</v>
      </c>
      <c r="H372" s="71"/>
      <c r="I372" s="633" t="s">
        <v>2177</v>
      </c>
      <c r="J372" s="633" t="s">
        <v>1911</v>
      </c>
      <c r="K372" s="631">
        <v>0.14000000000000001</v>
      </c>
      <c r="L372" s="631">
        <v>0</v>
      </c>
      <c r="M372" s="631">
        <v>0</v>
      </c>
      <c r="N372" s="631">
        <v>0</v>
      </c>
      <c r="O372" s="631">
        <v>0</v>
      </c>
      <c r="P372" s="631">
        <v>0</v>
      </c>
      <c r="Q372" s="631">
        <v>0.14000000000000001</v>
      </c>
      <c r="R372" s="662">
        <v>25156.76</v>
      </c>
      <c r="S372" s="19">
        <v>19592.04</v>
      </c>
      <c r="T372" s="83">
        <v>299.60000000000002</v>
      </c>
      <c r="U372" s="19"/>
      <c r="V372" s="83">
        <v>299.60000000000002</v>
      </c>
      <c r="W372" s="19">
        <f t="shared" si="17"/>
        <v>-19292.439999999999</v>
      </c>
      <c r="X372" s="108">
        <f t="shared" si="18"/>
        <v>-98.47</v>
      </c>
      <c r="Y372" s="236"/>
    </row>
    <row r="373" spans="1:25" ht="15.75" customHeight="1">
      <c r="A373" s="618">
        <v>674</v>
      </c>
      <c r="B373" s="310" t="s">
        <v>2229</v>
      </c>
      <c r="C373" s="310" t="s">
        <v>1400</v>
      </c>
      <c r="D373" s="310" t="s">
        <v>1963</v>
      </c>
      <c r="E373" s="618" t="s">
        <v>1141</v>
      </c>
      <c r="F373" s="618">
        <v>1</v>
      </c>
      <c r="G373" s="620">
        <v>40172</v>
      </c>
      <c r="H373" s="71"/>
      <c r="I373" s="633" t="s">
        <v>2177</v>
      </c>
      <c r="J373" s="633" t="s">
        <v>1911</v>
      </c>
      <c r="K373" s="631">
        <v>1.4</v>
      </c>
      <c r="L373" s="631">
        <v>0</v>
      </c>
      <c r="M373" s="631">
        <v>0</v>
      </c>
      <c r="N373" s="631">
        <v>0</v>
      </c>
      <c r="O373" s="631">
        <v>0</v>
      </c>
      <c r="P373" s="631">
        <v>0</v>
      </c>
      <c r="Q373" s="631">
        <v>1.4</v>
      </c>
      <c r="R373" s="662">
        <v>39461.589999999997</v>
      </c>
      <c r="S373" s="19">
        <v>30732.59</v>
      </c>
      <c r="T373" s="83">
        <v>2996</v>
      </c>
      <c r="U373" s="19"/>
      <c r="V373" s="83">
        <v>2996</v>
      </c>
      <c r="W373" s="19">
        <f t="shared" si="17"/>
        <v>-27736.59</v>
      </c>
      <c r="X373" s="108">
        <f t="shared" si="18"/>
        <v>-90.25</v>
      </c>
      <c r="Y373" s="236"/>
    </row>
    <row r="374" spans="1:25" ht="15.75" customHeight="1">
      <c r="A374" s="618">
        <v>675</v>
      </c>
      <c r="B374" s="310" t="s">
        <v>2181</v>
      </c>
      <c r="C374" s="310" t="s">
        <v>1401</v>
      </c>
      <c r="D374" s="310" t="s">
        <v>2016</v>
      </c>
      <c r="E374" s="618" t="s">
        <v>1141</v>
      </c>
      <c r="F374" s="618">
        <v>1</v>
      </c>
      <c r="G374" s="620">
        <v>40172</v>
      </c>
      <c r="H374" s="71"/>
      <c r="I374" s="633" t="s">
        <v>2177</v>
      </c>
      <c r="J374" s="633" t="s">
        <v>1911</v>
      </c>
      <c r="K374" s="631">
        <v>0</v>
      </c>
      <c r="L374" s="631">
        <v>1.4</v>
      </c>
      <c r="M374" s="631">
        <v>0</v>
      </c>
      <c r="N374" s="631">
        <v>0</v>
      </c>
      <c r="O374" s="631">
        <v>0</v>
      </c>
      <c r="P374" s="631">
        <v>0</v>
      </c>
      <c r="Q374" s="631">
        <v>1.4</v>
      </c>
      <c r="R374" s="662">
        <v>91501.56</v>
      </c>
      <c r="S374" s="19">
        <v>71261.48</v>
      </c>
      <c r="T374" s="83">
        <v>11480</v>
      </c>
      <c r="U374" s="19"/>
      <c r="V374" s="83">
        <v>11480</v>
      </c>
      <c r="W374" s="19">
        <f t="shared" si="17"/>
        <v>-59781.48</v>
      </c>
      <c r="X374" s="108">
        <f t="shared" si="18"/>
        <v>-83.89</v>
      </c>
      <c r="Y374" s="236"/>
    </row>
    <row r="375" spans="1:25" ht="15.75" customHeight="1">
      <c r="A375" s="618">
        <v>676</v>
      </c>
      <c r="B375" s="310" t="s">
        <v>2230</v>
      </c>
      <c r="C375" s="310" t="s">
        <v>1402</v>
      </c>
      <c r="D375" s="310" t="s">
        <v>2231</v>
      </c>
      <c r="E375" s="618" t="s">
        <v>1141</v>
      </c>
      <c r="F375" s="618">
        <v>1</v>
      </c>
      <c r="G375" s="620">
        <v>40172</v>
      </c>
      <c r="H375" s="71"/>
      <c r="I375" s="633" t="s">
        <v>2177</v>
      </c>
      <c r="J375" s="633" t="s">
        <v>1911</v>
      </c>
      <c r="K375" s="631">
        <v>5.6</v>
      </c>
      <c r="L375" s="631">
        <v>0</v>
      </c>
      <c r="M375" s="631">
        <v>0</v>
      </c>
      <c r="N375" s="631">
        <v>0</v>
      </c>
      <c r="O375" s="631">
        <v>0</v>
      </c>
      <c r="P375" s="631">
        <v>0</v>
      </c>
      <c r="Q375" s="631">
        <v>5.6</v>
      </c>
      <c r="R375" s="662">
        <v>80896.25</v>
      </c>
      <c r="S375" s="19">
        <v>63002.01</v>
      </c>
      <c r="T375" s="83">
        <v>11984</v>
      </c>
      <c r="U375" s="19"/>
      <c r="V375" s="83">
        <v>11984</v>
      </c>
      <c r="W375" s="19">
        <f t="shared" si="17"/>
        <v>-51018.01</v>
      </c>
      <c r="X375" s="108">
        <f t="shared" si="18"/>
        <v>-80.98</v>
      </c>
      <c r="Y375" s="236"/>
    </row>
    <row r="376" spans="1:25" ht="15.75" customHeight="1">
      <c r="A376" s="618">
        <v>677</v>
      </c>
      <c r="B376" s="310" t="s">
        <v>2232</v>
      </c>
      <c r="C376" s="310" t="s">
        <v>1403</v>
      </c>
      <c r="D376" s="310" t="s">
        <v>2231</v>
      </c>
      <c r="E376" s="618" t="s">
        <v>1141</v>
      </c>
      <c r="F376" s="618">
        <v>1</v>
      </c>
      <c r="G376" s="620">
        <v>40172</v>
      </c>
      <c r="H376" s="71"/>
      <c r="I376" s="633" t="s">
        <v>2177</v>
      </c>
      <c r="J376" s="633" t="s">
        <v>1911</v>
      </c>
      <c r="K376" s="631">
        <v>4.9000000000000004</v>
      </c>
      <c r="L376" s="631">
        <v>0</v>
      </c>
      <c r="M376" s="631">
        <v>0</v>
      </c>
      <c r="N376" s="631">
        <v>0</v>
      </c>
      <c r="O376" s="631">
        <v>0</v>
      </c>
      <c r="P376" s="631">
        <v>0</v>
      </c>
      <c r="Q376" s="631">
        <v>4.9000000000000004</v>
      </c>
      <c r="R376" s="662">
        <v>73373.89</v>
      </c>
      <c r="S376" s="19">
        <v>57143.69</v>
      </c>
      <c r="T376" s="83">
        <v>10486</v>
      </c>
      <c r="U376" s="19"/>
      <c r="V376" s="83">
        <v>10486</v>
      </c>
      <c r="W376" s="19">
        <f t="shared" si="17"/>
        <v>-46657.69</v>
      </c>
      <c r="X376" s="108">
        <f t="shared" si="18"/>
        <v>-81.650000000000006</v>
      </c>
      <c r="Y376" s="236"/>
    </row>
    <row r="377" spans="1:25" ht="15.75" customHeight="1">
      <c r="A377" s="618">
        <v>678</v>
      </c>
      <c r="B377" s="310" t="s">
        <v>1678</v>
      </c>
      <c r="C377" s="310" t="s">
        <v>2233</v>
      </c>
      <c r="D377" s="310" t="s">
        <v>2016</v>
      </c>
      <c r="E377" s="618" t="s">
        <v>1141</v>
      </c>
      <c r="F377" s="618">
        <v>1</v>
      </c>
      <c r="G377" s="620">
        <v>40172</v>
      </c>
      <c r="H377" s="71"/>
      <c r="I377" s="633" t="s">
        <v>2177</v>
      </c>
      <c r="J377" s="633" t="s">
        <v>1911</v>
      </c>
      <c r="K377" s="631">
        <v>4.2</v>
      </c>
      <c r="L377" s="631">
        <v>0</v>
      </c>
      <c r="M377" s="631">
        <v>0</v>
      </c>
      <c r="N377" s="631">
        <v>0</v>
      </c>
      <c r="O377" s="631">
        <v>0</v>
      </c>
      <c r="P377" s="631">
        <v>0</v>
      </c>
      <c r="Q377" s="631">
        <v>4.2</v>
      </c>
      <c r="R377" s="662">
        <v>75470.289999999994</v>
      </c>
      <c r="S377" s="19">
        <v>58776.13</v>
      </c>
      <c r="T377" s="83">
        <v>8988</v>
      </c>
      <c r="U377" s="19"/>
      <c r="V377" s="83">
        <v>8988</v>
      </c>
      <c r="W377" s="19">
        <f t="shared" si="17"/>
        <v>-49788.13</v>
      </c>
      <c r="X377" s="108">
        <f t="shared" si="18"/>
        <v>-84.71</v>
      </c>
      <c r="Y377" s="236"/>
    </row>
    <row r="378" spans="1:25" ht="15.75" customHeight="1">
      <c r="A378" s="618">
        <v>679</v>
      </c>
      <c r="B378" s="310" t="s">
        <v>1678</v>
      </c>
      <c r="C378" s="310" t="s">
        <v>1404</v>
      </c>
      <c r="D378" s="310" t="s">
        <v>2016</v>
      </c>
      <c r="E378" s="618" t="s">
        <v>1141</v>
      </c>
      <c r="F378" s="618">
        <v>1</v>
      </c>
      <c r="G378" s="620">
        <v>40172</v>
      </c>
      <c r="H378" s="71"/>
      <c r="I378" s="633" t="s">
        <v>2177</v>
      </c>
      <c r="J378" s="633" t="s">
        <v>1911</v>
      </c>
      <c r="K378" s="631">
        <v>4.2</v>
      </c>
      <c r="L378" s="631">
        <v>0</v>
      </c>
      <c r="M378" s="631">
        <v>0</v>
      </c>
      <c r="N378" s="631">
        <v>0</v>
      </c>
      <c r="O378" s="631">
        <v>0</v>
      </c>
      <c r="P378" s="631">
        <v>0</v>
      </c>
      <c r="Q378" s="631">
        <v>4.2</v>
      </c>
      <c r="R378" s="662">
        <v>75470.289999999994</v>
      </c>
      <c r="S378" s="19">
        <v>58776.13</v>
      </c>
      <c r="T378" s="83">
        <v>8988</v>
      </c>
      <c r="U378" s="19"/>
      <c r="V378" s="83">
        <v>8988</v>
      </c>
      <c r="W378" s="19">
        <f t="shared" si="17"/>
        <v>-49788.13</v>
      </c>
      <c r="X378" s="108">
        <f t="shared" si="18"/>
        <v>-84.71</v>
      </c>
      <c r="Y378" s="236"/>
    </row>
    <row r="379" spans="1:25" ht="15.75" customHeight="1">
      <c r="A379" s="618">
        <v>680</v>
      </c>
      <c r="B379" s="310" t="s">
        <v>1678</v>
      </c>
      <c r="C379" s="310" t="s">
        <v>1404</v>
      </c>
      <c r="D379" s="310" t="s">
        <v>2016</v>
      </c>
      <c r="E379" s="618" t="s">
        <v>1141</v>
      </c>
      <c r="F379" s="618">
        <v>1</v>
      </c>
      <c r="G379" s="620">
        <v>40172</v>
      </c>
      <c r="H379" s="71"/>
      <c r="I379" s="633" t="s">
        <v>2177</v>
      </c>
      <c r="J379" s="633" t="s">
        <v>1911</v>
      </c>
      <c r="K379" s="631">
        <v>4.2</v>
      </c>
      <c r="L379" s="631">
        <v>0</v>
      </c>
      <c r="M379" s="631">
        <v>0</v>
      </c>
      <c r="N379" s="631">
        <v>0</v>
      </c>
      <c r="O379" s="631">
        <v>0</v>
      </c>
      <c r="P379" s="631">
        <v>0</v>
      </c>
      <c r="Q379" s="631">
        <v>4.2</v>
      </c>
      <c r="R379" s="662">
        <v>75470.289999999994</v>
      </c>
      <c r="S379" s="19">
        <v>58776.13</v>
      </c>
      <c r="T379" s="83">
        <v>8988</v>
      </c>
      <c r="U379" s="19"/>
      <c r="V379" s="83">
        <v>8988</v>
      </c>
      <c r="W379" s="19">
        <f t="shared" si="17"/>
        <v>-49788.13</v>
      </c>
      <c r="X379" s="108">
        <f t="shared" si="18"/>
        <v>-84.71</v>
      </c>
      <c r="Y379" s="236"/>
    </row>
    <row r="380" spans="1:25" ht="15.75" customHeight="1">
      <c r="A380" s="618">
        <v>681</v>
      </c>
      <c r="B380" s="310" t="s">
        <v>1678</v>
      </c>
      <c r="C380" s="310" t="s">
        <v>1404</v>
      </c>
      <c r="D380" s="310" t="s">
        <v>2016</v>
      </c>
      <c r="E380" s="618" t="s">
        <v>1141</v>
      </c>
      <c r="F380" s="618">
        <v>1</v>
      </c>
      <c r="G380" s="620">
        <v>40172</v>
      </c>
      <c r="H380" s="71"/>
      <c r="I380" s="633" t="s">
        <v>2177</v>
      </c>
      <c r="J380" s="633" t="s">
        <v>1911</v>
      </c>
      <c r="K380" s="631">
        <v>4.2</v>
      </c>
      <c r="L380" s="631">
        <v>0</v>
      </c>
      <c r="M380" s="631">
        <v>0</v>
      </c>
      <c r="N380" s="631">
        <v>0</v>
      </c>
      <c r="O380" s="631">
        <v>0</v>
      </c>
      <c r="P380" s="631">
        <v>0</v>
      </c>
      <c r="Q380" s="631">
        <v>4.2</v>
      </c>
      <c r="R380" s="662">
        <v>75470.289999999994</v>
      </c>
      <c r="S380" s="19">
        <v>58776.13</v>
      </c>
      <c r="T380" s="83">
        <v>8988</v>
      </c>
      <c r="U380" s="19"/>
      <c r="V380" s="83">
        <v>8988</v>
      </c>
      <c r="W380" s="19">
        <f t="shared" si="17"/>
        <v>-49788.13</v>
      </c>
      <c r="X380" s="108">
        <f t="shared" si="18"/>
        <v>-84.71</v>
      </c>
      <c r="Y380" s="236"/>
    </row>
    <row r="381" spans="1:25" ht="15.75" customHeight="1">
      <c r="A381" s="618">
        <v>682</v>
      </c>
      <c r="B381" s="310" t="s">
        <v>1678</v>
      </c>
      <c r="C381" s="310" t="s">
        <v>1404</v>
      </c>
      <c r="D381" s="310" t="s">
        <v>2016</v>
      </c>
      <c r="E381" s="618" t="s">
        <v>1141</v>
      </c>
      <c r="F381" s="618">
        <v>1</v>
      </c>
      <c r="G381" s="620">
        <v>40172</v>
      </c>
      <c r="H381" s="71"/>
      <c r="I381" s="633" t="s">
        <v>2177</v>
      </c>
      <c r="J381" s="633" t="s">
        <v>1911</v>
      </c>
      <c r="K381" s="631">
        <v>4.2</v>
      </c>
      <c r="L381" s="631">
        <v>0</v>
      </c>
      <c r="M381" s="631">
        <v>0</v>
      </c>
      <c r="N381" s="631">
        <v>0</v>
      </c>
      <c r="O381" s="631">
        <v>0</v>
      </c>
      <c r="P381" s="631">
        <v>0</v>
      </c>
      <c r="Q381" s="631">
        <v>4.2</v>
      </c>
      <c r="R381" s="662">
        <v>75470.289999999994</v>
      </c>
      <c r="S381" s="19">
        <v>58776.13</v>
      </c>
      <c r="T381" s="83">
        <v>8988</v>
      </c>
      <c r="U381" s="19"/>
      <c r="V381" s="83">
        <v>8988</v>
      </c>
      <c r="W381" s="19">
        <f t="shared" si="17"/>
        <v>-49788.13</v>
      </c>
      <c r="X381" s="108">
        <f t="shared" si="18"/>
        <v>-84.71</v>
      </c>
      <c r="Y381" s="236"/>
    </row>
    <row r="382" spans="1:25" ht="15.75" customHeight="1">
      <c r="A382" s="618">
        <v>683</v>
      </c>
      <c r="B382" s="310" t="s">
        <v>1678</v>
      </c>
      <c r="C382" s="310" t="s">
        <v>1404</v>
      </c>
      <c r="D382" s="310" t="s">
        <v>2016</v>
      </c>
      <c r="E382" s="618" t="s">
        <v>1141</v>
      </c>
      <c r="F382" s="618">
        <v>1</v>
      </c>
      <c r="G382" s="620">
        <v>40172</v>
      </c>
      <c r="H382" s="71"/>
      <c r="I382" s="633" t="s">
        <v>2177</v>
      </c>
      <c r="J382" s="633" t="s">
        <v>1911</v>
      </c>
      <c r="K382" s="631">
        <v>4.2</v>
      </c>
      <c r="L382" s="631">
        <v>0</v>
      </c>
      <c r="M382" s="631">
        <v>0</v>
      </c>
      <c r="N382" s="631">
        <v>0</v>
      </c>
      <c r="O382" s="631">
        <v>0</v>
      </c>
      <c r="P382" s="631">
        <v>0</v>
      </c>
      <c r="Q382" s="631">
        <v>4.2</v>
      </c>
      <c r="R382" s="662">
        <v>75470.289999999994</v>
      </c>
      <c r="S382" s="19">
        <v>58776.13</v>
      </c>
      <c r="T382" s="83">
        <v>8988</v>
      </c>
      <c r="U382" s="19"/>
      <c r="V382" s="83">
        <v>8988</v>
      </c>
      <c r="W382" s="19">
        <f t="shared" si="17"/>
        <v>-49788.13</v>
      </c>
      <c r="X382" s="108">
        <f t="shared" si="18"/>
        <v>-84.71</v>
      </c>
      <c r="Y382" s="236"/>
    </row>
    <row r="383" spans="1:25" ht="15.75" customHeight="1">
      <c r="A383" s="618">
        <v>684</v>
      </c>
      <c r="B383" s="310" t="s">
        <v>2015</v>
      </c>
      <c r="C383" s="310" t="s">
        <v>1405</v>
      </c>
      <c r="D383" s="310" t="s">
        <v>2016</v>
      </c>
      <c r="E383" s="618" t="s">
        <v>1141</v>
      </c>
      <c r="F383" s="618">
        <v>1</v>
      </c>
      <c r="G383" s="620">
        <v>40172</v>
      </c>
      <c r="H383" s="71"/>
      <c r="I383" s="633" t="s">
        <v>2177</v>
      </c>
      <c r="J383" s="633" t="s">
        <v>1911</v>
      </c>
      <c r="K383" s="631">
        <v>0</v>
      </c>
      <c r="L383" s="631">
        <v>4.8</v>
      </c>
      <c r="M383" s="631">
        <v>0</v>
      </c>
      <c r="N383" s="631">
        <v>0</v>
      </c>
      <c r="O383" s="631">
        <v>0</v>
      </c>
      <c r="P383" s="631">
        <v>0</v>
      </c>
      <c r="Q383" s="631">
        <v>4.8</v>
      </c>
      <c r="R383" s="662">
        <v>219011.81</v>
      </c>
      <c r="S383" s="19">
        <v>170566.49</v>
      </c>
      <c r="T383" s="83">
        <v>39360</v>
      </c>
      <c r="U383" s="19"/>
      <c r="V383" s="83">
        <v>39360</v>
      </c>
      <c r="W383" s="19">
        <f t="shared" si="17"/>
        <v>-131206.49</v>
      </c>
      <c r="X383" s="108">
        <f t="shared" si="18"/>
        <v>-76.92</v>
      </c>
      <c r="Y383" s="236"/>
    </row>
    <row r="384" spans="1:25" ht="15.75" customHeight="1">
      <c r="A384" s="618">
        <v>685</v>
      </c>
      <c r="B384" s="310" t="s">
        <v>1682</v>
      </c>
      <c r="C384" s="310" t="s">
        <v>1406</v>
      </c>
      <c r="D384" s="310" t="s">
        <v>2016</v>
      </c>
      <c r="E384" s="618" t="s">
        <v>1141</v>
      </c>
      <c r="F384" s="618">
        <v>1</v>
      </c>
      <c r="G384" s="620">
        <v>40172</v>
      </c>
      <c r="H384" s="71"/>
      <c r="I384" s="633" t="s">
        <v>2177</v>
      </c>
      <c r="J384" s="633" t="s">
        <v>1911</v>
      </c>
      <c r="K384" s="631">
        <v>0</v>
      </c>
      <c r="L384" s="631">
        <v>0.98</v>
      </c>
      <c r="M384" s="631">
        <v>0</v>
      </c>
      <c r="N384" s="631">
        <v>0</v>
      </c>
      <c r="O384" s="631">
        <v>0</v>
      </c>
      <c r="P384" s="631">
        <v>0</v>
      </c>
      <c r="Q384" s="631">
        <v>0.98</v>
      </c>
      <c r="R384" s="662">
        <v>133429.49</v>
      </c>
      <c r="S384" s="19">
        <v>103914.97</v>
      </c>
      <c r="T384" s="83">
        <v>8036</v>
      </c>
      <c r="U384" s="19"/>
      <c r="V384" s="83">
        <v>8036</v>
      </c>
      <c r="W384" s="19">
        <f t="shared" si="17"/>
        <v>-95878.97</v>
      </c>
      <c r="X384" s="108">
        <f t="shared" si="18"/>
        <v>-92.27</v>
      </c>
      <c r="Y384" s="236"/>
    </row>
    <row r="385" spans="1:25" ht="15.75" customHeight="1">
      <c r="A385" s="618">
        <v>686</v>
      </c>
      <c r="B385" s="310" t="s">
        <v>2234</v>
      </c>
      <c r="C385" s="310" t="s">
        <v>1407</v>
      </c>
      <c r="D385" s="310" t="s">
        <v>2016</v>
      </c>
      <c r="E385" s="618" t="s">
        <v>1141</v>
      </c>
      <c r="F385" s="618">
        <v>1</v>
      </c>
      <c r="G385" s="620">
        <v>40172</v>
      </c>
      <c r="H385" s="71"/>
      <c r="I385" s="633" t="s">
        <v>2177</v>
      </c>
      <c r="J385" s="633" t="s">
        <v>1911</v>
      </c>
      <c r="K385" s="631">
        <v>0.7</v>
      </c>
      <c r="L385" s="631">
        <v>0</v>
      </c>
      <c r="M385" s="631">
        <v>0</v>
      </c>
      <c r="N385" s="631">
        <v>0</v>
      </c>
      <c r="O385" s="631">
        <v>0</v>
      </c>
      <c r="P385" s="631">
        <v>0</v>
      </c>
      <c r="Q385" s="631">
        <v>0.7</v>
      </c>
      <c r="R385" s="662">
        <v>46170.06</v>
      </c>
      <c r="S385" s="19">
        <v>35957.339999999997</v>
      </c>
      <c r="T385" s="83">
        <v>1498</v>
      </c>
      <c r="U385" s="19"/>
      <c r="V385" s="83">
        <v>1498</v>
      </c>
      <c r="W385" s="19">
        <f t="shared" si="17"/>
        <v>-34459.339999999997</v>
      </c>
      <c r="X385" s="108">
        <f t="shared" si="18"/>
        <v>-95.83</v>
      </c>
      <c r="Y385" s="236"/>
    </row>
    <row r="386" spans="1:25" ht="15.75" customHeight="1">
      <c r="A386" s="618">
        <v>687</v>
      </c>
      <c r="B386" s="310" t="s">
        <v>2235</v>
      </c>
      <c r="C386" s="310" t="s">
        <v>1408</v>
      </c>
      <c r="D386" s="310" t="s">
        <v>2016</v>
      </c>
      <c r="E386" s="618" t="s">
        <v>1141</v>
      </c>
      <c r="F386" s="618">
        <v>1</v>
      </c>
      <c r="G386" s="620">
        <v>40172</v>
      </c>
      <c r="H386" s="71"/>
      <c r="I386" s="633" t="s">
        <v>2177</v>
      </c>
      <c r="J386" s="633" t="s">
        <v>1911</v>
      </c>
      <c r="K386" s="631">
        <v>1.54</v>
      </c>
      <c r="L386" s="631">
        <v>0</v>
      </c>
      <c r="M386" s="631">
        <v>0</v>
      </c>
      <c r="N386" s="631">
        <v>0</v>
      </c>
      <c r="O386" s="631">
        <v>0</v>
      </c>
      <c r="P386" s="631">
        <v>0</v>
      </c>
      <c r="Q386" s="631">
        <v>1.54</v>
      </c>
      <c r="R386" s="662">
        <v>97667.43</v>
      </c>
      <c r="S386" s="19">
        <v>76063.47</v>
      </c>
      <c r="T386" s="83">
        <v>3295.6</v>
      </c>
      <c r="U386" s="19"/>
      <c r="V386" s="83">
        <v>3295.6</v>
      </c>
      <c r="W386" s="19">
        <f t="shared" si="17"/>
        <v>-72767.87</v>
      </c>
      <c r="X386" s="108">
        <f t="shared" si="18"/>
        <v>-95.67</v>
      </c>
      <c r="Y386" s="236"/>
    </row>
    <row r="387" spans="1:25" ht="15.75" customHeight="1">
      <c r="A387" s="618">
        <v>688</v>
      </c>
      <c r="B387" s="310" t="s">
        <v>2236</v>
      </c>
      <c r="C387" s="310" t="s">
        <v>1400</v>
      </c>
      <c r="D387" s="310" t="s">
        <v>2237</v>
      </c>
      <c r="E387" s="618" t="s">
        <v>1141</v>
      </c>
      <c r="F387" s="618">
        <v>1</v>
      </c>
      <c r="G387" s="620">
        <v>40172</v>
      </c>
      <c r="H387" s="71"/>
      <c r="I387" s="633" t="s">
        <v>2177</v>
      </c>
      <c r="J387" s="633" t="s">
        <v>1911</v>
      </c>
      <c r="K387" s="631">
        <v>2.66</v>
      </c>
      <c r="L387" s="631">
        <v>0</v>
      </c>
      <c r="M387" s="631">
        <v>0</v>
      </c>
      <c r="N387" s="631">
        <v>0</v>
      </c>
      <c r="O387" s="631">
        <v>0</v>
      </c>
      <c r="P387" s="631">
        <v>0</v>
      </c>
      <c r="Q387" s="631">
        <v>2.66</v>
      </c>
      <c r="R387" s="662">
        <v>38652.620000000003</v>
      </c>
      <c r="S387" s="19">
        <v>30102.54</v>
      </c>
      <c r="T387" s="83">
        <v>5692.4</v>
      </c>
      <c r="U387" s="19"/>
      <c r="V387" s="83">
        <v>5692.4</v>
      </c>
      <c r="W387" s="19">
        <f t="shared" si="17"/>
        <v>-24410.14</v>
      </c>
      <c r="X387" s="108">
        <f t="shared" si="18"/>
        <v>-81.09</v>
      </c>
      <c r="Y387" s="236"/>
    </row>
    <row r="388" spans="1:25" ht="15.75" customHeight="1">
      <c r="A388" s="618">
        <v>689</v>
      </c>
      <c r="B388" s="310" t="s">
        <v>2238</v>
      </c>
      <c r="C388" s="310" t="s">
        <v>1409</v>
      </c>
      <c r="D388" s="310" t="s">
        <v>2237</v>
      </c>
      <c r="E388" s="618" t="s">
        <v>1141</v>
      </c>
      <c r="F388" s="618">
        <v>1</v>
      </c>
      <c r="G388" s="620">
        <v>40172</v>
      </c>
      <c r="H388" s="71"/>
      <c r="I388" s="633" t="s">
        <v>2177</v>
      </c>
      <c r="J388" s="633" t="s">
        <v>1911</v>
      </c>
      <c r="K388" s="631">
        <v>2.66</v>
      </c>
      <c r="L388" s="631">
        <v>0</v>
      </c>
      <c r="M388" s="631">
        <v>0</v>
      </c>
      <c r="N388" s="631">
        <v>0</v>
      </c>
      <c r="O388" s="631">
        <v>0</v>
      </c>
      <c r="P388" s="631">
        <v>0</v>
      </c>
      <c r="Q388" s="631">
        <v>2.66</v>
      </c>
      <c r="R388" s="662">
        <v>40497.449999999997</v>
      </c>
      <c r="S388" s="19">
        <v>31539.41</v>
      </c>
      <c r="T388" s="83">
        <v>5692.4</v>
      </c>
      <c r="U388" s="19"/>
      <c r="V388" s="83">
        <v>5692.4</v>
      </c>
      <c r="W388" s="19">
        <f t="shared" si="17"/>
        <v>-25847.01</v>
      </c>
      <c r="X388" s="108">
        <f t="shared" si="18"/>
        <v>-81.95</v>
      </c>
      <c r="Y388" s="236"/>
    </row>
    <row r="389" spans="1:25" ht="15.75" customHeight="1">
      <c r="A389" s="618">
        <v>690</v>
      </c>
      <c r="B389" s="310" t="s">
        <v>2239</v>
      </c>
      <c r="C389" s="310" t="s">
        <v>1410</v>
      </c>
      <c r="D389" s="310" t="s">
        <v>2240</v>
      </c>
      <c r="E389" s="618" t="s">
        <v>1141</v>
      </c>
      <c r="F389" s="618">
        <v>1</v>
      </c>
      <c r="G389" s="620">
        <v>40172</v>
      </c>
      <c r="H389" s="71"/>
      <c r="I389" s="633" t="s">
        <v>2177</v>
      </c>
      <c r="J389" s="633" t="s">
        <v>1911</v>
      </c>
      <c r="K389" s="631">
        <v>0</v>
      </c>
      <c r="L389" s="631">
        <v>2.38</v>
      </c>
      <c r="M389" s="631">
        <v>0</v>
      </c>
      <c r="N389" s="631">
        <v>0</v>
      </c>
      <c r="O389" s="631">
        <v>0</v>
      </c>
      <c r="P389" s="631">
        <v>0</v>
      </c>
      <c r="Q389" s="631">
        <v>2.38</v>
      </c>
      <c r="R389" s="662">
        <v>115326.49</v>
      </c>
      <c r="S389" s="19">
        <v>89816.25</v>
      </c>
      <c r="T389" s="83">
        <v>19516</v>
      </c>
      <c r="U389" s="19"/>
      <c r="V389" s="83">
        <v>19516</v>
      </c>
      <c r="W389" s="19">
        <f t="shared" si="17"/>
        <v>-70300.25</v>
      </c>
      <c r="X389" s="108">
        <f t="shared" si="18"/>
        <v>-78.27</v>
      </c>
      <c r="Y389" s="236"/>
    </row>
    <row r="390" spans="1:25" ht="15.75" customHeight="1">
      <c r="A390" s="618">
        <v>691</v>
      </c>
      <c r="B390" s="310" t="s">
        <v>2241</v>
      </c>
      <c r="C390" s="310" t="s">
        <v>1755</v>
      </c>
      <c r="D390" s="310" t="s">
        <v>1963</v>
      </c>
      <c r="E390" s="618" t="s">
        <v>1141</v>
      </c>
      <c r="F390" s="618">
        <v>1</v>
      </c>
      <c r="G390" s="620">
        <v>40173</v>
      </c>
      <c r="H390" s="71"/>
      <c r="I390" s="633" t="s">
        <v>2177</v>
      </c>
      <c r="J390" s="633" t="s">
        <v>1911</v>
      </c>
      <c r="K390" s="631">
        <v>1.7</v>
      </c>
      <c r="L390" s="631">
        <v>0</v>
      </c>
      <c r="M390" s="631">
        <v>0</v>
      </c>
      <c r="N390" s="631">
        <v>0</v>
      </c>
      <c r="O390" s="631">
        <v>0</v>
      </c>
      <c r="P390" s="631">
        <v>0</v>
      </c>
      <c r="Q390" s="631">
        <v>1.7</v>
      </c>
      <c r="R390" s="662">
        <v>46860.63</v>
      </c>
      <c r="S390" s="19">
        <v>36495.03</v>
      </c>
      <c r="T390" s="83">
        <v>3638</v>
      </c>
      <c r="U390" s="19"/>
      <c r="V390" s="83">
        <v>3638</v>
      </c>
      <c r="W390" s="19">
        <f t="shared" si="17"/>
        <v>-32857.03</v>
      </c>
      <c r="X390" s="108">
        <f t="shared" si="18"/>
        <v>-90.03</v>
      </c>
      <c r="Y390" s="236"/>
    </row>
    <row r="391" spans="1:25" ht="15.75" customHeight="1">
      <c r="A391" s="618">
        <v>692</v>
      </c>
      <c r="B391" s="310" t="s">
        <v>2242</v>
      </c>
      <c r="C391" s="310"/>
      <c r="D391" s="310"/>
      <c r="E391" s="618" t="s">
        <v>1141</v>
      </c>
      <c r="F391" s="618">
        <v>1</v>
      </c>
      <c r="G391" s="620">
        <v>40173</v>
      </c>
      <c r="H391" s="71"/>
      <c r="I391" s="633" t="s">
        <v>2177</v>
      </c>
      <c r="J391" s="633" t="s">
        <v>1911</v>
      </c>
      <c r="K391" s="631">
        <v>4.76</v>
      </c>
      <c r="L391" s="631">
        <v>0</v>
      </c>
      <c r="M391" s="631">
        <v>0</v>
      </c>
      <c r="N391" s="631">
        <v>0</v>
      </c>
      <c r="O391" s="631">
        <v>0</v>
      </c>
      <c r="P391" s="631">
        <v>0</v>
      </c>
      <c r="Q391" s="631">
        <v>4.76</v>
      </c>
      <c r="R391" s="662">
        <v>88788.54</v>
      </c>
      <c r="S391" s="19">
        <v>69148.5</v>
      </c>
      <c r="T391" s="83">
        <v>10186.4</v>
      </c>
      <c r="U391" s="19"/>
      <c r="V391" s="83">
        <v>10186.4</v>
      </c>
      <c r="W391" s="19">
        <f t="shared" si="17"/>
        <v>-58962.1</v>
      </c>
      <c r="X391" s="108">
        <f t="shared" si="18"/>
        <v>-85.27</v>
      </c>
      <c r="Y391" s="236"/>
    </row>
    <row r="392" spans="1:25" ht="15.75" customHeight="1">
      <c r="A392" s="618">
        <v>693</v>
      </c>
      <c r="B392" s="310" t="s">
        <v>2243</v>
      </c>
      <c r="C392" s="310" t="s">
        <v>1411</v>
      </c>
      <c r="D392" s="310" t="s">
        <v>2244</v>
      </c>
      <c r="E392" s="618" t="s">
        <v>1141</v>
      </c>
      <c r="F392" s="618">
        <v>1</v>
      </c>
      <c r="G392" s="620">
        <v>40692</v>
      </c>
      <c r="H392" s="71"/>
      <c r="I392" s="633" t="s">
        <v>2177</v>
      </c>
      <c r="J392" s="633" t="s">
        <v>1911</v>
      </c>
      <c r="K392" s="631">
        <v>0.3</v>
      </c>
      <c r="L392" s="631">
        <v>0</v>
      </c>
      <c r="M392" s="631">
        <v>0</v>
      </c>
      <c r="N392" s="631">
        <v>0</v>
      </c>
      <c r="O392" s="631">
        <v>0</v>
      </c>
      <c r="P392" s="631">
        <v>0</v>
      </c>
      <c r="Q392" s="631">
        <v>0.3</v>
      </c>
      <c r="R392" s="662">
        <v>123931.62</v>
      </c>
      <c r="S392" s="19">
        <v>113161.96</v>
      </c>
      <c r="T392" s="83">
        <v>642</v>
      </c>
      <c r="U392" s="19"/>
      <c r="V392" s="83">
        <v>642</v>
      </c>
      <c r="W392" s="19">
        <f t="shared" si="17"/>
        <v>-112519.96</v>
      </c>
      <c r="X392" s="108">
        <f t="shared" si="18"/>
        <v>-99.43</v>
      </c>
      <c r="Y392" s="236"/>
    </row>
    <row r="393" spans="1:25" ht="15.75" customHeight="1">
      <c r="A393" s="618">
        <v>694</v>
      </c>
      <c r="B393" s="310" t="s">
        <v>2068</v>
      </c>
      <c r="C393" s="310" t="s">
        <v>1322</v>
      </c>
      <c r="D393" s="310" t="s">
        <v>2056</v>
      </c>
      <c r="E393" s="618" t="s">
        <v>1141</v>
      </c>
      <c r="F393" s="618">
        <v>1</v>
      </c>
      <c r="G393" s="620">
        <v>40708</v>
      </c>
      <c r="H393" s="71"/>
      <c r="I393" s="633" t="s">
        <v>2177</v>
      </c>
      <c r="J393" s="633" t="s">
        <v>1911</v>
      </c>
      <c r="K393" s="631">
        <v>0.51</v>
      </c>
      <c r="L393" s="631">
        <v>0</v>
      </c>
      <c r="M393" s="631">
        <v>0</v>
      </c>
      <c r="N393" s="631">
        <v>0</v>
      </c>
      <c r="O393" s="631">
        <v>0</v>
      </c>
      <c r="P393" s="631">
        <v>0</v>
      </c>
      <c r="Q393" s="631">
        <v>0.51</v>
      </c>
      <c r="R393" s="662">
        <v>51282.05</v>
      </c>
      <c r="S393" s="19">
        <v>49948.75</v>
      </c>
      <c r="T393" s="83">
        <v>1091.4000000000001</v>
      </c>
      <c r="U393" s="19"/>
      <c r="V393" s="83">
        <v>1091.4000000000001</v>
      </c>
      <c r="W393" s="19">
        <f t="shared" si="17"/>
        <v>-48857.35</v>
      </c>
      <c r="X393" s="108">
        <f t="shared" si="18"/>
        <v>-97.81</v>
      </c>
      <c r="Y393" s="236"/>
    </row>
    <row r="394" spans="1:25" ht="15.75" customHeight="1">
      <c r="A394" s="618">
        <v>695</v>
      </c>
      <c r="B394" s="310" t="s">
        <v>2068</v>
      </c>
      <c r="C394" s="310" t="s">
        <v>1322</v>
      </c>
      <c r="D394" s="310" t="s">
        <v>2056</v>
      </c>
      <c r="E394" s="618" t="s">
        <v>1141</v>
      </c>
      <c r="F394" s="618">
        <v>1</v>
      </c>
      <c r="G394" s="620">
        <v>40708</v>
      </c>
      <c r="H394" s="71"/>
      <c r="I394" s="633" t="s">
        <v>2177</v>
      </c>
      <c r="J394" s="633" t="s">
        <v>1911</v>
      </c>
      <c r="K394" s="631">
        <v>0.51</v>
      </c>
      <c r="L394" s="631">
        <v>0</v>
      </c>
      <c r="M394" s="631">
        <v>0</v>
      </c>
      <c r="N394" s="631">
        <v>0</v>
      </c>
      <c r="O394" s="631">
        <v>0</v>
      </c>
      <c r="P394" s="631">
        <v>0</v>
      </c>
      <c r="Q394" s="631">
        <v>0.51</v>
      </c>
      <c r="R394" s="662">
        <v>51282.05</v>
      </c>
      <c r="S394" s="19">
        <v>47230.75</v>
      </c>
      <c r="T394" s="83">
        <v>1091.4000000000001</v>
      </c>
      <c r="U394" s="19"/>
      <c r="V394" s="83">
        <v>1091.4000000000001</v>
      </c>
      <c r="W394" s="19">
        <f t="shared" si="17"/>
        <v>-46139.35</v>
      </c>
      <c r="X394" s="108">
        <f t="shared" si="18"/>
        <v>-97.69</v>
      </c>
      <c r="Y394" s="236"/>
    </row>
    <row r="395" spans="1:25" ht="15.75" customHeight="1">
      <c r="A395" s="618">
        <v>696</v>
      </c>
      <c r="B395" s="310" t="s">
        <v>2245</v>
      </c>
      <c r="C395" s="310" t="s">
        <v>1412</v>
      </c>
      <c r="D395" s="310" t="s">
        <v>2246</v>
      </c>
      <c r="E395" s="618" t="s">
        <v>1141</v>
      </c>
      <c r="F395" s="618">
        <v>1</v>
      </c>
      <c r="G395" s="620">
        <v>37073</v>
      </c>
      <c r="H395" s="71"/>
      <c r="I395" s="633" t="s">
        <v>2247</v>
      </c>
      <c r="J395" s="633" t="s">
        <v>1911</v>
      </c>
      <c r="K395" s="631">
        <v>0</v>
      </c>
      <c r="L395" s="631">
        <v>0</v>
      </c>
      <c r="M395" s="631">
        <v>0</v>
      </c>
      <c r="N395" s="631">
        <v>0</v>
      </c>
      <c r="O395" s="631">
        <v>2.5099999999999998</v>
      </c>
      <c r="P395" s="631">
        <v>0</v>
      </c>
      <c r="Q395" s="631">
        <v>2.5099999999999998</v>
      </c>
      <c r="R395" s="662">
        <v>160000</v>
      </c>
      <c r="S395" s="19">
        <v>82225.05</v>
      </c>
      <c r="T395" s="83">
        <v>23845</v>
      </c>
      <c r="U395" s="19"/>
      <c r="V395" s="83">
        <v>23845</v>
      </c>
      <c r="W395" s="19">
        <f t="shared" si="17"/>
        <v>-58380.05</v>
      </c>
      <c r="X395" s="108">
        <f t="shared" si="18"/>
        <v>-71</v>
      </c>
      <c r="Y395" s="236"/>
    </row>
    <row r="396" spans="1:25" ht="15.75" customHeight="1">
      <c r="A396" s="618">
        <v>697</v>
      </c>
      <c r="B396" s="310" t="s">
        <v>2245</v>
      </c>
      <c r="C396" s="310" t="s">
        <v>1413</v>
      </c>
      <c r="D396" s="310" t="s">
        <v>2248</v>
      </c>
      <c r="E396" s="618" t="s">
        <v>1141</v>
      </c>
      <c r="F396" s="618">
        <v>1</v>
      </c>
      <c r="G396" s="620">
        <v>37073</v>
      </c>
      <c r="H396" s="71"/>
      <c r="I396" s="633" t="s">
        <v>2247</v>
      </c>
      <c r="J396" s="633" t="s">
        <v>1911</v>
      </c>
      <c r="K396" s="631">
        <v>0</v>
      </c>
      <c r="L396" s="631">
        <v>0</v>
      </c>
      <c r="M396" s="631">
        <v>0</v>
      </c>
      <c r="N396" s="631">
        <v>0</v>
      </c>
      <c r="O396" s="631">
        <v>1.05</v>
      </c>
      <c r="P396" s="631">
        <v>0</v>
      </c>
      <c r="Q396" s="631">
        <v>1.05</v>
      </c>
      <c r="R396" s="662">
        <v>20000</v>
      </c>
      <c r="S396" s="19">
        <v>10278.129999999999</v>
      </c>
      <c r="T396" s="83">
        <v>5250</v>
      </c>
      <c r="U396" s="19"/>
      <c r="V396" s="83">
        <v>5250</v>
      </c>
      <c r="W396" s="19">
        <f t="shared" si="17"/>
        <v>-5028.13</v>
      </c>
      <c r="X396" s="108">
        <f t="shared" si="18"/>
        <v>-48.92</v>
      </c>
      <c r="Y396" s="236"/>
    </row>
    <row r="397" spans="1:25" ht="15.75" customHeight="1">
      <c r="A397" s="618">
        <v>698</v>
      </c>
      <c r="B397" s="310" t="s">
        <v>2245</v>
      </c>
      <c r="C397" s="310" t="s">
        <v>1412</v>
      </c>
      <c r="D397" s="310" t="s">
        <v>2248</v>
      </c>
      <c r="E397" s="618" t="s">
        <v>1141</v>
      </c>
      <c r="F397" s="618">
        <v>1</v>
      </c>
      <c r="G397" s="620">
        <v>37073</v>
      </c>
      <c r="H397" s="71"/>
      <c r="I397" s="633" t="s">
        <v>2247</v>
      </c>
      <c r="J397" s="633" t="s">
        <v>1911</v>
      </c>
      <c r="K397" s="631">
        <v>0</v>
      </c>
      <c r="L397" s="631">
        <v>0</v>
      </c>
      <c r="M397" s="631">
        <v>0</v>
      </c>
      <c r="N397" s="631">
        <v>0</v>
      </c>
      <c r="O397" s="631">
        <v>2.5099999999999998</v>
      </c>
      <c r="P397" s="631">
        <v>0</v>
      </c>
      <c r="Q397" s="631">
        <v>2.5099999999999998</v>
      </c>
      <c r="R397" s="662">
        <v>160000</v>
      </c>
      <c r="S397" s="19">
        <v>82225.05</v>
      </c>
      <c r="T397" s="83">
        <v>23845</v>
      </c>
      <c r="U397" s="19"/>
      <c r="V397" s="83">
        <v>23845</v>
      </c>
      <c r="W397" s="19">
        <f t="shared" si="17"/>
        <v>-58380.05</v>
      </c>
      <c r="X397" s="108">
        <f t="shared" si="18"/>
        <v>-71</v>
      </c>
      <c r="Y397" s="236"/>
    </row>
    <row r="398" spans="1:25" ht="15.75" customHeight="1">
      <c r="A398" s="618">
        <v>699</v>
      </c>
      <c r="B398" s="310" t="s">
        <v>2249</v>
      </c>
      <c r="C398" s="310" t="s">
        <v>1322</v>
      </c>
      <c r="D398" s="310" t="s">
        <v>2250</v>
      </c>
      <c r="E398" s="618" t="s">
        <v>1141</v>
      </c>
      <c r="F398" s="618">
        <v>1</v>
      </c>
      <c r="G398" s="620">
        <v>37073</v>
      </c>
      <c r="H398" s="71"/>
      <c r="I398" s="633" t="s">
        <v>2247</v>
      </c>
      <c r="J398" s="633" t="s">
        <v>1911</v>
      </c>
      <c r="K398" s="631">
        <v>0.45</v>
      </c>
      <c r="L398" s="631">
        <v>0</v>
      </c>
      <c r="M398" s="631">
        <v>0</v>
      </c>
      <c r="N398" s="631">
        <v>0</v>
      </c>
      <c r="O398" s="631">
        <v>0</v>
      </c>
      <c r="P398" s="631">
        <v>0</v>
      </c>
      <c r="Q398" s="631">
        <v>0.45</v>
      </c>
      <c r="R398" s="662">
        <v>45000</v>
      </c>
      <c r="S398" s="19">
        <v>23125.8</v>
      </c>
      <c r="T398" s="83">
        <v>963</v>
      </c>
      <c r="U398" s="19"/>
      <c r="V398" s="83">
        <v>963</v>
      </c>
      <c r="W398" s="19">
        <f t="shared" si="17"/>
        <v>-22162.799999999999</v>
      </c>
      <c r="X398" s="108">
        <f t="shared" si="18"/>
        <v>-95.84</v>
      </c>
      <c r="Y398" s="236"/>
    </row>
    <row r="399" spans="1:25" ht="15.75" customHeight="1">
      <c r="A399" s="618">
        <v>700</v>
      </c>
      <c r="B399" s="310" t="s">
        <v>2251</v>
      </c>
      <c r="C399" s="310" t="s">
        <v>1284</v>
      </c>
      <c r="D399" s="310" t="s">
        <v>2250</v>
      </c>
      <c r="E399" s="618" t="s">
        <v>1141</v>
      </c>
      <c r="F399" s="618">
        <v>1</v>
      </c>
      <c r="G399" s="620">
        <v>37073</v>
      </c>
      <c r="H399" s="71"/>
      <c r="I399" s="633" t="s">
        <v>2247</v>
      </c>
      <c r="J399" s="633" t="s">
        <v>1911</v>
      </c>
      <c r="K399" s="631">
        <v>0.45</v>
      </c>
      <c r="L399" s="631">
        <v>0</v>
      </c>
      <c r="M399" s="631">
        <v>0</v>
      </c>
      <c r="N399" s="631">
        <v>0</v>
      </c>
      <c r="O399" s="631">
        <v>0</v>
      </c>
      <c r="P399" s="631">
        <v>0</v>
      </c>
      <c r="Q399" s="631">
        <v>0.45</v>
      </c>
      <c r="R399" s="662">
        <v>45000</v>
      </c>
      <c r="S399" s="19">
        <v>23125.8</v>
      </c>
      <c r="T399" s="83">
        <v>963</v>
      </c>
      <c r="U399" s="19"/>
      <c r="V399" s="83">
        <v>963</v>
      </c>
      <c r="W399" s="19">
        <f t="shared" si="17"/>
        <v>-22162.799999999999</v>
      </c>
      <c r="X399" s="108">
        <f t="shared" si="18"/>
        <v>-95.84</v>
      </c>
      <c r="Y399" s="236"/>
    </row>
    <row r="400" spans="1:25" ht="15.75" customHeight="1">
      <c r="A400" s="618">
        <v>701</v>
      </c>
      <c r="B400" s="310" t="s">
        <v>2063</v>
      </c>
      <c r="C400" s="310" t="s">
        <v>1284</v>
      </c>
      <c r="D400" s="310" t="s">
        <v>2250</v>
      </c>
      <c r="E400" s="618" t="s">
        <v>1141</v>
      </c>
      <c r="F400" s="618">
        <v>1</v>
      </c>
      <c r="G400" s="620">
        <v>37073</v>
      </c>
      <c r="H400" s="71"/>
      <c r="I400" s="633" t="s">
        <v>2247</v>
      </c>
      <c r="J400" s="633" t="s">
        <v>1911</v>
      </c>
      <c r="K400" s="631">
        <v>0.45</v>
      </c>
      <c r="L400" s="631">
        <v>0</v>
      </c>
      <c r="M400" s="631">
        <v>0</v>
      </c>
      <c r="N400" s="631">
        <v>0</v>
      </c>
      <c r="O400" s="631">
        <v>0</v>
      </c>
      <c r="P400" s="631">
        <v>0</v>
      </c>
      <c r="Q400" s="631">
        <v>0.45</v>
      </c>
      <c r="R400" s="662">
        <v>45000</v>
      </c>
      <c r="S400" s="19">
        <v>23125.8</v>
      </c>
      <c r="T400" s="83">
        <v>963</v>
      </c>
      <c r="U400" s="19"/>
      <c r="V400" s="83">
        <v>963</v>
      </c>
      <c r="W400" s="19">
        <f t="shared" si="17"/>
        <v>-22162.799999999999</v>
      </c>
      <c r="X400" s="108">
        <f t="shared" si="18"/>
        <v>-95.84</v>
      </c>
      <c r="Y400" s="236"/>
    </row>
    <row r="401" spans="1:25" ht="15.75" customHeight="1">
      <c r="A401" s="618">
        <v>702</v>
      </c>
      <c r="B401" s="310" t="s">
        <v>2063</v>
      </c>
      <c r="C401" s="310" t="s">
        <v>1284</v>
      </c>
      <c r="D401" s="310" t="s">
        <v>2250</v>
      </c>
      <c r="E401" s="618" t="s">
        <v>1141</v>
      </c>
      <c r="F401" s="618">
        <v>1</v>
      </c>
      <c r="G401" s="620">
        <v>37073</v>
      </c>
      <c r="H401" s="71"/>
      <c r="I401" s="633" t="s">
        <v>2247</v>
      </c>
      <c r="J401" s="633" t="s">
        <v>1911</v>
      </c>
      <c r="K401" s="631">
        <v>0.45</v>
      </c>
      <c r="L401" s="631">
        <v>0</v>
      </c>
      <c r="M401" s="631">
        <v>0</v>
      </c>
      <c r="N401" s="631">
        <v>0</v>
      </c>
      <c r="O401" s="631">
        <v>0</v>
      </c>
      <c r="P401" s="631">
        <v>0</v>
      </c>
      <c r="Q401" s="631">
        <v>0.45</v>
      </c>
      <c r="R401" s="662">
        <v>45000</v>
      </c>
      <c r="S401" s="19">
        <v>23125.8</v>
      </c>
      <c r="T401" s="83">
        <v>963</v>
      </c>
      <c r="U401" s="19"/>
      <c r="V401" s="83">
        <v>963</v>
      </c>
      <c r="W401" s="19">
        <f t="shared" si="17"/>
        <v>-22162.799999999999</v>
      </c>
      <c r="X401" s="108">
        <f t="shared" si="18"/>
        <v>-95.84</v>
      </c>
      <c r="Y401" s="236"/>
    </row>
    <row r="402" spans="1:25" ht="15.75" customHeight="1">
      <c r="A402" s="618">
        <v>703</v>
      </c>
      <c r="B402" s="310" t="s">
        <v>2063</v>
      </c>
      <c r="C402" s="310" t="s">
        <v>1284</v>
      </c>
      <c r="D402" s="310" t="s">
        <v>2250</v>
      </c>
      <c r="E402" s="618" t="s">
        <v>1141</v>
      </c>
      <c r="F402" s="618">
        <v>1</v>
      </c>
      <c r="G402" s="620">
        <v>37073</v>
      </c>
      <c r="H402" s="71"/>
      <c r="I402" s="633" t="s">
        <v>2247</v>
      </c>
      <c r="J402" s="633" t="s">
        <v>1911</v>
      </c>
      <c r="K402" s="631">
        <v>0.45</v>
      </c>
      <c r="L402" s="631">
        <v>0</v>
      </c>
      <c r="M402" s="631">
        <v>0</v>
      </c>
      <c r="N402" s="631">
        <v>0</v>
      </c>
      <c r="O402" s="631">
        <v>0</v>
      </c>
      <c r="P402" s="631">
        <v>0</v>
      </c>
      <c r="Q402" s="631">
        <v>0.45</v>
      </c>
      <c r="R402" s="662">
        <v>45000</v>
      </c>
      <c r="S402" s="19">
        <v>23125.8</v>
      </c>
      <c r="T402" s="83">
        <v>963</v>
      </c>
      <c r="U402" s="19"/>
      <c r="V402" s="83">
        <v>963</v>
      </c>
      <c r="W402" s="19">
        <f t="shared" si="17"/>
        <v>-22162.799999999999</v>
      </c>
      <c r="X402" s="108">
        <f t="shared" si="18"/>
        <v>-95.84</v>
      </c>
      <c r="Y402" s="236"/>
    </row>
    <row r="403" spans="1:25" ht="15.75" customHeight="1">
      <c r="A403" s="618">
        <v>704</v>
      </c>
      <c r="B403" s="310" t="s">
        <v>2252</v>
      </c>
      <c r="C403" s="310" t="s">
        <v>1284</v>
      </c>
      <c r="D403" s="310" t="s">
        <v>2250</v>
      </c>
      <c r="E403" s="618" t="s">
        <v>1141</v>
      </c>
      <c r="F403" s="618">
        <v>1</v>
      </c>
      <c r="G403" s="620">
        <v>37073</v>
      </c>
      <c r="H403" s="71"/>
      <c r="I403" s="633" t="s">
        <v>2247</v>
      </c>
      <c r="J403" s="633" t="s">
        <v>1911</v>
      </c>
      <c r="K403" s="631">
        <v>0.45</v>
      </c>
      <c r="L403" s="631">
        <v>0</v>
      </c>
      <c r="M403" s="631">
        <v>0</v>
      </c>
      <c r="N403" s="631">
        <v>0</v>
      </c>
      <c r="O403" s="631">
        <v>0</v>
      </c>
      <c r="P403" s="631">
        <v>0</v>
      </c>
      <c r="Q403" s="631">
        <v>0.45</v>
      </c>
      <c r="R403" s="662">
        <v>45000</v>
      </c>
      <c r="S403" s="19">
        <v>23125.8</v>
      </c>
      <c r="T403" s="83">
        <v>963</v>
      </c>
      <c r="U403" s="19"/>
      <c r="V403" s="83">
        <v>963</v>
      </c>
      <c r="W403" s="19">
        <f t="shared" si="17"/>
        <v>-22162.799999999999</v>
      </c>
      <c r="X403" s="108">
        <f t="shared" si="18"/>
        <v>-95.84</v>
      </c>
      <c r="Y403" s="236"/>
    </row>
    <row r="404" spans="1:25" ht="15.75" customHeight="1">
      <c r="A404" s="618">
        <v>705</v>
      </c>
      <c r="B404" s="310" t="s">
        <v>2253</v>
      </c>
      <c r="C404" s="310" t="s">
        <v>1284</v>
      </c>
      <c r="D404" s="310" t="s">
        <v>2250</v>
      </c>
      <c r="E404" s="618" t="s">
        <v>1141</v>
      </c>
      <c r="F404" s="618">
        <v>1</v>
      </c>
      <c r="G404" s="620">
        <v>37073</v>
      </c>
      <c r="H404" s="71"/>
      <c r="I404" s="633" t="s">
        <v>2247</v>
      </c>
      <c r="J404" s="633" t="s">
        <v>1911</v>
      </c>
      <c r="K404" s="631">
        <v>0.45</v>
      </c>
      <c r="L404" s="631">
        <v>0</v>
      </c>
      <c r="M404" s="631">
        <v>0</v>
      </c>
      <c r="N404" s="631">
        <v>0</v>
      </c>
      <c r="O404" s="631">
        <v>0</v>
      </c>
      <c r="P404" s="631">
        <v>0</v>
      </c>
      <c r="Q404" s="631">
        <v>0.45</v>
      </c>
      <c r="R404" s="662">
        <v>45000</v>
      </c>
      <c r="S404" s="19">
        <v>23125.8</v>
      </c>
      <c r="T404" s="83">
        <v>963</v>
      </c>
      <c r="U404" s="19"/>
      <c r="V404" s="83">
        <v>963</v>
      </c>
      <c r="W404" s="19">
        <f t="shared" si="17"/>
        <v>-22162.799999999999</v>
      </c>
      <c r="X404" s="108">
        <f t="shared" si="18"/>
        <v>-95.84</v>
      </c>
      <c r="Y404" s="236"/>
    </row>
    <row r="405" spans="1:25" ht="15.75" customHeight="1">
      <c r="A405" s="618">
        <v>706</v>
      </c>
      <c r="B405" s="310" t="s">
        <v>2252</v>
      </c>
      <c r="C405" s="310" t="s">
        <v>1284</v>
      </c>
      <c r="D405" s="310" t="s">
        <v>2250</v>
      </c>
      <c r="E405" s="618" t="s">
        <v>1141</v>
      </c>
      <c r="F405" s="618">
        <v>1</v>
      </c>
      <c r="G405" s="620">
        <v>37073</v>
      </c>
      <c r="H405" s="71"/>
      <c r="I405" s="633" t="s">
        <v>2247</v>
      </c>
      <c r="J405" s="633" t="s">
        <v>1911</v>
      </c>
      <c r="K405" s="631">
        <v>0.45</v>
      </c>
      <c r="L405" s="631">
        <v>0</v>
      </c>
      <c r="M405" s="631">
        <v>0</v>
      </c>
      <c r="N405" s="631">
        <v>0</v>
      </c>
      <c r="O405" s="631">
        <v>0</v>
      </c>
      <c r="P405" s="631">
        <v>0</v>
      </c>
      <c r="Q405" s="631">
        <v>0.45</v>
      </c>
      <c r="R405" s="662">
        <v>45000</v>
      </c>
      <c r="S405" s="19">
        <v>23125.8</v>
      </c>
      <c r="T405" s="83">
        <v>963</v>
      </c>
      <c r="U405" s="19"/>
      <c r="V405" s="83">
        <v>963</v>
      </c>
      <c r="W405" s="19">
        <f t="shared" ref="W405:W468" si="19">V405-S405</f>
        <v>-22162.799999999999</v>
      </c>
      <c r="X405" s="108">
        <f t="shared" ref="X405:X468" si="20">IF(OR(S405=0,S405=""),"",ROUND(W405/S405*100,2))</f>
        <v>-95.84</v>
      </c>
      <c r="Y405" s="236"/>
    </row>
    <row r="406" spans="1:25" ht="15.75" customHeight="1">
      <c r="A406" s="618">
        <v>707</v>
      </c>
      <c r="B406" s="310" t="s">
        <v>2076</v>
      </c>
      <c r="C406" s="310" t="s">
        <v>1325</v>
      </c>
      <c r="D406" s="310" t="s">
        <v>2250</v>
      </c>
      <c r="E406" s="618" t="s">
        <v>1141</v>
      </c>
      <c r="F406" s="618">
        <v>1</v>
      </c>
      <c r="G406" s="620">
        <v>37073</v>
      </c>
      <c r="H406" s="71"/>
      <c r="I406" s="633" t="s">
        <v>2247</v>
      </c>
      <c r="J406" s="633" t="s">
        <v>1911</v>
      </c>
      <c r="K406" s="631">
        <v>0.65</v>
      </c>
      <c r="L406" s="631">
        <v>0</v>
      </c>
      <c r="M406" s="631">
        <v>0</v>
      </c>
      <c r="N406" s="631">
        <v>0</v>
      </c>
      <c r="O406" s="631">
        <v>0</v>
      </c>
      <c r="P406" s="631">
        <v>0</v>
      </c>
      <c r="Q406" s="631">
        <v>0.65</v>
      </c>
      <c r="R406" s="662">
        <v>65000</v>
      </c>
      <c r="S406" s="19">
        <v>33403.93</v>
      </c>
      <c r="T406" s="83">
        <v>1391</v>
      </c>
      <c r="U406" s="19"/>
      <c r="V406" s="83">
        <v>1391</v>
      </c>
      <c r="W406" s="19">
        <f t="shared" si="19"/>
        <v>-32012.93</v>
      </c>
      <c r="X406" s="108">
        <f t="shared" si="20"/>
        <v>-95.84</v>
      </c>
      <c r="Y406" s="236"/>
    </row>
    <row r="407" spans="1:25" ht="15.75" customHeight="1">
      <c r="A407" s="618">
        <v>708</v>
      </c>
      <c r="B407" s="310" t="s">
        <v>2254</v>
      </c>
      <c r="C407" s="310" t="s">
        <v>1284</v>
      </c>
      <c r="D407" s="310" t="s">
        <v>2250</v>
      </c>
      <c r="E407" s="618" t="s">
        <v>1141</v>
      </c>
      <c r="F407" s="618">
        <v>1</v>
      </c>
      <c r="G407" s="620">
        <v>37073</v>
      </c>
      <c r="H407" s="71"/>
      <c r="I407" s="633" t="s">
        <v>2247</v>
      </c>
      <c r="J407" s="633" t="s">
        <v>1911</v>
      </c>
      <c r="K407" s="631">
        <v>0.45</v>
      </c>
      <c r="L407" s="631">
        <v>0</v>
      </c>
      <c r="M407" s="631">
        <v>0</v>
      </c>
      <c r="N407" s="631">
        <v>0</v>
      </c>
      <c r="O407" s="631">
        <v>0</v>
      </c>
      <c r="P407" s="631">
        <v>0</v>
      </c>
      <c r="Q407" s="631">
        <v>0.45</v>
      </c>
      <c r="R407" s="662">
        <v>45000</v>
      </c>
      <c r="S407" s="19">
        <v>23125.8</v>
      </c>
      <c r="T407" s="83">
        <v>963</v>
      </c>
      <c r="U407" s="19"/>
      <c r="V407" s="83">
        <v>963</v>
      </c>
      <c r="W407" s="19">
        <f t="shared" si="19"/>
        <v>-22162.799999999999</v>
      </c>
      <c r="X407" s="108">
        <f t="shared" si="20"/>
        <v>-95.84</v>
      </c>
      <c r="Y407" s="236"/>
    </row>
    <row r="408" spans="1:25" ht="15.75" customHeight="1">
      <c r="A408" s="618">
        <v>709</v>
      </c>
      <c r="B408" s="310" t="s">
        <v>2255</v>
      </c>
      <c r="C408" s="310" t="s">
        <v>1414</v>
      </c>
      <c r="D408" s="310" t="s">
        <v>2250</v>
      </c>
      <c r="E408" s="618" t="s">
        <v>1141</v>
      </c>
      <c r="F408" s="618">
        <v>1</v>
      </c>
      <c r="G408" s="620">
        <v>37073</v>
      </c>
      <c r="H408" s="71"/>
      <c r="I408" s="633" t="s">
        <v>2247</v>
      </c>
      <c r="J408" s="633" t="s">
        <v>1911</v>
      </c>
      <c r="K408" s="631">
        <v>0.45</v>
      </c>
      <c r="L408" s="631">
        <v>0</v>
      </c>
      <c r="M408" s="631">
        <v>0</v>
      </c>
      <c r="N408" s="631">
        <v>0</v>
      </c>
      <c r="O408" s="631">
        <v>0</v>
      </c>
      <c r="P408" s="631">
        <v>0</v>
      </c>
      <c r="Q408" s="631">
        <v>0.45</v>
      </c>
      <c r="R408" s="662">
        <v>45000</v>
      </c>
      <c r="S408" s="19">
        <v>23125.8</v>
      </c>
      <c r="T408" s="83">
        <v>963</v>
      </c>
      <c r="U408" s="19"/>
      <c r="V408" s="83">
        <v>963</v>
      </c>
      <c r="W408" s="19">
        <f t="shared" si="19"/>
        <v>-22162.799999999999</v>
      </c>
      <c r="X408" s="108">
        <f t="shared" si="20"/>
        <v>-95.84</v>
      </c>
      <c r="Y408" s="236"/>
    </row>
    <row r="409" spans="1:25" ht="15.75" customHeight="1">
      <c r="A409" s="618">
        <v>710</v>
      </c>
      <c r="B409" s="310" t="s">
        <v>2256</v>
      </c>
      <c r="C409" s="310" t="s">
        <v>1284</v>
      </c>
      <c r="D409" s="310" t="s">
        <v>2250</v>
      </c>
      <c r="E409" s="618" t="s">
        <v>1141</v>
      </c>
      <c r="F409" s="618">
        <v>1</v>
      </c>
      <c r="G409" s="620">
        <v>37073</v>
      </c>
      <c r="H409" s="71"/>
      <c r="I409" s="633" t="s">
        <v>2247</v>
      </c>
      <c r="J409" s="633" t="s">
        <v>1911</v>
      </c>
      <c r="K409" s="631">
        <v>0.45</v>
      </c>
      <c r="L409" s="631">
        <v>0</v>
      </c>
      <c r="M409" s="631">
        <v>0</v>
      </c>
      <c r="N409" s="631">
        <v>0</v>
      </c>
      <c r="O409" s="631">
        <v>0</v>
      </c>
      <c r="P409" s="631">
        <v>0</v>
      </c>
      <c r="Q409" s="631">
        <v>0.45</v>
      </c>
      <c r="R409" s="662">
        <v>45000</v>
      </c>
      <c r="S409" s="19">
        <v>23125.8</v>
      </c>
      <c r="T409" s="83">
        <v>963</v>
      </c>
      <c r="U409" s="19"/>
      <c r="V409" s="83">
        <v>963</v>
      </c>
      <c r="W409" s="19">
        <f t="shared" si="19"/>
        <v>-22162.799999999999</v>
      </c>
      <c r="X409" s="108">
        <f t="shared" si="20"/>
        <v>-95.84</v>
      </c>
      <c r="Y409" s="236"/>
    </row>
    <row r="410" spans="1:25" ht="15.75" customHeight="1">
      <c r="A410" s="618">
        <v>711</v>
      </c>
      <c r="B410" s="310" t="s">
        <v>2057</v>
      </c>
      <c r="C410" s="310" t="s">
        <v>1415</v>
      </c>
      <c r="D410" s="310" t="s">
        <v>2250</v>
      </c>
      <c r="E410" s="618" t="s">
        <v>1141</v>
      </c>
      <c r="F410" s="618">
        <v>1</v>
      </c>
      <c r="G410" s="620">
        <v>37073</v>
      </c>
      <c r="H410" s="71"/>
      <c r="I410" s="633" t="s">
        <v>2247</v>
      </c>
      <c r="J410" s="633" t="s">
        <v>1911</v>
      </c>
      <c r="K410" s="631">
        <v>0.28999999999999998</v>
      </c>
      <c r="L410" s="631">
        <v>0</v>
      </c>
      <c r="M410" s="631">
        <v>0</v>
      </c>
      <c r="N410" s="631">
        <v>0</v>
      </c>
      <c r="O410" s="631">
        <v>0</v>
      </c>
      <c r="P410" s="631">
        <v>0</v>
      </c>
      <c r="Q410" s="631">
        <v>0.28999999999999998</v>
      </c>
      <c r="R410" s="662">
        <v>29000</v>
      </c>
      <c r="S410" s="19">
        <v>14903.29</v>
      </c>
      <c r="T410" s="83">
        <v>620.6</v>
      </c>
      <c r="U410" s="19"/>
      <c r="V410" s="83">
        <v>620.6</v>
      </c>
      <c r="W410" s="19">
        <f t="shared" si="19"/>
        <v>-14282.69</v>
      </c>
      <c r="X410" s="108">
        <f t="shared" si="20"/>
        <v>-95.84</v>
      </c>
      <c r="Y410" s="236"/>
    </row>
    <row r="411" spans="1:25" ht="15.75" customHeight="1">
      <c r="A411" s="618">
        <v>712</v>
      </c>
      <c r="B411" s="310" t="s">
        <v>2057</v>
      </c>
      <c r="C411" s="310" t="s">
        <v>1416</v>
      </c>
      <c r="D411" s="310" t="s">
        <v>2250</v>
      </c>
      <c r="E411" s="618" t="s">
        <v>1141</v>
      </c>
      <c r="F411" s="618">
        <v>1</v>
      </c>
      <c r="G411" s="620">
        <v>37073</v>
      </c>
      <c r="H411" s="71"/>
      <c r="I411" s="633" t="s">
        <v>2247</v>
      </c>
      <c r="J411" s="633" t="s">
        <v>1911</v>
      </c>
      <c r="K411" s="631">
        <v>0.28999999999999998</v>
      </c>
      <c r="L411" s="631">
        <v>0</v>
      </c>
      <c r="M411" s="631">
        <v>0</v>
      </c>
      <c r="N411" s="631">
        <v>0</v>
      </c>
      <c r="O411" s="631">
        <v>0</v>
      </c>
      <c r="P411" s="631">
        <v>0</v>
      </c>
      <c r="Q411" s="631">
        <v>0.28999999999999998</v>
      </c>
      <c r="R411" s="662">
        <v>29000</v>
      </c>
      <c r="S411" s="19">
        <v>14903.29</v>
      </c>
      <c r="T411" s="83">
        <v>620.6</v>
      </c>
      <c r="U411" s="19"/>
      <c r="V411" s="83">
        <v>620.6</v>
      </c>
      <c r="W411" s="19">
        <f t="shared" si="19"/>
        <v>-14282.69</v>
      </c>
      <c r="X411" s="108">
        <f t="shared" si="20"/>
        <v>-95.84</v>
      </c>
      <c r="Y411" s="236"/>
    </row>
    <row r="412" spans="1:25" ht="15.75" customHeight="1">
      <c r="A412" s="618">
        <v>713</v>
      </c>
      <c r="B412" s="310" t="s">
        <v>2057</v>
      </c>
      <c r="C412" s="310" t="s">
        <v>1417</v>
      </c>
      <c r="D412" s="310" t="s">
        <v>2250</v>
      </c>
      <c r="E412" s="618" t="s">
        <v>1141</v>
      </c>
      <c r="F412" s="618">
        <v>1</v>
      </c>
      <c r="G412" s="620">
        <v>37073</v>
      </c>
      <c r="H412" s="71"/>
      <c r="I412" s="633" t="s">
        <v>2247</v>
      </c>
      <c r="J412" s="633" t="s">
        <v>1911</v>
      </c>
      <c r="K412" s="631">
        <v>0.28999999999999998</v>
      </c>
      <c r="L412" s="631">
        <v>0</v>
      </c>
      <c r="M412" s="631">
        <v>0</v>
      </c>
      <c r="N412" s="631">
        <v>0</v>
      </c>
      <c r="O412" s="631">
        <v>0</v>
      </c>
      <c r="P412" s="631">
        <v>0</v>
      </c>
      <c r="Q412" s="631">
        <v>0.28999999999999998</v>
      </c>
      <c r="R412" s="662">
        <v>29000</v>
      </c>
      <c r="S412" s="19">
        <v>14903.29</v>
      </c>
      <c r="T412" s="83">
        <v>620.6</v>
      </c>
      <c r="U412" s="19"/>
      <c r="V412" s="83">
        <v>620.6</v>
      </c>
      <c r="W412" s="19">
        <f t="shared" si="19"/>
        <v>-14282.69</v>
      </c>
      <c r="X412" s="108">
        <f t="shared" si="20"/>
        <v>-95.84</v>
      </c>
      <c r="Y412" s="236"/>
    </row>
    <row r="413" spans="1:25" ht="15.75" customHeight="1">
      <c r="A413" s="618">
        <v>714</v>
      </c>
      <c r="B413" s="310" t="s">
        <v>2057</v>
      </c>
      <c r="C413" s="310" t="s">
        <v>1418</v>
      </c>
      <c r="D413" s="310" t="s">
        <v>2250</v>
      </c>
      <c r="E413" s="618" t="s">
        <v>1141</v>
      </c>
      <c r="F413" s="618">
        <v>1</v>
      </c>
      <c r="G413" s="620">
        <v>37073</v>
      </c>
      <c r="H413" s="71"/>
      <c r="I413" s="633" t="s">
        <v>2247</v>
      </c>
      <c r="J413" s="633" t="s">
        <v>1911</v>
      </c>
      <c r="K413" s="631">
        <v>0.28999999999999998</v>
      </c>
      <c r="L413" s="631">
        <v>0</v>
      </c>
      <c r="M413" s="631">
        <v>0</v>
      </c>
      <c r="N413" s="631">
        <v>0</v>
      </c>
      <c r="O413" s="631">
        <v>0</v>
      </c>
      <c r="P413" s="631">
        <v>0</v>
      </c>
      <c r="Q413" s="631">
        <v>0.28999999999999998</v>
      </c>
      <c r="R413" s="662">
        <v>29000</v>
      </c>
      <c r="S413" s="19">
        <v>14903.29</v>
      </c>
      <c r="T413" s="83">
        <v>620.6</v>
      </c>
      <c r="U413" s="19"/>
      <c r="V413" s="83">
        <v>620.6</v>
      </c>
      <c r="W413" s="19">
        <f t="shared" si="19"/>
        <v>-14282.69</v>
      </c>
      <c r="X413" s="108">
        <f t="shared" si="20"/>
        <v>-95.84</v>
      </c>
      <c r="Y413" s="236"/>
    </row>
    <row r="414" spans="1:25" ht="15.75" customHeight="1">
      <c r="A414" s="618">
        <v>715</v>
      </c>
      <c r="B414" s="310" t="s">
        <v>2057</v>
      </c>
      <c r="C414" s="310" t="s">
        <v>1419</v>
      </c>
      <c r="D414" s="310" t="s">
        <v>2250</v>
      </c>
      <c r="E414" s="618" t="s">
        <v>1141</v>
      </c>
      <c r="F414" s="618">
        <v>1</v>
      </c>
      <c r="G414" s="620">
        <v>37073</v>
      </c>
      <c r="H414" s="71"/>
      <c r="I414" s="633" t="s">
        <v>2247</v>
      </c>
      <c r="J414" s="633" t="s">
        <v>1911</v>
      </c>
      <c r="K414" s="631">
        <v>0.28999999999999998</v>
      </c>
      <c r="L414" s="631">
        <v>0</v>
      </c>
      <c r="M414" s="631">
        <v>0</v>
      </c>
      <c r="N414" s="631">
        <v>0</v>
      </c>
      <c r="O414" s="631">
        <v>0</v>
      </c>
      <c r="P414" s="631">
        <v>0</v>
      </c>
      <c r="Q414" s="631">
        <v>0.28999999999999998</v>
      </c>
      <c r="R414" s="662">
        <v>29000</v>
      </c>
      <c r="S414" s="19">
        <v>14903.29</v>
      </c>
      <c r="T414" s="83">
        <v>620.6</v>
      </c>
      <c r="U414" s="19"/>
      <c r="V414" s="83">
        <v>620.6</v>
      </c>
      <c r="W414" s="19">
        <f t="shared" si="19"/>
        <v>-14282.69</v>
      </c>
      <c r="X414" s="108">
        <f t="shared" si="20"/>
        <v>-95.84</v>
      </c>
      <c r="Y414" s="236"/>
    </row>
    <row r="415" spans="1:25" ht="15.75" customHeight="1">
      <c r="A415" s="618">
        <v>716</v>
      </c>
      <c r="B415" s="310" t="s">
        <v>2057</v>
      </c>
      <c r="C415" s="310" t="s">
        <v>1420</v>
      </c>
      <c r="D415" s="310" t="s">
        <v>2250</v>
      </c>
      <c r="E415" s="618" t="s">
        <v>1141</v>
      </c>
      <c r="F415" s="618">
        <v>1</v>
      </c>
      <c r="G415" s="620">
        <v>37073</v>
      </c>
      <c r="H415" s="71"/>
      <c r="I415" s="633" t="s">
        <v>2247</v>
      </c>
      <c r="J415" s="633" t="s">
        <v>1911</v>
      </c>
      <c r="K415" s="631">
        <v>0.28999999999999998</v>
      </c>
      <c r="L415" s="631">
        <v>0</v>
      </c>
      <c r="M415" s="631">
        <v>0</v>
      </c>
      <c r="N415" s="631">
        <v>0</v>
      </c>
      <c r="O415" s="631">
        <v>0</v>
      </c>
      <c r="P415" s="631">
        <v>0</v>
      </c>
      <c r="Q415" s="631">
        <v>0.28999999999999998</v>
      </c>
      <c r="R415" s="662">
        <v>29000</v>
      </c>
      <c r="S415" s="19">
        <v>14903.29</v>
      </c>
      <c r="T415" s="83">
        <v>620.6</v>
      </c>
      <c r="U415" s="19"/>
      <c r="V415" s="83">
        <v>620.6</v>
      </c>
      <c r="W415" s="19">
        <f t="shared" si="19"/>
        <v>-14282.69</v>
      </c>
      <c r="X415" s="108">
        <f t="shared" si="20"/>
        <v>-95.84</v>
      </c>
      <c r="Y415" s="236"/>
    </row>
    <row r="416" spans="1:25" ht="15.75" customHeight="1">
      <c r="A416" s="618">
        <v>717</v>
      </c>
      <c r="B416" s="310" t="s">
        <v>2057</v>
      </c>
      <c r="C416" s="310" t="s">
        <v>1421</v>
      </c>
      <c r="D416" s="310" t="s">
        <v>2250</v>
      </c>
      <c r="E416" s="618" t="s">
        <v>1141</v>
      </c>
      <c r="F416" s="618">
        <v>1</v>
      </c>
      <c r="G416" s="620">
        <v>37073</v>
      </c>
      <c r="H416" s="71"/>
      <c r="I416" s="633" t="s">
        <v>2247</v>
      </c>
      <c r="J416" s="633" t="s">
        <v>1911</v>
      </c>
      <c r="K416" s="631">
        <v>0.28999999999999998</v>
      </c>
      <c r="L416" s="631">
        <v>0</v>
      </c>
      <c r="M416" s="631">
        <v>0</v>
      </c>
      <c r="N416" s="631">
        <v>0</v>
      </c>
      <c r="O416" s="631">
        <v>0</v>
      </c>
      <c r="P416" s="631">
        <v>0</v>
      </c>
      <c r="Q416" s="631">
        <v>0.28999999999999998</v>
      </c>
      <c r="R416" s="662">
        <v>29000</v>
      </c>
      <c r="S416" s="19">
        <v>14903.29</v>
      </c>
      <c r="T416" s="83">
        <v>620.6</v>
      </c>
      <c r="U416" s="19"/>
      <c r="V416" s="83">
        <v>620.6</v>
      </c>
      <c r="W416" s="19">
        <f t="shared" si="19"/>
        <v>-14282.69</v>
      </c>
      <c r="X416" s="108">
        <f t="shared" si="20"/>
        <v>-95.84</v>
      </c>
      <c r="Y416" s="236"/>
    </row>
    <row r="417" spans="1:25" ht="15.75" customHeight="1">
      <c r="A417" s="618">
        <v>718</v>
      </c>
      <c r="B417" s="310" t="s">
        <v>2057</v>
      </c>
      <c r="C417" s="310" t="s">
        <v>1422</v>
      </c>
      <c r="D417" s="310" t="s">
        <v>2250</v>
      </c>
      <c r="E417" s="618" t="s">
        <v>1141</v>
      </c>
      <c r="F417" s="618">
        <v>1</v>
      </c>
      <c r="G417" s="620">
        <v>37073</v>
      </c>
      <c r="H417" s="71"/>
      <c r="I417" s="633" t="s">
        <v>2247</v>
      </c>
      <c r="J417" s="633" t="s">
        <v>1911</v>
      </c>
      <c r="K417" s="631">
        <v>0.28999999999999998</v>
      </c>
      <c r="L417" s="631">
        <v>0</v>
      </c>
      <c r="M417" s="631">
        <v>0</v>
      </c>
      <c r="N417" s="631">
        <v>0</v>
      </c>
      <c r="O417" s="631">
        <v>0</v>
      </c>
      <c r="P417" s="631">
        <v>0</v>
      </c>
      <c r="Q417" s="631">
        <v>0.28999999999999998</v>
      </c>
      <c r="R417" s="662">
        <v>29000</v>
      </c>
      <c r="S417" s="19">
        <v>14903.29</v>
      </c>
      <c r="T417" s="83">
        <v>620.6</v>
      </c>
      <c r="U417" s="19"/>
      <c r="V417" s="83">
        <v>620.6</v>
      </c>
      <c r="W417" s="19">
        <f t="shared" si="19"/>
        <v>-14282.69</v>
      </c>
      <c r="X417" s="108">
        <f t="shared" si="20"/>
        <v>-95.84</v>
      </c>
      <c r="Y417" s="236"/>
    </row>
    <row r="418" spans="1:25" ht="15.75" customHeight="1">
      <c r="A418" s="618">
        <v>719</v>
      </c>
      <c r="B418" s="310" t="s">
        <v>2057</v>
      </c>
      <c r="C418" s="310" t="s">
        <v>1423</v>
      </c>
      <c r="D418" s="310" t="s">
        <v>2250</v>
      </c>
      <c r="E418" s="618" t="s">
        <v>1141</v>
      </c>
      <c r="F418" s="618">
        <v>1</v>
      </c>
      <c r="G418" s="620">
        <v>37073</v>
      </c>
      <c r="H418" s="71"/>
      <c r="I418" s="633" t="s">
        <v>2247</v>
      </c>
      <c r="J418" s="633" t="s">
        <v>1911</v>
      </c>
      <c r="K418" s="631">
        <v>0.28999999999999998</v>
      </c>
      <c r="L418" s="631">
        <v>0</v>
      </c>
      <c r="M418" s="631">
        <v>0</v>
      </c>
      <c r="N418" s="631">
        <v>0</v>
      </c>
      <c r="O418" s="631">
        <v>0</v>
      </c>
      <c r="P418" s="631">
        <v>0</v>
      </c>
      <c r="Q418" s="631">
        <v>0.28999999999999998</v>
      </c>
      <c r="R418" s="662">
        <v>29000</v>
      </c>
      <c r="S418" s="19">
        <v>14903.29</v>
      </c>
      <c r="T418" s="83">
        <v>620.6</v>
      </c>
      <c r="U418" s="19"/>
      <c r="V418" s="83">
        <v>620.6</v>
      </c>
      <c r="W418" s="19">
        <f t="shared" si="19"/>
        <v>-14282.69</v>
      </c>
      <c r="X418" s="108">
        <f t="shared" si="20"/>
        <v>-95.84</v>
      </c>
      <c r="Y418" s="236"/>
    </row>
    <row r="419" spans="1:25" ht="15.75" customHeight="1">
      <c r="A419" s="618">
        <v>720</v>
      </c>
      <c r="B419" s="310" t="s">
        <v>2057</v>
      </c>
      <c r="C419" s="310" t="s">
        <v>1424</v>
      </c>
      <c r="D419" s="310" t="s">
        <v>2250</v>
      </c>
      <c r="E419" s="618" t="s">
        <v>1141</v>
      </c>
      <c r="F419" s="618">
        <v>1</v>
      </c>
      <c r="G419" s="620">
        <v>37073</v>
      </c>
      <c r="H419" s="71"/>
      <c r="I419" s="633" t="s">
        <v>2247</v>
      </c>
      <c r="J419" s="633" t="s">
        <v>1911</v>
      </c>
      <c r="K419" s="631">
        <v>0.28999999999999998</v>
      </c>
      <c r="L419" s="631">
        <v>0</v>
      </c>
      <c r="M419" s="631">
        <v>0</v>
      </c>
      <c r="N419" s="631">
        <v>0</v>
      </c>
      <c r="O419" s="631">
        <v>0</v>
      </c>
      <c r="P419" s="631">
        <v>0</v>
      </c>
      <c r="Q419" s="631">
        <v>0.28999999999999998</v>
      </c>
      <c r="R419" s="662">
        <v>29000</v>
      </c>
      <c r="S419" s="19">
        <v>14903.29</v>
      </c>
      <c r="T419" s="83">
        <v>620.6</v>
      </c>
      <c r="U419" s="19"/>
      <c r="V419" s="83">
        <v>620.6</v>
      </c>
      <c r="W419" s="19">
        <f t="shared" si="19"/>
        <v>-14282.69</v>
      </c>
      <c r="X419" s="108">
        <f t="shared" si="20"/>
        <v>-95.84</v>
      </c>
      <c r="Y419" s="236"/>
    </row>
    <row r="420" spans="1:25" ht="15.75" customHeight="1">
      <c r="A420" s="618">
        <v>721</v>
      </c>
      <c r="B420" s="310" t="s">
        <v>2057</v>
      </c>
      <c r="C420" s="310" t="s">
        <v>1425</v>
      </c>
      <c r="D420" s="310" t="s">
        <v>2250</v>
      </c>
      <c r="E420" s="618" t="s">
        <v>1141</v>
      </c>
      <c r="F420" s="618">
        <v>1</v>
      </c>
      <c r="G420" s="620">
        <v>37073</v>
      </c>
      <c r="H420" s="71"/>
      <c r="I420" s="633" t="s">
        <v>2247</v>
      </c>
      <c r="J420" s="633" t="s">
        <v>1911</v>
      </c>
      <c r="K420" s="631">
        <v>0.28999999999999998</v>
      </c>
      <c r="L420" s="631">
        <v>0</v>
      </c>
      <c r="M420" s="631">
        <v>0</v>
      </c>
      <c r="N420" s="631">
        <v>0</v>
      </c>
      <c r="O420" s="631">
        <v>0</v>
      </c>
      <c r="P420" s="631">
        <v>0</v>
      </c>
      <c r="Q420" s="631">
        <v>0.28999999999999998</v>
      </c>
      <c r="R420" s="662">
        <v>29000</v>
      </c>
      <c r="S420" s="19">
        <v>14903.29</v>
      </c>
      <c r="T420" s="83">
        <v>620.6</v>
      </c>
      <c r="U420" s="19"/>
      <c r="V420" s="83">
        <v>620.6</v>
      </c>
      <c r="W420" s="19">
        <f t="shared" si="19"/>
        <v>-14282.69</v>
      </c>
      <c r="X420" s="108">
        <f t="shared" si="20"/>
        <v>-95.84</v>
      </c>
      <c r="Y420" s="236"/>
    </row>
    <row r="421" spans="1:25" ht="15.75" customHeight="1">
      <c r="A421" s="618">
        <v>722</v>
      </c>
      <c r="B421" s="310" t="s">
        <v>2057</v>
      </c>
      <c r="C421" s="310" t="s">
        <v>1426</v>
      </c>
      <c r="D421" s="310" t="s">
        <v>2250</v>
      </c>
      <c r="E421" s="618" t="s">
        <v>1141</v>
      </c>
      <c r="F421" s="618">
        <v>1</v>
      </c>
      <c r="G421" s="620">
        <v>37073</v>
      </c>
      <c r="H421" s="71"/>
      <c r="I421" s="633" t="s">
        <v>2247</v>
      </c>
      <c r="J421" s="633" t="s">
        <v>1911</v>
      </c>
      <c r="K421" s="631">
        <v>0.28999999999999998</v>
      </c>
      <c r="L421" s="631">
        <v>0</v>
      </c>
      <c r="M421" s="631">
        <v>0</v>
      </c>
      <c r="N421" s="631">
        <v>0</v>
      </c>
      <c r="O421" s="631">
        <v>0</v>
      </c>
      <c r="P421" s="631">
        <v>0</v>
      </c>
      <c r="Q421" s="631">
        <v>0.28999999999999998</v>
      </c>
      <c r="R421" s="662">
        <v>29000</v>
      </c>
      <c r="S421" s="19">
        <v>14903.29</v>
      </c>
      <c r="T421" s="83">
        <v>620.6</v>
      </c>
      <c r="U421" s="19"/>
      <c r="V421" s="83">
        <v>620.6</v>
      </c>
      <c r="W421" s="19">
        <f t="shared" si="19"/>
        <v>-14282.69</v>
      </c>
      <c r="X421" s="108">
        <f t="shared" si="20"/>
        <v>-95.84</v>
      </c>
      <c r="Y421" s="236"/>
    </row>
    <row r="422" spans="1:25" ht="15.75" customHeight="1">
      <c r="A422" s="618">
        <v>723</v>
      </c>
      <c r="B422" s="310" t="s">
        <v>2057</v>
      </c>
      <c r="C422" s="310" t="s">
        <v>1427</v>
      </c>
      <c r="D422" s="310" t="s">
        <v>2250</v>
      </c>
      <c r="E422" s="618" t="s">
        <v>1141</v>
      </c>
      <c r="F422" s="618">
        <v>1</v>
      </c>
      <c r="G422" s="620">
        <v>37073</v>
      </c>
      <c r="H422" s="71"/>
      <c r="I422" s="633" t="s">
        <v>2247</v>
      </c>
      <c r="J422" s="633" t="s">
        <v>1911</v>
      </c>
      <c r="K422" s="631">
        <v>0.28999999999999998</v>
      </c>
      <c r="L422" s="631">
        <v>0</v>
      </c>
      <c r="M422" s="631">
        <v>0</v>
      </c>
      <c r="N422" s="631">
        <v>0</v>
      </c>
      <c r="O422" s="631">
        <v>0</v>
      </c>
      <c r="P422" s="631">
        <v>0</v>
      </c>
      <c r="Q422" s="631">
        <v>0.28999999999999998</v>
      </c>
      <c r="R422" s="662">
        <v>29000</v>
      </c>
      <c r="S422" s="19">
        <v>14903.29</v>
      </c>
      <c r="T422" s="83">
        <v>620.6</v>
      </c>
      <c r="U422" s="19"/>
      <c r="V422" s="83">
        <v>620.6</v>
      </c>
      <c r="W422" s="19">
        <f t="shared" si="19"/>
        <v>-14282.69</v>
      </c>
      <c r="X422" s="108">
        <f t="shared" si="20"/>
        <v>-95.84</v>
      </c>
      <c r="Y422" s="236"/>
    </row>
    <row r="423" spans="1:25" ht="15.75" customHeight="1">
      <c r="A423" s="618">
        <v>724</v>
      </c>
      <c r="B423" s="310" t="s">
        <v>2057</v>
      </c>
      <c r="C423" s="310" t="s">
        <v>1428</v>
      </c>
      <c r="D423" s="310" t="s">
        <v>2250</v>
      </c>
      <c r="E423" s="618" t="s">
        <v>1141</v>
      </c>
      <c r="F423" s="618">
        <v>1</v>
      </c>
      <c r="G423" s="620">
        <v>37073</v>
      </c>
      <c r="H423" s="71"/>
      <c r="I423" s="633" t="s">
        <v>2247</v>
      </c>
      <c r="J423" s="633" t="s">
        <v>1911</v>
      </c>
      <c r="K423" s="631">
        <v>0.28999999999999998</v>
      </c>
      <c r="L423" s="631">
        <v>0</v>
      </c>
      <c r="M423" s="631">
        <v>0</v>
      </c>
      <c r="N423" s="631">
        <v>0</v>
      </c>
      <c r="O423" s="631">
        <v>0</v>
      </c>
      <c r="P423" s="631">
        <v>0</v>
      </c>
      <c r="Q423" s="631">
        <v>0.28999999999999998</v>
      </c>
      <c r="R423" s="662">
        <v>29000</v>
      </c>
      <c r="S423" s="19">
        <v>14903.29</v>
      </c>
      <c r="T423" s="83">
        <v>620.6</v>
      </c>
      <c r="U423" s="19"/>
      <c r="V423" s="83">
        <v>620.6</v>
      </c>
      <c r="W423" s="19">
        <f t="shared" si="19"/>
        <v>-14282.69</v>
      </c>
      <c r="X423" s="108">
        <f t="shared" si="20"/>
        <v>-95.84</v>
      </c>
      <c r="Y423" s="236"/>
    </row>
    <row r="424" spans="1:25" ht="15.75" customHeight="1">
      <c r="A424" s="618">
        <v>725</v>
      </c>
      <c r="B424" s="310" t="s">
        <v>2057</v>
      </c>
      <c r="C424" s="310" t="s">
        <v>1428</v>
      </c>
      <c r="D424" s="310" t="s">
        <v>2250</v>
      </c>
      <c r="E424" s="618" t="s">
        <v>1141</v>
      </c>
      <c r="F424" s="618">
        <v>1</v>
      </c>
      <c r="G424" s="620">
        <v>37073</v>
      </c>
      <c r="H424" s="71"/>
      <c r="I424" s="633" t="s">
        <v>2247</v>
      </c>
      <c r="J424" s="633" t="s">
        <v>1911</v>
      </c>
      <c r="K424" s="631">
        <v>0.28999999999999998</v>
      </c>
      <c r="L424" s="631">
        <v>0</v>
      </c>
      <c r="M424" s="631">
        <v>0</v>
      </c>
      <c r="N424" s="631">
        <v>0</v>
      </c>
      <c r="O424" s="631">
        <v>0</v>
      </c>
      <c r="P424" s="631">
        <v>0</v>
      </c>
      <c r="Q424" s="631">
        <v>0.28999999999999998</v>
      </c>
      <c r="R424" s="662">
        <v>29000</v>
      </c>
      <c r="S424" s="19">
        <v>14903.29</v>
      </c>
      <c r="T424" s="83">
        <v>620.6</v>
      </c>
      <c r="U424" s="19"/>
      <c r="V424" s="83">
        <v>620.6</v>
      </c>
      <c r="W424" s="19">
        <f t="shared" si="19"/>
        <v>-14282.69</v>
      </c>
      <c r="X424" s="108">
        <f t="shared" si="20"/>
        <v>-95.84</v>
      </c>
      <c r="Y424" s="236"/>
    </row>
    <row r="425" spans="1:25" ht="15.75" customHeight="1">
      <c r="A425" s="618">
        <v>726</v>
      </c>
      <c r="B425" s="310" t="s">
        <v>2257</v>
      </c>
      <c r="C425" s="310" t="s">
        <v>1429</v>
      </c>
      <c r="D425" s="310" t="s">
        <v>2250</v>
      </c>
      <c r="E425" s="618" t="s">
        <v>1141</v>
      </c>
      <c r="F425" s="618">
        <v>1</v>
      </c>
      <c r="G425" s="620">
        <v>37165</v>
      </c>
      <c r="H425" s="71"/>
      <c r="I425" s="633" t="s">
        <v>2247</v>
      </c>
      <c r="J425" s="633" t="s">
        <v>1911</v>
      </c>
      <c r="K425" s="631">
        <v>0.25</v>
      </c>
      <c r="L425" s="631">
        <v>0</v>
      </c>
      <c r="M425" s="631">
        <v>0</v>
      </c>
      <c r="N425" s="631">
        <v>0</v>
      </c>
      <c r="O425" s="631">
        <v>0</v>
      </c>
      <c r="P425" s="631">
        <v>0</v>
      </c>
      <c r="Q425" s="631">
        <v>0.25</v>
      </c>
      <c r="R425" s="662">
        <v>25000</v>
      </c>
      <c r="S425" s="19">
        <v>12847.67</v>
      </c>
      <c r="T425" s="83">
        <v>535</v>
      </c>
      <c r="U425" s="19"/>
      <c r="V425" s="83">
        <v>535</v>
      </c>
      <c r="W425" s="19">
        <f t="shared" si="19"/>
        <v>-12312.67</v>
      </c>
      <c r="X425" s="108">
        <f t="shared" si="20"/>
        <v>-95.84</v>
      </c>
      <c r="Y425" s="236"/>
    </row>
    <row r="426" spans="1:25" ht="15.75" customHeight="1">
      <c r="A426" s="618">
        <v>727</v>
      </c>
      <c r="B426" s="310" t="s">
        <v>2257</v>
      </c>
      <c r="C426" s="310" t="s">
        <v>1430</v>
      </c>
      <c r="D426" s="310" t="s">
        <v>2250</v>
      </c>
      <c r="E426" s="618" t="s">
        <v>1141</v>
      </c>
      <c r="F426" s="618">
        <v>1</v>
      </c>
      <c r="G426" s="620">
        <v>37165</v>
      </c>
      <c r="H426" s="71"/>
      <c r="I426" s="633" t="s">
        <v>2247</v>
      </c>
      <c r="J426" s="633" t="s">
        <v>1911</v>
      </c>
      <c r="K426" s="631">
        <v>0.25</v>
      </c>
      <c r="L426" s="631">
        <v>0</v>
      </c>
      <c r="M426" s="631">
        <v>0</v>
      </c>
      <c r="N426" s="631">
        <v>0</v>
      </c>
      <c r="O426" s="631">
        <v>0</v>
      </c>
      <c r="P426" s="631">
        <v>0</v>
      </c>
      <c r="Q426" s="631">
        <v>0.25</v>
      </c>
      <c r="R426" s="662">
        <v>25000</v>
      </c>
      <c r="S426" s="19">
        <v>12847.67</v>
      </c>
      <c r="T426" s="83">
        <v>535</v>
      </c>
      <c r="U426" s="19"/>
      <c r="V426" s="83">
        <v>535</v>
      </c>
      <c r="W426" s="19">
        <f t="shared" si="19"/>
        <v>-12312.67</v>
      </c>
      <c r="X426" s="108">
        <f t="shared" si="20"/>
        <v>-95.84</v>
      </c>
      <c r="Y426" s="236"/>
    </row>
    <row r="427" spans="1:25" ht="15.75" customHeight="1">
      <c r="A427" s="618">
        <v>728</v>
      </c>
      <c r="B427" s="310" t="s">
        <v>2257</v>
      </c>
      <c r="C427" s="310" t="s">
        <v>1431</v>
      </c>
      <c r="D427" s="310" t="s">
        <v>2250</v>
      </c>
      <c r="E427" s="618" t="s">
        <v>1141</v>
      </c>
      <c r="F427" s="618">
        <v>1</v>
      </c>
      <c r="G427" s="620">
        <v>37165</v>
      </c>
      <c r="H427" s="71"/>
      <c r="I427" s="633" t="s">
        <v>2247</v>
      </c>
      <c r="J427" s="633" t="s">
        <v>1911</v>
      </c>
      <c r="K427" s="631">
        <v>0.25</v>
      </c>
      <c r="L427" s="631">
        <v>0</v>
      </c>
      <c r="M427" s="631">
        <v>0</v>
      </c>
      <c r="N427" s="631">
        <v>0</v>
      </c>
      <c r="O427" s="631">
        <v>0</v>
      </c>
      <c r="P427" s="631">
        <v>0</v>
      </c>
      <c r="Q427" s="631">
        <v>0.25</v>
      </c>
      <c r="R427" s="662">
        <v>25000</v>
      </c>
      <c r="S427" s="19">
        <v>12847.67</v>
      </c>
      <c r="T427" s="83">
        <v>535</v>
      </c>
      <c r="U427" s="19"/>
      <c r="V427" s="83">
        <v>535</v>
      </c>
      <c r="W427" s="19">
        <f t="shared" si="19"/>
        <v>-12312.67</v>
      </c>
      <c r="X427" s="108">
        <f t="shared" si="20"/>
        <v>-95.84</v>
      </c>
      <c r="Y427" s="236"/>
    </row>
    <row r="428" spans="1:25" ht="15.75" customHeight="1">
      <c r="A428" s="618">
        <v>729</v>
      </c>
      <c r="B428" s="310" t="s">
        <v>2257</v>
      </c>
      <c r="C428" s="310" t="s">
        <v>1432</v>
      </c>
      <c r="D428" s="310" t="s">
        <v>2250</v>
      </c>
      <c r="E428" s="618" t="s">
        <v>1141</v>
      </c>
      <c r="F428" s="618">
        <v>1</v>
      </c>
      <c r="G428" s="620">
        <v>37165</v>
      </c>
      <c r="H428" s="71"/>
      <c r="I428" s="633" t="s">
        <v>2247</v>
      </c>
      <c r="J428" s="633" t="s">
        <v>1911</v>
      </c>
      <c r="K428" s="631">
        <v>0.25</v>
      </c>
      <c r="L428" s="631">
        <v>0</v>
      </c>
      <c r="M428" s="631">
        <v>0</v>
      </c>
      <c r="N428" s="631">
        <v>0</v>
      </c>
      <c r="O428" s="631">
        <v>0</v>
      </c>
      <c r="P428" s="631">
        <v>0</v>
      </c>
      <c r="Q428" s="631">
        <v>0.25</v>
      </c>
      <c r="R428" s="662">
        <v>25000</v>
      </c>
      <c r="S428" s="19">
        <v>12847.67</v>
      </c>
      <c r="T428" s="83">
        <v>535</v>
      </c>
      <c r="U428" s="19"/>
      <c r="V428" s="83">
        <v>535</v>
      </c>
      <c r="W428" s="19">
        <f t="shared" si="19"/>
        <v>-12312.67</v>
      </c>
      <c r="X428" s="108">
        <f t="shared" si="20"/>
        <v>-95.84</v>
      </c>
      <c r="Y428" s="236"/>
    </row>
    <row r="429" spans="1:25" ht="15.75" customHeight="1">
      <c r="A429" s="618">
        <v>730</v>
      </c>
      <c r="B429" s="310" t="s">
        <v>2257</v>
      </c>
      <c r="C429" s="310" t="s">
        <v>1433</v>
      </c>
      <c r="D429" s="310" t="s">
        <v>2250</v>
      </c>
      <c r="E429" s="618" t="s">
        <v>1141</v>
      </c>
      <c r="F429" s="618">
        <v>1</v>
      </c>
      <c r="G429" s="620">
        <v>37165</v>
      </c>
      <c r="H429" s="71"/>
      <c r="I429" s="633" t="s">
        <v>2247</v>
      </c>
      <c r="J429" s="633" t="s">
        <v>1911</v>
      </c>
      <c r="K429" s="631">
        <v>0.25</v>
      </c>
      <c r="L429" s="631">
        <v>0</v>
      </c>
      <c r="M429" s="631">
        <v>0</v>
      </c>
      <c r="N429" s="631">
        <v>0</v>
      </c>
      <c r="O429" s="631">
        <v>0</v>
      </c>
      <c r="P429" s="631">
        <v>0</v>
      </c>
      <c r="Q429" s="631">
        <v>0.25</v>
      </c>
      <c r="R429" s="662">
        <v>25000</v>
      </c>
      <c r="S429" s="19">
        <v>12847.67</v>
      </c>
      <c r="T429" s="83">
        <v>535</v>
      </c>
      <c r="U429" s="19"/>
      <c r="V429" s="83">
        <v>535</v>
      </c>
      <c r="W429" s="19">
        <f t="shared" si="19"/>
        <v>-12312.67</v>
      </c>
      <c r="X429" s="108">
        <f t="shared" si="20"/>
        <v>-95.84</v>
      </c>
      <c r="Y429" s="236"/>
    </row>
    <row r="430" spans="1:25" ht="15.75" customHeight="1">
      <c r="A430" s="618">
        <v>731</v>
      </c>
      <c r="B430" s="310" t="s">
        <v>2257</v>
      </c>
      <c r="C430" s="310" t="s">
        <v>1434</v>
      </c>
      <c r="D430" s="310" t="s">
        <v>2250</v>
      </c>
      <c r="E430" s="618" t="s">
        <v>1141</v>
      </c>
      <c r="F430" s="618">
        <v>1</v>
      </c>
      <c r="G430" s="620">
        <v>37165</v>
      </c>
      <c r="H430" s="71"/>
      <c r="I430" s="633" t="s">
        <v>2247</v>
      </c>
      <c r="J430" s="633" t="s">
        <v>1911</v>
      </c>
      <c r="K430" s="631">
        <v>0.25</v>
      </c>
      <c r="L430" s="631">
        <v>0</v>
      </c>
      <c r="M430" s="631">
        <v>0</v>
      </c>
      <c r="N430" s="631">
        <v>0</v>
      </c>
      <c r="O430" s="631">
        <v>0</v>
      </c>
      <c r="P430" s="631">
        <v>0</v>
      </c>
      <c r="Q430" s="631">
        <v>0.25</v>
      </c>
      <c r="R430" s="662">
        <v>25000</v>
      </c>
      <c r="S430" s="19">
        <v>12847.67</v>
      </c>
      <c r="T430" s="83">
        <v>535</v>
      </c>
      <c r="U430" s="19"/>
      <c r="V430" s="83">
        <v>535</v>
      </c>
      <c r="W430" s="19">
        <f t="shared" si="19"/>
        <v>-12312.67</v>
      </c>
      <c r="X430" s="108">
        <f t="shared" si="20"/>
        <v>-95.84</v>
      </c>
      <c r="Y430" s="236"/>
    </row>
    <row r="431" spans="1:25" ht="15.75" customHeight="1">
      <c r="A431" s="618">
        <v>732</v>
      </c>
      <c r="B431" s="310" t="s">
        <v>2257</v>
      </c>
      <c r="C431" s="310" t="s">
        <v>1320</v>
      </c>
      <c r="D431" s="310" t="s">
        <v>2258</v>
      </c>
      <c r="E431" s="618" t="s">
        <v>1141</v>
      </c>
      <c r="F431" s="618">
        <v>1</v>
      </c>
      <c r="G431" s="620">
        <v>37165</v>
      </c>
      <c r="H431" s="71"/>
      <c r="I431" s="633" t="s">
        <v>2247</v>
      </c>
      <c r="J431" s="633" t="s">
        <v>1911</v>
      </c>
      <c r="K431" s="631">
        <v>0.28000000000000003</v>
      </c>
      <c r="L431" s="631">
        <v>0</v>
      </c>
      <c r="M431" s="631">
        <v>0</v>
      </c>
      <c r="N431" s="631">
        <v>0</v>
      </c>
      <c r="O431" s="631">
        <v>0</v>
      </c>
      <c r="P431" s="631">
        <v>0</v>
      </c>
      <c r="Q431" s="631">
        <v>0.28000000000000003</v>
      </c>
      <c r="R431" s="662">
        <v>28000</v>
      </c>
      <c r="S431" s="19">
        <v>14389.36</v>
      </c>
      <c r="T431" s="83">
        <v>599.20000000000005</v>
      </c>
      <c r="U431" s="19"/>
      <c r="V431" s="83">
        <v>599.20000000000005</v>
      </c>
      <c r="W431" s="19">
        <f t="shared" si="19"/>
        <v>-13790.16</v>
      </c>
      <c r="X431" s="108">
        <f t="shared" si="20"/>
        <v>-95.84</v>
      </c>
      <c r="Y431" s="236"/>
    </row>
    <row r="432" spans="1:25" ht="15.75" customHeight="1">
      <c r="A432" s="618">
        <v>733</v>
      </c>
      <c r="B432" s="310" t="s">
        <v>2257</v>
      </c>
      <c r="C432" s="310" t="s">
        <v>1320</v>
      </c>
      <c r="D432" s="310" t="s">
        <v>2258</v>
      </c>
      <c r="E432" s="618" t="s">
        <v>1141</v>
      </c>
      <c r="F432" s="618">
        <v>1</v>
      </c>
      <c r="G432" s="620">
        <v>37165</v>
      </c>
      <c r="H432" s="71"/>
      <c r="I432" s="633" t="s">
        <v>2247</v>
      </c>
      <c r="J432" s="633" t="s">
        <v>1911</v>
      </c>
      <c r="K432" s="631">
        <v>0.25</v>
      </c>
      <c r="L432" s="631">
        <v>0</v>
      </c>
      <c r="M432" s="631">
        <v>0</v>
      </c>
      <c r="N432" s="631">
        <v>0</v>
      </c>
      <c r="O432" s="631">
        <v>0</v>
      </c>
      <c r="P432" s="631">
        <v>0</v>
      </c>
      <c r="Q432" s="631">
        <v>0.25</v>
      </c>
      <c r="R432" s="662">
        <v>25000</v>
      </c>
      <c r="S432" s="19">
        <v>12847.67</v>
      </c>
      <c r="T432" s="83">
        <v>535</v>
      </c>
      <c r="U432" s="19"/>
      <c r="V432" s="83">
        <v>535</v>
      </c>
      <c r="W432" s="19">
        <f t="shared" si="19"/>
        <v>-12312.67</v>
      </c>
      <c r="X432" s="108">
        <f t="shared" si="20"/>
        <v>-95.84</v>
      </c>
      <c r="Y432" s="236"/>
    </row>
    <row r="433" spans="1:25" ht="15.75" customHeight="1">
      <c r="A433" s="618">
        <v>734</v>
      </c>
      <c r="B433" s="310" t="s">
        <v>2257</v>
      </c>
      <c r="C433" s="310" t="s">
        <v>1320</v>
      </c>
      <c r="D433" s="310" t="s">
        <v>2258</v>
      </c>
      <c r="E433" s="618" t="s">
        <v>1141</v>
      </c>
      <c r="F433" s="618">
        <v>1</v>
      </c>
      <c r="G433" s="620">
        <v>37073</v>
      </c>
      <c r="H433" s="71"/>
      <c r="I433" s="633" t="s">
        <v>2247</v>
      </c>
      <c r="J433" s="633" t="s">
        <v>1911</v>
      </c>
      <c r="K433" s="631">
        <v>0.23</v>
      </c>
      <c r="L433" s="631">
        <v>0</v>
      </c>
      <c r="M433" s="631">
        <v>0</v>
      </c>
      <c r="N433" s="631">
        <v>0</v>
      </c>
      <c r="O433" s="631">
        <v>0</v>
      </c>
      <c r="P433" s="631">
        <v>0</v>
      </c>
      <c r="Q433" s="631">
        <v>0.23</v>
      </c>
      <c r="R433" s="662">
        <v>23000</v>
      </c>
      <c r="S433" s="19">
        <v>11819.85</v>
      </c>
      <c r="T433" s="83">
        <v>492.2</v>
      </c>
      <c r="U433" s="19"/>
      <c r="V433" s="83">
        <v>492.2</v>
      </c>
      <c r="W433" s="19">
        <f t="shared" si="19"/>
        <v>-11327.65</v>
      </c>
      <c r="X433" s="108">
        <f t="shared" si="20"/>
        <v>-95.84</v>
      </c>
      <c r="Y433" s="236"/>
    </row>
    <row r="434" spans="1:25" ht="15.75" customHeight="1">
      <c r="A434" s="618">
        <v>735</v>
      </c>
      <c r="B434" s="310" t="s">
        <v>2257</v>
      </c>
      <c r="C434" s="310" t="s">
        <v>1320</v>
      </c>
      <c r="D434" s="310" t="s">
        <v>2258</v>
      </c>
      <c r="E434" s="618" t="s">
        <v>1141</v>
      </c>
      <c r="F434" s="618">
        <v>1</v>
      </c>
      <c r="G434" s="620">
        <v>37073</v>
      </c>
      <c r="H434" s="71"/>
      <c r="I434" s="633" t="s">
        <v>2247</v>
      </c>
      <c r="J434" s="633" t="s">
        <v>1911</v>
      </c>
      <c r="K434" s="631">
        <v>0.28000000000000003</v>
      </c>
      <c r="L434" s="631">
        <v>0</v>
      </c>
      <c r="M434" s="631">
        <v>0</v>
      </c>
      <c r="N434" s="631">
        <v>0</v>
      </c>
      <c r="O434" s="631">
        <v>0</v>
      </c>
      <c r="P434" s="631">
        <v>0</v>
      </c>
      <c r="Q434" s="631">
        <v>0.28000000000000003</v>
      </c>
      <c r="R434" s="662">
        <v>28000</v>
      </c>
      <c r="S434" s="19">
        <v>14389.36</v>
      </c>
      <c r="T434" s="83">
        <v>599.20000000000005</v>
      </c>
      <c r="U434" s="19"/>
      <c r="V434" s="83">
        <v>599.20000000000005</v>
      </c>
      <c r="W434" s="19">
        <f t="shared" si="19"/>
        <v>-13790.16</v>
      </c>
      <c r="X434" s="108">
        <f t="shared" si="20"/>
        <v>-95.84</v>
      </c>
      <c r="Y434" s="236"/>
    </row>
    <row r="435" spans="1:25" ht="15.75" customHeight="1">
      <c r="A435" s="618">
        <v>736</v>
      </c>
      <c r="B435" s="310" t="s">
        <v>2259</v>
      </c>
      <c r="C435" s="310" t="s">
        <v>1435</v>
      </c>
      <c r="D435" s="310" t="s">
        <v>2260</v>
      </c>
      <c r="E435" s="618" t="s">
        <v>1141</v>
      </c>
      <c r="F435" s="618">
        <v>1</v>
      </c>
      <c r="G435" s="620">
        <v>37073</v>
      </c>
      <c r="H435" s="71"/>
      <c r="I435" s="633" t="s">
        <v>2247</v>
      </c>
      <c r="J435" s="633" t="s">
        <v>1911</v>
      </c>
      <c r="K435" s="631">
        <v>0.08</v>
      </c>
      <c r="L435" s="631">
        <v>0</v>
      </c>
      <c r="M435" s="631">
        <v>0</v>
      </c>
      <c r="N435" s="631">
        <v>0</v>
      </c>
      <c r="O435" s="631">
        <v>0</v>
      </c>
      <c r="P435" s="631">
        <v>0</v>
      </c>
      <c r="Q435" s="631">
        <v>0.08</v>
      </c>
      <c r="R435" s="662">
        <v>7500</v>
      </c>
      <c r="S435" s="19">
        <v>3854.3</v>
      </c>
      <c r="T435" s="83">
        <v>171.2</v>
      </c>
      <c r="U435" s="19"/>
      <c r="V435" s="83">
        <v>171.2</v>
      </c>
      <c r="W435" s="19">
        <f t="shared" si="19"/>
        <v>-3683.1</v>
      </c>
      <c r="X435" s="108">
        <f t="shared" si="20"/>
        <v>-95.56</v>
      </c>
      <c r="Y435" s="236"/>
    </row>
    <row r="436" spans="1:25" ht="15.75" customHeight="1">
      <c r="A436" s="618">
        <v>737</v>
      </c>
      <c r="B436" s="310" t="s">
        <v>2259</v>
      </c>
      <c r="C436" s="310" t="s">
        <v>1436</v>
      </c>
      <c r="D436" s="310" t="s">
        <v>2260</v>
      </c>
      <c r="E436" s="618" t="s">
        <v>1141</v>
      </c>
      <c r="F436" s="618">
        <v>1</v>
      </c>
      <c r="G436" s="620">
        <v>37073</v>
      </c>
      <c r="H436" s="71"/>
      <c r="I436" s="633" t="s">
        <v>2247</v>
      </c>
      <c r="J436" s="633" t="s">
        <v>1911</v>
      </c>
      <c r="K436" s="631">
        <v>0.08</v>
      </c>
      <c r="L436" s="631">
        <v>0</v>
      </c>
      <c r="M436" s="631">
        <v>0</v>
      </c>
      <c r="N436" s="631">
        <v>0</v>
      </c>
      <c r="O436" s="631">
        <v>0</v>
      </c>
      <c r="P436" s="631">
        <v>0</v>
      </c>
      <c r="Q436" s="631">
        <v>0.08</v>
      </c>
      <c r="R436" s="662">
        <v>7500</v>
      </c>
      <c r="S436" s="19">
        <v>3854.3</v>
      </c>
      <c r="T436" s="83">
        <v>171.2</v>
      </c>
      <c r="U436" s="19"/>
      <c r="V436" s="83">
        <v>171.2</v>
      </c>
      <c r="W436" s="19">
        <f t="shared" si="19"/>
        <v>-3683.1</v>
      </c>
      <c r="X436" s="108">
        <f t="shared" si="20"/>
        <v>-95.56</v>
      </c>
      <c r="Y436" s="236"/>
    </row>
    <row r="437" spans="1:25" ht="15.75" customHeight="1">
      <c r="A437" s="618">
        <v>738</v>
      </c>
      <c r="B437" s="310" t="s">
        <v>2259</v>
      </c>
      <c r="C437" s="310" t="s">
        <v>1436</v>
      </c>
      <c r="D437" s="310" t="s">
        <v>2260</v>
      </c>
      <c r="E437" s="618" t="s">
        <v>1141</v>
      </c>
      <c r="F437" s="618">
        <v>1</v>
      </c>
      <c r="G437" s="620">
        <v>37073</v>
      </c>
      <c r="H437" s="71"/>
      <c r="I437" s="633" t="s">
        <v>2247</v>
      </c>
      <c r="J437" s="633" t="s">
        <v>1911</v>
      </c>
      <c r="K437" s="631">
        <v>0.08</v>
      </c>
      <c r="L437" s="631">
        <v>0</v>
      </c>
      <c r="M437" s="631">
        <v>0</v>
      </c>
      <c r="N437" s="631">
        <v>0</v>
      </c>
      <c r="O437" s="631">
        <v>0</v>
      </c>
      <c r="P437" s="631">
        <v>0</v>
      </c>
      <c r="Q437" s="631">
        <v>0.08</v>
      </c>
      <c r="R437" s="662">
        <v>7500</v>
      </c>
      <c r="S437" s="19">
        <v>3854.3</v>
      </c>
      <c r="T437" s="83">
        <v>171.2</v>
      </c>
      <c r="U437" s="19"/>
      <c r="V437" s="83">
        <v>171.2</v>
      </c>
      <c r="W437" s="19">
        <f t="shared" si="19"/>
        <v>-3683.1</v>
      </c>
      <c r="X437" s="108">
        <f t="shared" si="20"/>
        <v>-95.56</v>
      </c>
      <c r="Y437" s="236"/>
    </row>
    <row r="438" spans="1:25" ht="15.75" customHeight="1">
      <c r="A438" s="618">
        <v>739</v>
      </c>
      <c r="B438" s="310" t="s">
        <v>2259</v>
      </c>
      <c r="C438" s="310" t="s">
        <v>1436</v>
      </c>
      <c r="D438" s="310" t="s">
        <v>2260</v>
      </c>
      <c r="E438" s="618" t="s">
        <v>1141</v>
      </c>
      <c r="F438" s="618">
        <v>1</v>
      </c>
      <c r="G438" s="620">
        <v>37073</v>
      </c>
      <c r="H438" s="71"/>
      <c r="I438" s="633" t="s">
        <v>2247</v>
      </c>
      <c r="J438" s="633" t="s">
        <v>1911</v>
      </c>
      <c r="K438" s="631">
        <v>0.08</v>
      </c>
      <c r="L438" s="631">
        <v>0</v>
      </c>
      <c r="M438" s="631">
        <v>0</v>
      </c>
      <c r="N438" s="631">
        <v>0</v>
      </c>
      <c r="O438" s="631">
        <v>0</v>
      </c>
      <c r="P438" s="631">
        <v>0</v>
      </c>
      <c r="Q438" s="631">
        <v>0.08</v>
      </c>
      <c r="R438" s="662">
        <v>7500</v>
      </c>
      <c r="S438" s="19">
        <v>3854.3</v>
      </c>
      <c r="T438" s="83">
        <v>171.2</v>
      </c>
      <c r="U438" s="19"/>
      <c r="V438" s="83">
        <v>171.2</v>
      </c>
      <c r="W438" s="19">
        <f t="shared" si="19"/>
        <v>-3683.1</v>
      </c>
      <c r="X438" s="108">
        <f t="shared" si="20"/>
        <v>-95.56</v>
      </c>
      <c r="Y438" s="236"/>
    </row>
    <row r="439" spans="1:25" ht="15.75" customHeight="1">
      <c r="A439" s="618">
        <v>740</v>
      </c>
      <c r="B439" s="310" t="s">
        <v>2261</v>
      </c>
      <c r="C439" s="310"/>
      <c r="D439" s="310" t="s">
        <v>2262</v>
      </c>
      <c r="E439" s="618" t="s">
        <v>1141</v>
      </c>
      <c r="F439" s="618">
        <v>1</v>
      </c>
      <c r="G439" s="620">
        <v>37226</v>
      </c>
      <c r="H439" s="71"/>
      <c r="I439" s="633" t="s">
        <v>2247</v>
      </c>
      <c r="J439" s="633" t="s">
        <v>1911</v>
      </c>
      <c r="K439" s="631">
        <v>0</v>
      </c>
      <c r="L439" s="631">
        <v>0</v>
      </c>
      <c r="M439" s="631">
        <v>0</v>
      </c>
      <c r="N439" s="631">
        <v>0</v>
      </c>
      <c r="O439" s="631">
        <v>2</v>
      </c>
      <c r="P439" s="631">
        <v>0</v>
      </c>
      <c r="Q439" s="631">
        <v>2</v>
      </c>
      <c r="R439" s="662">
        <v>2500000</v>
      </c>
      <c r="S439" s="19">
        <v>1284766.3999999999</v>
      </c>
      <c r="T439" s="83">
        <v>4280</v>
      </c>
      <c r="U439" s="19"/>
      <c r="V439" s="83">
        <v>4280</v>
      </c>
      <c r="W439" s="19">
        <f t="shared" si="19"/>
        <v>-1280486.3999999999</v>
      </c>
      <c r="X439" s="108">
        <f t="shared" si="20"/>
        <v>-99.67</v>
      </c>
      <c r="Y439" s="236"/>
    </row>
    <row r="440" spans="1:25" ht="15.75" customHeight="1">
      <c r="A440" s="618">
        <v>741</v>
      </c>
      <c r="B440" s="310" t="s">
        <v>2263</v>
      </c>
      <c r="C440" s="310" t="s">
        <v>1340</v>
      </c>
      <c r="D440" s="310" t="s">
        <v>2262</v>
      </c>
      <c r="E440" s="618" t="s">
        <v>1141</v>
      </c>
      <c r="F440" s="618">
        <v>1</v>
      </c>
      <c r="G440" s="620">
        <v>36951</v>
      </c>
      <c r="H440" s="71"/>
      <c r="I440" s="633" t="s">
        <v>2247</v>
      </c>
      <c r="J440" s="633" t="s">
        <v>1911</v>
      </c>
      <c r="K440" s="631">
        <v>3</v>
      </c>
      <c r="L440" s="631">
        <v>0</v>
      </c>
      <c r="M440" s="631">
        <v>0</v>
      </c>
      <c r="N440" s="631">
        <v>0</v>
      </c>
      <c r="O440" s="631">
        <v>0</v>
      </c>
      <c r="P440" s="631">
        <v>0</v>
      </c>
      <c r="Q440" s="631">
        <v>3</v>
      </c>
      <c r="R440" s="662">
        <v>300000</v>
      </c>
      <c r="S440" s="19">
        <v>154171.97</v>
      </c>
      <c r="T440" s="83">
        <v>6420</v>
      </c>
      <c r="U440" s="19"/>
      <c r="V440" s="83">
        <v>6420</v>
      </c>
      <c r="W440" s="19">
        <f t="shared" si="19"/>
        <v>-147751.97</v>
      </c>
      <c r="X440" s="108">
        <f t="shared" si="20"/>
        <v>-95.84</v>
      </c>
      <c r="Y440" s="236"/>
    </row>
    <row r="441" spans="1:25" ht="15.75" customHeight="1">
      <c r="A441" s="618">
        <v>742</v>
      </c>
      <c r="B441" s="310" t="s">
        <v>2264</v>
      </c>
      <c r="C441" s="310" t="s">
        <v>1756</v>
      </c>
      <c r="D441" s="310" t="s">
        <v>2262</v>
      </c>
      <c r="E441" s="618" t="s">
        <v>1141</v>
      </c>
      <c r="F441" s="618">
        <v>1</v>
      </c>
      <c r="G441" s="620">
        <v>36951</v>
      </c>
      <c r="H441" s="71"/>
      <c r="I441" s="633" t="s">
        <v>2247</v>
      </c>
      <c r="J441" s="633" t="s">
        <v>1911</v>
      </c>
      <c r="K441" s="631">
        <v>5</v>
      </c>
      <c r="L441" s="631">
        <v>0</v>
      </c>
      <c r="M441" s="631">
        <v>0</v>
      </c>
      <c r="N441" s="631">
        <v>0</v>
      </c>
      <c r="O441" s="631">
        <v>0</v>
      </c>
      <c r="P441" s="631">
        <v>0</v>
      </c>
      <c r="Q441" s="631">
        <v>5</v>
      </c>
      <c r="R441" s="662">
        <v>500000</v>
      </c>
      <c r="S441" s="19">
        <v>256953.28</v>
      </c>
      <c r="T441" s="83">
        <v>10700</v>
      </c>
      <c r="U441" s="19"/>
      <c r="V441" s="83">
        <v>10700</v>
      </c>
      <c r="W441" s="19">
        <f t="shared" si="19"/>
        <v>-246253.28</v>
      </c>
      <c r="X441" s="108">
        <f t="shared" si="20"/>
        <v>-95.84</v>
      </c>
      <c r="Y441" s="236"/>
    </row>
    <row r="442" spans="1:25" ht="15.75" customHeight="1">
      <c r="A442" s="618">
        <v>743</v>
      </c>
      <c r="B442" s="310" t="s">
        <v>2265</v>
      </c>
      <c r="C442" s="310" t="s">
        <v>1320</v>
      </c>
      <c r="D442" s="310" t="s">
        <v>2266</v>
      </c>
      <c r="E442" s="618" t="s">
        <v>1141</v>
      </c>
      <c r="F442" s="618">
        <v>1</v>
      </c>
      <c r="G442" s="620">
        <v>38504</v>
      </c>
      <c r="H442" s="71"/>
      <c r="I442" s="633" t="s">
        <v>2247</v>
      </c>
      <c r="J442" s="633" t="s">
        <v>1911</v>
      </c>
      <c r="K442" s="631">
        <v>1.25</v>
      </c>
      <c r="L442" s="631">
        <v>0</v>
      </c>
      <c r="M442" s="631">
        <v>0</v>
      </c>
      <c r="N442" s="631">
        <v>0</v>
      </c>
      <c r="O442" s="631">
        <v>0</v>
      </c>
      <c r="P442" s="631">
        <v>0</v>
      </c>
      <c r="Q442" s="631">
        <v>1.25</v>
      </c>
      <c r="R442" s="662">
        <v>124900</v>
      </c>
      <c r="S442" s="19">
        <v>77367.23</v>
      </c>
      <c r="T442" s="83">
        <v>2675</v>
      </c>
      <c r="U442" s="19"/>
      <c r="V442" s="83">
        <v>2675</v>
      </c>
      <c r="W442" s="19">
        <f t="shared" si="19"/>
        <v>-74692.23</v>
      </c>
      <c r="X442" s="108">
        <f t="shared" si="20"/>
        <v>-96.54</v>
      </c>
      <c r="Y442" s="236"/>
    </row>
    <row r="443" spans="1:25" ht="15.75" customHeight="1">
      <c r="A443" s="618">
        <v>744</v>
      </c>
      <c r="B443" s="310" t="s">
        <v>2267</v>
      </c>
      <c r="C443" s="310" t="s">
        <v>1437</v>
      </c>
      <c r="D443" s="310" t="s">
        <v>2268</v>
      </c>
      <c r="E443" s="618" t="s">
        <v>1141</v>
      </c>
      <c r="F443" s="618">
        <v>1</v>
      </c>
      <c r="G443" s="620">
        <v>36342</v>
      </c>
      <c r="H443" s="71"/>
      <c r="I443" s="633" t="s">
        <v>2247</v>
      </c>
      <c r="J443" s="633" t="s">
        <v>1911</v>
      </c>
      <c r="K443" s="631">
        <v>0</v>
      </c>
      <c r="L443" s="631">
        <v>67.930000000000007</v>
      </c>
      <c r="M443" s="631">
        <v>0</v>
      </c>
      <c r="N443" s="631">
        <v>0</v>
      </c>
      <c r="O443" s="631">
        <v>0</v>
      </c>
      <c r="P443" s="631">
        <v>0</v>
      </c>
      <c r="Q443" s="631">
        <v>67.930000000000007</v>
      </c>
      <c r="R443" s="662">
        <v>12242755.960000001</v>
      </c>
      <c r="S443" s="19">
        <v>5197303.25</v>
      </c>
      <c r="T443" s="83">
        <v>557026</v>
      </c>
      <c r="U443" s="19"/>
      <c r="V443" s="83">
        <v>557026</v>
      </c>
      <c r="W443" s="19">
        <f t="shared" si="19"/>
        <v>-4640277.25</v>
      </c>
      <c r="X443" s="108">
        <f t="shared" si="20"/>
        <v>-89.28</v>
      </c>
      <c r="Y443" s="236"/>
    </row>
    <row r="444" spans="1:25" ht="15.75" customHeight="1">
      <c r="A444" s="618">
        <v>745</v>
      </c>
      <c r="B444" s="310" t="s">
        <v>2269</v>
      </c>
      <c r="C444" s="310" t="s">
        <v>1438</v>
      </c>
      <c r="D444" s="310" t="s">
        <v>2268</v>
      </c>
      <c r="E444" s="618" t="s">
        <v>1141</v>
      </c>
      <c r="F444" s="618">
        <v>1</v>
      </c>
      <c r="G444" s="620">
        <v>37012</v>
      </c>
      <c r="H444" s="71"/>
      <c r="I444" s="633" t="s">
        <v>2247</v>
      </c>
      <c r="J444" s="633" t="s">
        <v>1911</v>
      </c>
      <c r="K444" s="631">
        <v>70</v>
      </c>
      <c r="L444" s="631">
        <v>0</v>
      </c>
      <c r="M444" s="631">
        <v>0</v>
      </c>
      <c r="N444" s="631">
        <v>0</v>
      </c>
      <c r="O444" s="631">
        <v>0</v>
      </c>
      <c r="P444" s="631">
        <v>0</v>
      </c>
      <c r="Q444" s="631">
        <v>70</v>
      </c>
      <c r="R444" s="662">
        <v>15612692.18</v>
      </c>
      <c r="S444" s="19">
        <v>7349174.3799999999</v>
      </c>
      <c r="T444" s="83">
        <v>149800</v>
      </c>
      <c r="U444" s="19"/>
      <c r="V444" s="83">
        <v>149800</v>
      </c>
      <c r="W444" s="19">
        <f t="shared" si="19"/>
        <v>-7199374.3799999999</v>
      </c>
      <c r="X444" s="108">
        <f t="shared" si="20"/>
        <v>-97.96</v>
      </c>
      <c r="Y444" s="236"/>
    </row>
    <row r="445" spans="1:25" ht="15.75" customHeight="1">
      <c r="A445" s="618">
        <v>746</v>
      </c>
      <c r="B445" s="310" t="s">
        <v>2270</v>
      </c>
      <c r="C445" s="310"/>
      <c r="D445" s="310" t="s">
        <v>2271</v>
      </c>
      <c r="E445" s="618" t="s">
        <v>1141</v>
      </c>
      <c r="F445" s="618">
        <v>1</v>
      </c>
      <c r="G445" s="620">
        <v>39753</v>
      </c>
      <c r="H445" s="71"/>
      <c r="I445" s="633" t="s">
        <v>2247</v>
      </c>
      <c r="J445" s="633" t="s">
        <v>1911</v>
      </c>
      <c r="K445" s="631">
        <v>5.67</v>
      </c>
      <c r="L445" s="631">
        <v>0</v>
      </c>
      <c r="M445" s="631">
        <v>0</v>
      </c>
      <c r="N445" s="631">
        <v>0.33</v>
      </c>
      <c r="O445" s="631">
        <v>0</v>
      </c>
      <c r="P445" s="631">
        <v>0</v>
      </c>
      <c r="Q445" s="631">
        <v>6</v>
      </c>
      <c r="R445" s="662">
        <v>13058256.699999999</v>
      </c>
      <c r="S445" s="19">
        <v>6192936.2400000002</v>
      </c>
      <c r="T445" s="83">
        <v>15532.8</v>
      </c>
      <c r="U445" s="19"/>
      <c r="V445" s="83">
        <v>15532.8</v>
      </c>
      <c r="W445" s="19">
        <f t="shared" si="19"/>
        <v>-6177403.4400000004</v>
      </c>
      <c r="X445" s="108">
        <f t="shared" si="20"/>
        <v>-99.75</v>
      </c>
      <c r="Y445" s="236"/>
    </row>
    <row r="446" spans="1:25" ht="15.75" customHeight="1">
      <c r="A446" s="618">
        <v>747</v>
      </c>
      <c r="B446" s="310" t="s">
        <v>2272</v>
      </c>
      <c r="C446" s="310" t="s">
        <v>1439</v>
      </c>
      <c r="D446" s="310" t="s">
        <v>2273</v>
      </c>
      <c r="E446" s="618" t="s">
        <v>1141</v>
      </c>
      <c r="F446" s="618">
        <v>1</v>
      </c>
      <c r="G446" s="620">
        <v>33208</v>
      </c>
      <c r="H446" s="71"/>
      <c r="I446" s="633" t="s">
        <v>2247</v>
      </c>
      <c r="J446" s="633" t="s">
        <v>1911</v>
      </c>
      <c r="K446" s="631">
        <v>0.13</v>
      </c>
      <c r="L446" s="631">
        <v>0.17</v>
      </c>
      <c r="M446" s="631">
        <v>0.01</v>
      </c>
      <c r="N446" s="631">
        <v>0</v>
      </c>
      <c r="O446" s="631">
        <v>0</v>
      </c>
      <c r="P446" s="631">
        <v>0</v>
      </c>
      <c r="Q446" s="631">
        <v>0.31</v>
      </c>
      <c r="R446" s="662">
        <v>12000</v>
      </c>
      <c r="S446" s="19">
        <v>5339.14</v>
      </c>
      <c r="T446" s="83">
        <v>2070.1999999999998</v>
      </c>
      <c r="U446" s="19"/>
      <c r="V446" s="83">
        <v>2070.1999999999998</v>
      </c>
      <c r="W446" s="19">
        <f t="shared" si="19"/>
        <v>-3268.94</v>
      </c>
      <c r="X446" s="108">
        <f t="shared" si="20"/>
        <v>-61.23</v>
      </c>
      <c r="Y446" s="236"/>
    </row>
    <row r="447" spans="1:25" ht="15.75" customHeight="1">
      <c r="A447" s="618">
        <v>748</v>
      </c>
      <c r="B447" s="310" t="s">
        <v>2272</v>
      </c>
      <c r="C447" s="310" t="s">
        <v>1439</v>
      </c>
      <c r="D447" s="310" t="s">
        <v>2273</v>
      </c>
      <c r="E447" s="618" t="s">
        <v>1141</v>
      </c>
      <c r="F447" s="618">
        <v>1</v>
      </c>
      <c r="G447" s="620">
        <v>39753</v>
      </c>
      <c r="H447" s="71"/>
      <c r="I447" s="633" t="s">
        <v>2247</v>
      </c>
      <c r="J447" s="633" t="s">
        <v>1911</v>
      </c>
      <c r="K447" s="631">
        <v>0.13</v>
      </c>
      <c r="L447" s="631">
        <v>0.17</v>
      </c>
      <c r="M447" s="631">
        <v>0.01</v>
      </c>
      <c r="N447" s="631">
        <v>0</v>
      </c>
      <c r="O447" s="631">
        <v>0</v>
      </c>
      <c r="P447" s="631">
        <v>0</v>
      </c>
      <c r="Q447" s="631">
        <v>0.31</v>
      </c>
      <c r="R447" s="662">
        <v>12000</v>
      </c>
      <c r="S447" s="19">
        <v>5339.14</v>
      </c>
      <c r="T447" s="83">
        <v>2070.1999999999998</v>
      </c>
      <c r="U447" s="19"/>
      <c r="V447" s="83">
        <v>2070.1999999999998</v>
      </c>
      <c r="W447" s="19">
        <f t="shared" si="19"/>
        <v>-3268.94</v>
      </c>
      <c r="X447" s="108">
        <f t="shared" si="20"/>
        <v>-61.23</v>
      </c>
      <c r="Y447" s="236"/>
    </row>
    <row r="448" spans="1:25" ht="15.75" customHeight="1">
      <c r="A448" s="618">
        <v>749</v>
      </c>
      <c r="B448" s="310" t="s">
        <v>2274</v>
      </c>
      <c r="C448" s="310" t="s">
        <v>1440</v>
      </c>
      <c r="D448" s="310" t="s">
        <v>2275</v>
      </c>
      <c r="E448" s="618" t="s">
        <v>1141</v>
      </c>
      <c r="F448" s="618">
        <v>1</v>
      </c>
      <c r="G448" s="620">
        <v>35947</v>
      </c>
      <c r="H448" s="71"/>
      <c r="I448" s="633" t="s">
        <v>2247</v>
      </c>
      <c r="J448" s="633" t="s">
        <v>1911</v>
      </c>
      <c r="K448" s="631">
        <v>0.27</v>
      </c>
      <c r="L448" s="631">
        <v>0</v>
      </c>
      <c r="M448" s="631">
        <v>0.01</v>
      </c>
      <c r="N448" s="631">
        <v>0</v>
      </c>
      <c r="O448" s="631">
        <v>0</v>
      </c>
      <c r="P448" s="631">
        <v>0</v>
      </c>
      <c r="Q448" s="631">
        <v>0.28000000000000003</v>
      </c>
      <c r="R448" s="662">
        <v>13000</v>
      </c>
      <c r="S448" s="19">
        <v>0</v>
      </c>
      <c r="T448" s="83">
        <v>975.8</v>
      </c>
      <c r="U448" s="19"/>
      <c r="V448" s="83">
        <v>975.8</v>
      </c>
      <c r="W448" s="19">
        <f t="shared" si="19"/>
        <v>975.8</v>
      </c>
      <c r="X448" s="108" t="str">
        <f t="shared" si="20"/>
        <v/>
      </c>
      <c r="Y448" s="236"/>
    </row>
    <row r="449" spans="1:25" ht="15.75" customHeight="1">
      <c r="A449" s="618">
        <v>750</v>
      </c>
      <c r="B449" s="310" t="s">
        <v>2274</v>
      </c>
      <c r="C449" s="310" t="s">
        <v>1440</v>
      </c>
      <c r="D449" s="310" t="s">
        <v>2275</v>
      </c>
      <c r="E449" s="618" t="s">
        <v>1141</v>
      </c>
      <c r="F449" s="618">
        <v>1</v>
      </c>
      <c r="G449" s="620">
        <v>35217</v>
      </c>
      <c r="H449" s="71"/>
      <c r="I449" s="633" t="s">
        <v>2247</v>
      </c>
      <c r="J449" s="633" t="s">
        <v>1911</v>
      </c>
      <c r="K449" s="631">
        <v>0.27</v>
      </c>
      <c r="L449" s="631">
        <v>0</v>
      </c>
      <c r="M449" s="631">
        <v>0.01</v>
      </c>
      <c r="N449" s="631">
        <v>0</v>
      </c>
      <c r="O449" s="631">
        <v>0</v>
      </c>
      <c r="P449" s="631">
        <v>0</v>
      </c>
      <c r="Q449" s="631">
        <v>0.28000000000000003</v>
      </c>
      <c r="R449" s="662">
        <v>13000</v>
      </c>
      <c r="S449" s="19">
        <v>5784.06</v>
      </c>
      <c r="T449" s="83">
        <v>975.8</v>
      </c>
      <c r="U449" s="19"/>
      <c r="V449" s="83">
        <v>975.8</v>
      </c>
      <c r="W449" s="19">
        <f t="shared" si="19"/>
        <v>-4808.26</v>
      </c>
      <c r="X449" s="108">
        <f t="shared" si="20"/>
        <v>-83.13</v>
      </c>
      <c r="Y449" s="236"/>
    </row>
    <row r="450" spans="1:25" ht="15.75" customHeight="1">
      <c r="A450" s="618">
        <v>751</v>
      </c>
      <c r="B450" s="310" t="s">
        <v>2274</v>
      </c>
      <c r="C450" s="310" t="s">
        <v>1441</v>
      </c>
      <c r="D450" s="310" t="s">
        <v>2275</v>
      </c>
      <c r="E450" s="618" t="s">
        <v>1141</v>
      </c>
      <c r="F450" s="618">
        <v>1</v>
      </c>
      <c r="G450" s="620">
        <v>33695</v>
      </c>
      <c r="H450" s="71"/>
      <c r="I450" s="633" t="s">
        <v>2247</v>
      </c>
      <c r="J450" s="633" t="s">
        <v>1911</v>
      </c>
      <c r="K450" s="631">
        <v>0.27</v>
      </c>
      <c r="L450" s="631">
        <v>0</v>
      </c>
      <c r="M450" s="631">
        <v>0.01</v>
      </c>
      <c r="N450" s="631">
        <v>0</v>
      </c>
      <c r="O450" s="631">
        <v>0</v>
      </c>
      <c r="P450" s="631">
        <v>0</v>
      </c>
      <c r="Q450" s="631">
        <v>0.28000000000000003</v>
      </c>
      <c r="R450" s="662">
        <v>16000</v>
      </c>
      <c r="S450" s="19">
        <v>7118.85</v>
      </c>
      <c r="T450" s="83">
        <v>975.8</v>
      </c>
      <c r="U450" s="19"/>
      <c r="V450" s="83">
        <v>975.8</v>
      </c>
      <c r="W450" s="19">
        <f t="shared" si="19"/>
        <v>-6143.05</v>
      </c>
      <c r="X450" s="108">
        <f t="shared" si="20"/>
        <v>-86.29</v>
      </c>
      <c r="Y450" s="236"/>
    </row>
    <row r="451" spans="1:25" ht="15.75" customHeight="1">
      <c r="A451" s="618">
        <v>752</v>
      </c>
      <c r="B451" s="310" t="s">
        <v>2208</v>
      </c>
      <c r="C451" s="310" t="s">
        <v>1441</v>
      </c>
      <c r="D451" s="310" t="s">
        <v>2095</v>
      </c>
      <c r="E451" s="618" t="s">
        <v>1141</v>
      </c>
      <c r="F451" s="618">
        <v>1</v>
      </c>
      <c r="G451" s="620">
        <v>38808</v>
      </c>
      <c r="H451" s="71"/>
      <c r="I451" s="633" t="s">
        <v>2247</v>
      </c>
      <c r="J451" s="633" t="s">
        <v>1911</v>
      </c>
      <c r="K451" s="631">
        <v>0.16</v>
      </c>
      <c r="L451" s="631">
        <v>0.05</v>
      </c>
      <c r="M451" s="631">
        <v>0.01</v>
      </c>
      <c r="N451" s="631">
        <v>0</v>
      </c>
      <c r="O451" s="631">
        <v>0</v>
      </c>
      <c r="P451" s="631">
        <v>0</v>
      </c>
      <c r="Q451" s="631">
        <v>0.22</v>
      </c>
      <c r="R451" s="662">
        <v>8000</v>
      </c>
      <c r="S451" s="19">
        <v>3559.42</v>
      </c>
      <c r="T451" s="83">
        <v>1150.4000000000001</v>
      </c>
      <c r="U451" s="19"/>
      <c r="V451" s="83">
        <v>1150.4000000000001</v>
      </c>
      <c r="W451" s="19">
        <f t="shared" si="19"/>
        <v>-2409.02</v>
      </c>
      <c r="X451" s="108">
        <f t="shared" si="20"/>
        <v>-67.680000000000007</v>
      </c>
      <c r="Y451" s="236"/>
    </row>
    <row r="452" spans="1:25" ht="15.75" customHeight="1">
      <c r="A452" s="618">
        <v>753</v>
      </c>
      <c r="B452" s="310" t="s">
        <v>2276</v>
      </c>
      <c r="C452" s="310" t="s">
        <v>1442</v>
      </c>
      <c r="D452" s="310" t="s">
        <v>2277</v>
      </c>
      <c r="E452" s="618" t="s">
        <v>1141</v>
      </c>
      <c r="F452" s="618">
        <v>1</v>
      </c>
      <c r="G452" s="620">
        <v>31717</v>
      </c>
      <c r="H452" s="71"/>
      <c r="I452" s="633" t="s">
        <v>2247</v>
      </c>
      <c r="J452" s="633" t="s">
        <v>1911</v>
      </c>
      <c r="K452" s="631">
        <v>0.23</v>
      </c>
      <c r="L452" s="631">
        <v>0.17</v>
      </c>
      <c r="M452" s="631">
        <v>0.02</v>
      </c>
      <c r="N452" s="631">
        <v>0</v>
      </c>
      <c r="O452" s="631">
        <v>0</v>
      </c>
      <c r="P452" s="631">
        <v>0</v>
      </c>
      <c r="Q452" s="631">
        <v>0.42</v>
      </c>
      <c r="R452" s="662">
        <v>15500</v>
      </c>
      <c r="S452" s="19">
        <v>6896.39</v>
      </c>
      <c r="T452" s="83">
        <v>2682.2</v>
      </c>
      <c r="U452" s="19"/>
      <c r="V452" s="83">
        <v>2682.2</v>
      </c>
      <c r="W452" s="19">
        <f t="shared" si="19"/>
        <v>-4214.1899999999996</v>
      </c>
      <c r="X452" s="108">
        <f t="shared" si="20"/>
        <v>-61.11</v>
      </c>
      <c r="Y452" s="236"/>
    </row>
    <row r="453" spans="1:25" ht="15.75" customHeight="1">
      <c r="A453" s="618">
        <v>754</v>
      </c>
      <c r="B453" s="310" t="s">
        <v>2276</v>
      </c>
      <c r="C453" s="310" t="s">
        <v>1443</v>
      </c>
      <c r="D453" s="310" t="s">
        <v>2277</v>
      </c>
      <c r="E453" s="618" t="s">
        <v>1141</v>
      </c>
      <c r="F453" s="618">
        <v>1</v>
      </c>
      <c r="G453" s="620">
        <v>36161</v>
      </c>
      <c r="H453" s="71"/>
      <c r="I453" s="633" t="s">
        <v>2247</v>
      </c>
      <c r="J453" s="633" t="s">
        <v>1911</v>
      </c>
      <c r="K453" s="631">
        <v>0.23</v>
      </c>
      <c r="L453" s="631">
        <v>0.17</v>
      </c>
      <c r="M453" s="631">
        <v>0.02</v>
      </c>
      <c r="N453" s="631">
        <v>0</v>
      </c>
      <c r="O453" s="631">
        <v>0</v>
      </c>
      <c r="P453" s="631">
        <v>0</v>
      </c>
      <c r="Q453" s="631">
        <v>0.42</v>
      </c>
      <c r="R453" s="662">
        <v>15500</v>
      </c>
      <c r="S453" s="19">
        <v>0</v>
      </c>
      <c r="T453" s="83">
        <v>2682.2</v>
      </c>
      <c r="U453" s="19"/>
      <c r="V453" s="83">
        <v>2682.2</v>
      </c>
      <c r="W453" s="19">
        <f t="shared" si="19"/>
        <v>2682.2</v>
      </c>
      <c r="X453" s="108" t="str">
        <f t="shared" si="20"/>
        <v/>
      </c>
      <c r="Y453" s="236"/>
    </row>
    <row r="454" spans="1:25" ht="15.75" customHeight="1">
      <c r="A454" s="618">
        <v>755</v>
      </c>
      <c r="B454" s="310" t="s">
        <v>1910</v>
      </c>
      <c r="C454" s="310" t="s">
        <v>1443</v>
      </c>
      <c r="D454" s="310" t="s">
        <v>2277</v>
      </c>
      <c r="E454" s="618" t="s">
        <v>1141</v>
      </c>
      <c r="F454" s="618">
        <v>1</v>
      </c>
      <c r="G454" s="620">
        <v>35827</v>
      </c>
      <c r="H454" s="71"/>
      <c r="I454" s="633" t="s">
        <v>2247</v>
      </c>
      <c r="J454" s="633" t="s">
        <v>1911</v>
      </c>
      <c r="K454" s="631">
        <v>0.05</v>
      </c>
      <c r="L454" s="631">
        <v>0.17</v>
      </c>
      <c r="M454" s="631">
        <v>0.01</v>
      </c>
      <c r="N454" s="631">
        <v>0</v>
      </c>
      <c r="O454" s="631">
        <v>0</v>
      </c>
      <c r="P454" s="631">
        <v>0</v>
      </c>
      <c r="Q454" s="631">
        <v>0.23</v>
      </c>
      <c r="R454" s="662">
        <v>16200</v>
      </c>
      <c r="S454" s="19">
        <v>0</v>
      </c>
      <c r="T454" s="83">
        <v>1899</v>
      </c>
      <c r="U454" s="19"/>
      <c r="V454" s="83">
        <v>1899</v>
      </c>
      <c r="W454" s="19">
        <f t="shared" si="19"/>
        <v>1899</v>
      </c>
      <c r="X454" s="108" t="str">
        <f t="shared" si="20"/>
        <v/>
      </c>
      <c r="Y454" s="236"/>
    </row>
    <row r="455" spans="1:25" ht="15.75" customHeight="1">
      <c r="A455" s="618">
        <v>756</v>
      </c>
      <c r="B455" s="310" t="s">
        <v>1910</v>
      </c>
      <c r="C455" s="310" t="s">
        <v>1444</v>
      </c>
      <c r="D455" s="310" t="s">
        <v>2277</v>
      </c>
      <c r="E455" s="618" t="s">
        <v>1141</v>
      </c>
      <c r="F455" s="618">
        <v>1</v>
      </c>
      <c r="G455" s="620">
        <v>35827</v>
      </c>
      <c r="H455" s="71"/>
      <c r="I455" s="633" t="s">
        <v>2247</v>
      </c>
      <c r="J455" s="633" t="s">
        <v>1911</v>
      </c>
      <c r="K455" s="631">
        <v>0.05</v>
      </c>
      <c r="L455" s="631">
        <v>0.17</v>
      </c>
      <c r="M455" s="631">
        <v>0.01</v>
      </c>
      <c r="N455" s="631">
        <v>0</v>
      </c>
      <c r="O455" s="631">
        <v>0</v>
      </c>
      <c r="P455" s="631">
        <v>0</v>
      </c>
      <c r="Q455" s="631">
        <v>0.23</v>
      </c>
      <c r="R455" s="662">
        <v>16200</v>
      </c>
      <c r="S455" s="19">
        <v>0</v>
      </c>
      <c r="T455" s="83">
        <v>1899</v>
      </c>
      <c r="U455" s="19"/>
      <c r="V455" s="83">
        <v>1899</v>
      </c>
      <c r="W455" s="19">
        <f t="shared" si="19"/>
        <v>1899</v>
      </c>
      <c r="X455" s="108" t="str">
        <f t="shared" si="20"/>
        <v/>
      </c>
      <c r="Y455" s="236"/>
    </row>
    <row r="456" spans="1:25" ht="15.75" customHeight="1">
      <c r="A456" s="618">
        <v>757</v>
      </c>
      <c r="B456" s="310" t="s">
        <v>2278</v>
      </c>
      <c r="C456" s="310" t="s">
        <v>1444</v>
      </c>
      <c r="D456" s="310" t="s">
        <v>2277</v>
      </c>
      <c r="E456" s="618" t="s">
        <v>1141</v>
      </c>
      <c r="F456" s="618">
        <v>1</v>
      </c>
      <c r="G456" s="620">
        <v>30682</v>
      </c>
      <c r="H456" s="71"/>
      <c r="I456" s="633" t="s">
        <v>2247</v>
      </c>
      <c r="J456" s="633" t="s">
        <v>1911</v>
      </c>
      <c r="K456" s="631">
        <v>0.23</v>
      </c>
      <c r="L456" s="631">
        <v>0.17</v>
      </c>
      <c r="M456" s="631">
        <v>0.02</v>
      </c>
      <c r="N456" s="631">
        <v>0</v>
      </c>
      <c r="O456" s="631">
        <v>0</v>
      </c>
      <c r="P456" s="631">
        <v>0</v>
      </c>
      <c r="Q456" s="631">
        <v>0.42</v>
      </c>
      <c r="R456" s="662">
        <v>16200</v>
      </c>
      <c r="S456" s="19">
        <v>7207.83</v>
      </c>
      <c r="T456" s="83">
        <v>2682.2</v>
      </c>
      <c r="U456" s="19"/>
      <c r="V456" s="83">
        <v>2682.2</v>
      </c>
      <c r="W456" s="19">
        <f t="shared" si="19"/>
        <v>-4525.63</v>
      </c>
      <c r="X456" s="108">
        <f t="shared" si="20"/>
        <v>-62.79</v>
      </c>
      <c r="Y456" s="236"/>
    </row>
    <row r="457" spans="1:25" ht="15.75" customHeight="1">
      <c r="A457" s="618">
        <v>758</v>
      </c>
      <c r="B457" s="310" t="s">
        <v>2278</v>
      </c>
      <c r="C457" s="310" t="s">
        <v>1444</v>
      </c>
      <c r="D457" s="310" t="s">
        <v>2277</v>
      </c>
      <c r="E457" s="618" t="s">
        <v>1141</v>
      </c>
      <c r="F457" s="618">
        <v>1</v>
      </c>
      <c r="G457" s="620">
        <v>35217</v>
      </c>
      <c r="H457" s="71"/>
      <c r="I457" s="633" t="s">
        <v>2247</v>
      </c>
      <c r="J457" s="633" t="s">
        <v>1911</v>
      </c>
      <c r="K457" s="631">
        <v>0.23</v>
      </c>
      <c r="L457" s="631">
        <v>0.17</v>
      </c>
      <c r="M457" s="631">
        <v>0.02</v>
      </c>
      <c r="N457" s="631">
        <v>0</v>
      </c>
      <c r="O457" s="631">
        <v>0</v>
      </c>
      <c r="P457" s="631">
        <v>0</v>
      </c>
      <c r="Q457" s="631">
        <v>0.42</v>
      </c>
      <c r="R457" s="662">
        <v>16200</v>
      </c>
      <c r="S457" s="19">
        <v>7207.83</v>
      </c>
      <c r="T457" s="83">
        <v>2682.2</v>
      </c>
      <c r="U457" s="19"/>
      <c r="V457" s="83">
        <v>2682.2</v>
      </c>
      <c r="W457" s="19">
        <f t="shared" si="19"/>
        <v>-4525.63</v>
      </c>
      <c r="X457" s="108">
        <f t="shared" si="20"/>
        <v>-62.79</v>
      </c>
      <c r="Y457" s="236"/>
    </row>
    <row r="458" spans="1:25" ht="15.75" customHeight="1">
      <c r="A458" s="618">
        <v>759</v>
      </c>
      <c r="B458" s="310" t="s">
        <v>2279</v>
      </c>
      <c r="C458" s="310" t="s">
        <v>1445</v>
      </c>
      <c r="D458" s="310" t="s">
        <v>2277</v>
      </c>
      <c r="E458" s="618" t="s">
        <v>1141</v>
      </c>
      <c r="F458" s="618">
        <v>1</v>
      </c>
      <c r="G458" s="620">
        <v>30834</v>
      </c>
      <c r="H458" s="71"/>
      <c r="I458" s="633" t="s">
        <v>2247</v>
      </c>
      <c r="J458" s="633" t="s">
        <v>1911</v>
      </c>
      <c r="K458" s="631">
        <v>0.16</v>
      </c>
      <c r="L458" s="631">
        <v>0.17</v>
      </c>
      <c r="M458" s="631">
        <v>0.01</v>
      </c>
      <c r="N458" s="631">
        <v>0</v>
      </c>
      <c r="O458" s="631">
        <v>0</v>
      </c>
      <c r="P458" s="631">
        <v>0</v>
      </c>
      <c r="Q458" s="631">
        <v>0.34</v>
      </c>
      <c r="R458" s="662">
        <v>14250</v>
      </c>
      <c r="S458" s="19">
        <v>6340.06</v>
      </c>
      <c r="T458" s="83">
        <v>2134.4</v>
      </c>
      <c r="U458" s="19"/>
      <c r="V458" s="83">
        <v>2134.4</v>
      </c>
      <c r="W458" s="19">
        <f t="shared" si="19"/>
        <v>-4205.66</v>
      </c>
      <c r="X458" s="108">
        <f t="shared" si="20"/>
        <v>-66.33</v>
      </c>
      <c r="Y458" s="236"/>
    </row>
    <row r="459" spans="1:25" ht="15.75" customHeight="1">
      <c r="A459" s="618">
        <v>760</v>
      </c>
      <c r="B459" s="310" t="s">
        <v>2279</v>
      </c>
      <c r="C459" s="310" t="s">
        <v>1445</v>
      </c>
      <c r="D459" s="310" t="s">
        <v>2277</v>
      </c>
      <c r="E459" s="618" t="s">
        <v>1141</v>
      </c>
      <c r="F459" s="618">
        <v>1</v>
      </c>
      <c r="G459" s="620">
        <v>38808</v>
      </c>
      <c r="H459" s="71"/>
      <c r="I459" s="633" t="s">
        <v>2247</v>
      </c>
      <c r="J459" s="633" t="s">
        <v>1911</v>
      </c>
      <c r="K459" s="631">
        <v>0.16</v>
      </c>
      <c r="L459" s="631">
        <v>0.17</v>
      </c>
      <c r="M459" s="631">
        <v>0.01</v>
      </c>
      <c r="N459" s="631">
        <v>0</v>
      </c>
      <c r="O459" s="631">
        <v>0</v>
      </c>
      <c r="P459" s="631">
        <v>0</v>
      </c>
      <c r="Q459" s="631">
        <v>0.34</v>
      </c>
      <c r="R459" s="662">
        <v>14250</v>
      </c>
      <c r="S459" s="19">
        <v>6082.13</v>
      </c>
      <c r="T459" s="83">
        <v>2134.4</v>
      </c>
      <c r="U459" s="19"/>
      <c r="V459" s="83">
        <v>2134.4</v>
      </c>
      <c r="W459" s="19">
        <f t="shared" si="19"/>
        <v>-3947.73</v>
      </c>
      <c r="X459" s="108">
        <f t="shared" si="20"/>
        <v>-64.91</v>
      </c>
      <c r="Y459" s="236"/>
    </row>
    <row r="460" spans="1:25" ht="15.75" customHeight="1">
      <c r="A460" s="618">
        <v>761</v>
      </c>
      <c r="B460" s="310" t="s">
        <v>2280</v>
      </c>
      <c r="C460" s="310" t="s">
        <v>1446</v>
      </c>
      <c r="D460" s="310" t="s">
        <v>2277</v>
      </c>
      <c r="E460" s="618" t="s">
        <v>1141</v>
      </c>
      <c r="F460" s="618">
        <v>1</v>
      </c>
      <c r="G460" s="620">
        <v>38078</v>
      </c>
      <c r="H460" s="71"/>
      <c r="I460" s="633" t="s">
        <v>2247</v>
      </c>
      <c r="J460" s="633" t="s">
        <v>1911</v>
      </c>
      <c r="K460" s="631">
        <v>0.17</v>
      </c>
      <c r="L460" s="631">
        <v>0</v>
      </c>
      <c r="M460" s="631">
        <v>0</v>
      </c>
      <c r="N460" s="631">
        <v>0</v>
      </c>
      <c r="O460" s="631">
        <v>0</v>
      </c>
      <c r="P460" s="631">
        <v>0</v>
      </c>
      <c r="Q460" s="631">
        <v>0.17</v>
      </c>
      <c r="R460" s="662">
        <v>16000</v>
      </c>
      <c r="S460" s="19">
        <v>7118.85</v>
      </c>
      <c r="T460" s="83">
        <v>363.8</v>
      </c>
      <c r="U460" s="19"/>
      <c r="V460" s="83">
        <v>363.8</v>
      </c>
      <c r="W460" s="19">
        <f t="shared" si="19"/>
        <v>-6755.05</v>
      </c>
      <c r="X460" s="108">
        <f t="shared" si="20"/>
        <v>-94.89</v>
      </c>
      <c r="Y460" s="236"/>
    </row>
    <row r="461" spans="1:25" ht="15.75" customHeight="1">
      <c r="A461" s="618">
        <v>762</v>
      </c>
      <c r="B461" s="310" t="s">
        <v>2280</v>
      </c>
      <c r="C461" s="310" t="s">
        <v>1446</v>
      </c>
      <c r="D461" s="310" t="s">
        <v>2281</v>
      </c>
      <c r="E461" s="618" t="s">
        <v>1141</v>
      </c>
      <c r="F461" s="618">
        <v>1</v>
      </c>
      <c r="G461" s="620">
        <v>35217</v>
      </c>
      <c r="H461" s="71"/>
      <c r="I461" s="633" t="s">
        <v>2247</v>
      </c>
      <c r="J461" s="633" t="s">
        <v>1911</v>
      </c>
      <c r="K461" s="631">
        <v>0.17</v>
      </c>
      <c r="L461" s="631">
        <v>0</v>
      </c>
      <c r="M461" s="631">
        <v>0</v>
      </c>
      <c r="N461" s="631">
        <v>0</v>
      </c>
      <c r="O461" s="631">
        <v>0</v>
      </c>
      <c r="P461" s="631">
        <v>0</v>
      </c>
      <c r="Q461" s="631">
        <v>0.17</v>
      </c>
      <c r="R461" s="662">
        <v>16000</v>
      </c>
      <c r="S461" s="19">
        <v>7118.85</v>
      </c>
      <c r="T461" s="83">
        <v>363.8</v>
      </c>
      <c r="U461" s="19"/>
      <c r="V461" s="83">
        <v>363.8</v>
      </c>
      <c r="W461" s="19">
        <f t="shared" si="19"/>
        <v>-6755.05</v>
      </c>
      <c r="X461" s="108">
        <f t="shared" si="20"/>
        <v>-94.89</v>
      </c>
      <c r="Y461" s="236"/>
    </row>
    <row r="462" spans="1:25" ht="15.75" customHeight="1">
      <c r="A462" s="618">
        <v>763</v>
      </c>
      <c r="B462" s="310" t="s">
        <v>1999</v>
      </c>
      <c r="C462" s="310" t="s">
        <v>1447</v>
      </c>
      <c r="D462" s="310" t="s">
        <v>2282</v>
      </c>
      <c r="E462" s="618" t="s">
        <v>1141</v>
      </c>
      <c r="F462" s="618">
        <v>1</v>
      </c>
      <c r="G462" s="620">
        <v>35217</v>
      </c>
      <c r="H462" s="71"/>
      <c r="I462" s="633" t="s">
        <v>2247</v>
      </c>
      <c r="J462" s="633" t="s">
        <v>1911</v>
      </c>
      <c r="K462" s="631">
        <v>0.16</v>
      </c>
      <c r="L462" s="631">
        <v>0.05</v>
      </c>
      <c r="M462" s="631">
        <v>0.01</v>
      </c>
      <c r="N462" s="631">
        <v>0</v>
      </c>
      <c r="O462" s="631">
        <v>0</v>
      </c>
      <c r="P462" s="631">
        <v>0</v>
      </c>
      <c r="Q462" s="631">
        <v>0.22</v>
      </c>
      <c r="R462" s="662">
        <v>2000</v>
      </c>
      <c r="S462" s="19">
        <v>889.85</v>
      </c>
      <c r="T462" s="83">
        <v>1150.4000000000001</v>
      </c>
      <c r="U462" s="19"/>
      <c r="V462" s="83">
        <v>1150.4000000000001</v>
      </c>
      <c r="W462" s="19">
        <f t="shared" si="19"/>
        <v>260.55</v>
      </c>
      <c r="X462" s="108">
        <f t="shared" si="20"/>
        <v>29.28</v>
      </c>
      <c r="Y462" s="236"/>
    </row>
    <row r="463" spans="1:25" ht="15.75" customHeight="1">
      <c r="A463" s="618">
        <v>764</v>
      </c>
      <c r="B463" s="310" t="s">
        <v>2283</v>
      </c>
      <c r="C463" s="310" t="s">
        <v>1448</v>
      </c>
      <c r="D463" s="310" t="s">
        <v>2282</v>
      </c>
      <c r="E463" s="618" t="s">
        <v>1141</v>
      </c>
      <c r="F463" s="618">
        <v>1</v>
      </c>
      <c r="G463" s="620">
        <v>36251</v>
      </c>
      <c r="H463" s="71"/>
      <c r="I463" s="633" t="s">
        <v>2247</v>
      </c>
      <c r="J463" s="633" t="s">
        <v>1911</v>
      </c>
      <c r="K463" s="631">
        <v>0.04</v>
      </c>
      <c r="L463" s="631">
        <v>0.05</v>
      </c>
      <c r="M463" s="631">
        <v>0</v>
      </c>
      <c r="N463" s="631">
        <v>0</v>
      </c>
      <c r="O463" s="631">
        <v>0</v>
      </c>
      <c r="P463" s="631">
        <v>0</v>
      </c>
      <c r="Q463" s="631">
        <v>0.09</v>
      </c>
      <c r="R463" s="662">
        <v>3600</v>
      </c>
      <c r="S463" s="19">
        <v>0</v>
      </c>
      <c r="T463" s="83">
        <v>495.6</v>
      </c>
      <c r="U463" s="19"/>
      <c r="V463" s="83">
        <v>495.6</v>
      </c>
      <c r="W463" s="19">
        <f t="shared" si="19"/>
        <v>495.6</v>
      </c>
      <c r="X463" s="108" t="str">
        <f t="shared" si="20"/>
        <v/>
      </c>
      <c r="Y463" s="236"/>
    </row>
    <row r="464" spans="1:25" ht="15.75" customHeight="1">
      <c r="A464" s="618">
        <v>765</v>
      </c>
      <c r="B464" s="310" t="s">
        <v>2284</v>
      </c>
      <c r="C464" s="310" t="s">
        <v>1449</v>
      </c>
      <c r="D464" s="310" t="s">
        <v>2282</v>
      </c>
      <c r="E464" s="618" t="s">
        <v>1141</v>
      </c>
      <c r="F464" s="618">
        <v>1</v>
      </c>
      <c r="G464" s="620">
        <v>33970</v>
      </c>
      <c r="H464" s="71"/>
      <c r="I464" s="633" t="s">
        <v>2247</v>
      </c>
      <c r="J464" s="633" t="s">
        <v>1911</v>
      </c>
      <c r="K464" s="631">
        <v>0.05</v>
      </c>
      <c r="L464" s="631">
        <v>0.05</v>
      </c>
      <c r="M464" s="631">
        <v>0.01</v>
      </c>
      <c r="N464" s="631">
        <v>0</v>
      </c>
      <c r="O464" s="631">
        <v>0</v>
      </c>
      <c r="P464" s="631">
        <v>0</v>
      </c>
      <c r="Q464" s="631">
        <v>0.11</v>
      </c>
      <c r="R464" s="662">
        <v>2000</v>
      </c>
      <c r="S464" s="19">
        <v>889.84</v>
      </c>
      <c r="T464" s="83">
        <v>915</v>
      </c>
      <c r="U464" s="19"/>
      <c r="V464" s="83">
        <v>915</v>
      </c>
      <c r="W464" s="19">
        <f t="shared" si="19"/>
        <v>25.16</v>
      </c>
      <c r="X464" s="108">
        <f t="shared" si="20"/>
        <v>2.83</v>
      </c>
      <c r="Y464" s="236"/>
    </row>
    <row r="465" spans="1:25" ht="15.75" customHeight="1">
      <c r="A465" s="618">
        <v>766</v>
      </c>
      <c r="B465" s="310" t="s">
        <v>2285</v>
      </c>
      <c r="C465" s="310" t="s">
        <v>1450</v>
      </c>
      <c r="D465" s="310" t="s">
        <v>2282</v>
      </c>
      <c r="E465" s="618" t="s">
        <v>1141</v>
      </c>
      <c r="F465" s="618">
        <v>1</v>
      </c>
      <c r="G465" s="620">
        <v>34274</v>
      </c>
      <c r="H465" s="71"/>
      <c r="I465" s="633" t="s">
        <v>2247</v>
      </c>
      <c r="J465" s="633" t="s">
        <v>1911</v>
      </c>
      <c r="K465" s="631">
        <v>0.06</v>
      </c>
      <c r="L465" s="631">
        <v>0</v>
      </c>
      <c r="M465" s="631">
        <v>0</v>
      </c>
      <c r="N465" s="631">
        <v>0</v>
      </c>
      <c r="O465" s="631">
        <v>0</v>
      </c>
      <c r="P465" s="631">
        <v>0</v>
      </c>
      <c r="Q465" s="631">
        <v>0.06</v>
      </c>
      <c r="R465" s="662">
        <v>1600</v>
      </c>
      <c r="S465" s="19">
        <v>711.89</v>
      </c>
      <c r="T465" s="83">
        <v>128.4</v>
      </c>
      <c r="U465" s="19"/>
      <c r="V465" s="83">
        <v>128.4</v>
      </c>
      <c r="W465" s="19">
        <f t="shared" si="19"/>
        <v>-583.49</v>
      </c>
      <c r="X465" s="108">
        <f t="shared" si="20"/>
        <v>-81.96</v>
      </c>
      <c r="Y465" s="236"/>
    </row>
    <row r="466" spans="1:25" ht="15.75" customHeight="1">
      <c r="A466" s="618">
        <v>767</v>
      </c>
      <c r="B466" s="310" t="s">
        <v>2286</v>
      </c>
      <c r="C466" s="310" t="s">
        <v>1451</v>
      </c>
      <c r="D466" s="310" t="s">
        <v>2281</v>
      </c>
      <c r="E466" s="618" t="s">
        <v>1141</v>
      </c>
      <c r="F466" s="618">
        <v>1</v>
      </c>
      <c r="G466" s="620">
        <v>36312</v>
      </c>
      <c r="H466" s="71"/>
      <c r="I466" s="633" t="s">
        <v>2247</v>
      </c>
      <c r="J466" s="633" t="s">
        <v>1911</v>
      </c>
      <c r="K466" s="631">
        <v>0.4</v>
      </c>
      <c r="L466" s="631">
        <v>0</v>
      </c>
      <c r="M466" s="631">
        <v>0.02</v>
      </c>
      <c r="N466" s="631">
        <v>0</v>
      </c>
      <c r="O466" s="631">
        <v>0</v>
      </c>
      <c r="P466" s="631">
        <v>0</v>
      </c>
      <c r="Q466" s="631">
        <v>0.42</v>
      </c>
      <c r="R466" s="662">
        <v>11600</v>
      </c>
      <c r="S466" s="19">
        <v>0</v>
      </c>
      <c r="T466" s="83">
        <v>1652</v>
      </c>
      <c r="U466" s="19"/>
      <c r="V466" s="83">
        <v>1652</v>
      </c>
      <c r="W466" s="19">
        <f t="shared" si="19"/>
        <v>1652</v>
      </c>
      <c r="X466" s="108" t="str">
        <f t="shared" si="20"/>
        <v/>
      </c>
      <c r="Y466" s="236"/>
    </row>
    <row r="467" spans="1:25" ht="15.75" customHeight="1">
      <c r="A467" s="618">
        <v>768</v>
      </c>
      <c r="B467" s="310" t="s">
        <v>2286</v>
      </c>
      <c r="C467" s="310" t="s">
        <v>1452</v>
      </c>
      <c r="D467" s="310" t="s">
        <v>2281</v>
      </c>
      <c r="E467" s="618" t="s">
        <v>1141</v>
      </c>
      <c r="F467" s="618">
        <v>1</v>
      </c>
      <c r="G467" s="620">
        <v>39753</v>
      </c>
      <c r="H467" s="71"/>
      <c r="I467" s="633" t="s">
        <v>2247</v>
      </c>
      <c r="J467" s="633" t="s">
        <v>1911</v>
      </c>
      <c r="K467" s="631">
        <v>0.4</v>
      </c>
      <c r="L467" s="631">
        <v>0</v>
      </c>
      <c r="M467" s="631">
        <v>0.02</v>
      </c>
      <c r="N467" s="631">
        <v>0</v>
      </c>
      <c r="O467" s="631">
        <v>0</v>
      </c>
      <c r="P467" s="631">
        <v>0</v>
      </c>
      <c r="Q467" s="631">
        <v>0.42</v>
      </c>
      <c r="R467" s="662">
        <v>11600</v>
      </c>
      <c r="S467" s="19">
        <v>5161.1499999999996</v>
      </c>
      <c r="T467" s="83">
        <v>1652</v>
      </c>
      <c r="U467" s="19"/>
      <c r="V467" s="83">
        <v>1652</v>
      </c>
      <c r="W467" s="19">
        <f t="shared" si="19"/>
        <v>-3509.15</v>
      </c>
      <c r="X467" s="108">
        <f t="shared" si="20"/>
        <v>-67.989999999999995</v>
      </c>
      <c r="Y467" s="236"/>
    </row>
    <row r="468" spans="1:25" ht="15.75" customHeight="1">
      <c r="A468" s="618">
        <v>769</v>
      </c>
      <c r="B468" s="310" t="s">
        <v>2287</v>
      </c>
      <c r="C468" s="310" t="s">
        <v>1453</v>
      </c>
      <c r="D468" s="310" t="s">
        <v>2288</v>
      </c>
      <c r="E468" s="618" t="s">
        <v>1141</v>
      </c>
      <c r="F468" s="618">
        <v>1</v>
      </c>
      <c r="G468" s="620">
        <v>35247</v>
      </c>
      <c r="H468" s="71"/>
      <c r="I468" s="633" t="s">
        <v>2247</v>
      </c>
      <c r="J468" s="633" t="s">
        <v>1911</v>
      </c>
      <c r="K468" s="631">
        <v>0.08</v>
      </c>
      <c r="L468" s="631">
        <v>0</v>
      </c>
      <c r="M468" s="631">
        <v>0</v>
      </c>
      <c r="N468" s="631">
        <v>0</v>
      </c>
      <c r="O468" s="631">
        <v>0</v>
      </c>
      <c r="P468" s="631">
        <v>0</v>
      </c>
      <c r="Q468" s="631">
        <v>0.08</v>
      </c>
      <c r="R468" s="662">
        <v>3138</v>
      </c>
      <c r="S468" s="19">
        <v>1396.25</v>
      </c>
      <c r="T468" s="83">
        <v>171.2</v>
      </c>
      <c r="U468" s="19"/>
      <c r="V468" s="83">
        <v>171.2</v>
      </c>
      <c r="W468" s="19">
        <f t="shared" si="19"/>
        <v>-1225.05</v>
      </c>
      <c r="X468" s="108">
        <f t="shared" si="20"/>
        <v>-87.74</v>
      </c>
      <c r="Y468" s="236"/>
    </row>
    <row r="469" spans="1:25" ht="15.75" customHeight="1">
      <c r="A469" s="618">
        <v>770</v>
      </c>
      <c r="B469" s="310" t="s">
        <v>2287</v>
      </c>
      <c r="C469" s="310" t="s">
        <v>1453</v>
      </c>
      <c r="D469" s="310" t="s">
        <v>2288</v>
      </c>
      <c r="E469" s="618" t="s">
        <v>1141</v>
      </c>
      <c r="F469" s="618">
        <v>1</v>
      </c>
      <c r="G469" s="620">
        <v>30042</v>
      </c>
      <c r="H469" s="71"/>
      <c r="I469" s="633" t="s">
        <v>2247</v>
      </c>
      <c r="J469" s="633" t="s">
        <v>1911</v>
      </c>
      <c r="K469" s="631">
        <v>0.08</v>
      </c>
      <c r="L469" s="631">
        <v>0</v>
      </c>
      <c r="M469" s="631">
        <v>0</v>
      </c>
      <c r="N469" s="631">
        <v>0</v>
      </c>
      <c r="O469" s="631">
        <v>0</v>
      </c>
      <c r="P469" s="631">
        <v>0</v>
      </c>
      <c r="Q469" s="631">
        <v>0.08</v>
      </c>
      <c r="R469" s="662">
        <v>3138</v>
      </c>
      <c r="S469" s="19">
        <v>1396.25</v>
      </c>
      <c r="T469" s="83">
        <v>171.2</v>
      </c>
      <c r="U469" s="19"/>
      <c r="V469" s="83">
        <v>171.2</v>
      </c>
      <c r="W469" s="19">
        <f t="shared" ref="W469:W531" si="21">V469-S469</f>
        <v>-1225.05</v>
      </c>
      <c r="X469" s="108">
        <f t="shared" ref="X469:X531" si="22">IF(OR(S469=0,S469=""),"",ROUND(W469/S469*100,2))</f>
        <v>-87.74</v>
      </c>
      <c r="Y469" s="236"/>
    </row>
    <row r="470" spans="1:25" ht="15.75" customHeight="1">
      <c r="A470" s="618">
        <v>771</v>
      </c>
      <c r="B470" s="310" t="s">
        <v>2289</v>
      </c>
      <c r="C470" s="310" t="s">
        <v>1454</v>
      </c>
      <c r="D470" s="310" t="s">
        <v>2262</v>
      </c>
      <c r="E470" s="618" t="s">
        <v>1141</v>
      </c>
      <c r="F470" s="618">
        <v>1</v>
      </c>
      <c r="G470" s="620">
        <v>30042</v>
      </c>
      <c r="H470" s="71"/>
      <c r="I470" s="633" t="s">
        <v>2247</v>
      </c>
      <c r="J470" s="633" t="s">
        <v>1911</v>
      </c>
      <c r="K470" s="631">
        <v>0.2</v>
      </c>
      <c r="L470" s="631">
        <v>0</v>
      </c>
      <c r="M470" s="631">
        <v>0</v>
      </c>
      <c r="N470" s="631">
        <v>0</v>
      </c>
      <c r="O470" s="631">
        <v>0</v>
      </c>
      <c r="P470" s="631">
        <v>0</v>
      </c>
      <c r="Q470" s="631">
        <v>0.2</v>
      </c>
      <c r="R470" s="662">
        <v>28000</v>
      </c>
      <c r="S470" s="19">
        <v>12457.98</v>
      </c>
      <c r="T470" s="83">
        <v>428</v>
      </c>
      <c r="U470" s="19"/>
      <c r="V470" s="83">
        <v>428</v>
      </c>
      <c r="W470" s="19">
        <f t="shared" si="21"/>
        <v>-12029.98</v>
      </c>
      <c r="X470" s="108">
        <f t="shared" si="22"/>
        <v>-96.56</v>
      </c>
      <c r="Y470" s="236"/>
    </row>
    <row r="471" spans="1:25" ht="15.75" customHeight="1">
      <c r="A471" s="618">
        <v>772</v>
      </c>
      <c r="B471" s="310" t="s">
        <v>2290</v>
      </c>
      <c r="C471" s="310" t="s">
        <v>1455</v>
      </c>
      <c r="D471" s="310" t="s">
        <v>2291</v>
      </c>
      <c r="E471" s="618" t="s">
        <v>1141</v>
      </c>
      <c r="F471" s="618">
        <v>1</v>
      </c>
      <c r="G471" s="620">
        <v>30529</v>
      </c>
      <c r="H471" s="71"/>
      <c r="I471" s="633" t="s">
        <v>2247</v>
      </c>
      <c r="J471" s="633" t="s">
        <v>1911</v>
      </c>
      <c r="K471" s="631">
        <v>0.17</v>
      </c>
      <c r="L471" s="631">
        <v>0</v>
      </c>
      <c r="M471" s="631">
        <v>0.01</v>
      </c>
      <c r="N471" s="631">
        <v>0</v>
      </c>
      <c r="O471" s="631">
        <v>0</v>
      </c>
      <c r="P471" s="631">
        <v>0</v>
      </c>
      <c r="Q471" s="631">
        <v>0.18</v>
      </c>
      <c r="R471" s="662">
        <v>8000</v>
      </c>
      <c r="S471" s="19">
        <v>3559.42</v>
      </c>
      <c r="T471" s="83">
        <v>761.8</v>
      </c>
      <c r="U471" s="19"/>
      <c r="V471" s="83">
        <v>761.8</v>
      </c>
      <c r="W471" s="19">
        <f t="shared" si="21"/>
        <v>-2797.62</v>
      </c>
      <c r="X471" s="108">
        <f t="shared" si="22"/>
        <v>-78.599999999999994</v>
      </c>
      <c r="Y471" s="236"/>
    </row>
    <row r="472" spans="1:25" ht="15.75" customHeight="1">
      <c r="A472" s="618">
        <v>773</v>
      </c>
      <c r="B472" s="310" t="s">
        <v>2292</v>
      </c>
      <c r="C472" s="310" t="s">
        <v>1456</v>
      </c>
      <c r="D472" s="310" t="s">
        <v>2293</v>
      </c>
      <c r="E472" s="618" t="s">
        <v>1141</v>
      </c>
      <c r="F472" s="618">
        <v>1</v>
      </c>
      <c r="G472" s="620">
        <v>30103</v>
      </c>
      <c r="H472" s="71"/>
      <c r="I472" s="633" t="s">
        <v>2247</v>
      </c>
      <c r="J472" s="633" t="s">
        <v>1911</v>
      </c>
      <c r="K472" s="631">
        <v>0.02</v>
      </c>
      <c r="L472" s="631">
        <v>0.2</v>
      </c>
      <c r="M472" s="631">
        <v>0</v>
      </c>
      <c r="N472" s="631">
        <v>0</v>
      </c>
      <c r="O472" s="631">
        <v>0</v>
      </c>
      <c r="P472" s="631">
        <v>0</v>
      </c>
      <c r="Q472" s="631">
        <v>0.22</v>
      </c>
      <c r="R472" s="662">
        <v>4800</v>
      </c>
      <c r="S472" s="19">
        <v>2135.66</v>
      </c>
      <c r="T472" s="83">
        <v>1682.8</v>
      </c>
      <c r="U472" s="19"/>
      <c r="V472" s="83">
        <v>1682.8</v>
      </c>
      <c r="W472" s="19">
        <f t="shared" si="21"/>
        <v>-452.86</v>
      </c>
      <c r="X472" s="108">
        <f t="shared" si="22"/>
        <v>-21.2</v>
      </c>
      <c r="Y472" s="236"/>
    </row>
    <row r="473" spans="1:25" ht="15.75" customHeight="1">
      <c r="A473" s="618">
        <v>774</v>
      </c>
      <c r="B473" s="310" t="s">
        <v>2179</v>
      </c>
      <c r="C473" s="310" t="s">
        <v>1457</v>
      </c>
      <c r="D473" s="310" t="s">
        <v>2294</v>
      </c>
      <c r="E473" s="618" t="s">
        <v>1141</v>
      </c>
      <c r="F473" s="618">
        <v>1</v>
      </c>
      <c r="G473" s="620">
        <v>30437</v>
      </c>
      <c r="H473" s="71"/>
      <c r="I473" s="633" t="s">
        <v>2247</v>
      </c>
      <c r="J473" s="633" t="s">
        <v>1911</v>
      </c>
      <c r="K473" s="631">
        <v>0.1</v>
      </c>
      <c r="L473" s="631">
        <v>0</v>
      </c>
      <c r="M473" s="631">
        <v>0.01</v>
      </c>
      <c r="N473" s="631">
        <v>0</v>
      </c>
      <c r="O473" s="631">
        <v>0</v>
      </c>
      <c r="P473" s="631">
        <v>0</v>
      </c>
      <c r="Q473" s="631">
        <v>0.11</v>
      </c>
      <c r="R473" s="662">
        <v>4600</v>
      </c>
      <c r="S473" s="19">
        <v>2046.67</v>
      </c>
      <c r="T473" s="83">
        <v>612</v>
      </c>
      <c r="U473" s="19"/>
      <c r="V473" s="83">
        <v>612</v>
      </c>
      <c r="W473" s="19">
        <f t="shared" si="21"/>
        <v>-1434.67</v>
      </c>
      <c r="X473" s="108">
        <f t="shared" si="22"/>
        <v>-70.099999999999994</v>
      </c>
      <c r="Y473" s="236"/>
    </row>
    <row r="474" spans="1:25" ht="15.75" customHeight="1">
      <c r="A474" s="618">
        <v>775</v>
      </c>
      <c r="B474" s="310" t="s">
        <v>2120</v>
      </c>
      <c r="C474" s="310" t="s">
        <v>1458</v>
      </c>
      <c r="D474" s="310" t="s">
        <v>2295</v>
      </c>
      <c r="E474" s="618" t="s">
        <v>1141</v>
      </c>
      <c r="F474" s="618">
        <v>1</v>
      </c>
      <c r="G474" s="620">
        <v>38353</v>
      </c>
      <c r="H474" s="71"/>
      <c r="I474" s="633" t="s">
        <v>2247</v>
      </c>
      <c r="J474" s="633" t="s">
        <v>1911</v>
      </c>
      <c r="K474" s="631">
        <v>7.0000000000000007E-2</v>
      </c>
      <c r="L474" s="631">
        <v>0</v>
      </c>
      <c r="M474" s="631">
        <v>0</v>
      </c>
      <c r="N474" s="631">
        <v>0</v>
      </c>
      <c r="O474" s="631">
        <v>0</v>
      </c>
      <c r="P474" s="631">
        <v>0</v>
      </c>
      <c r="Q474" s="631">
        <v>7.0000000000000007E-2</v>
      </c>
      <c r="R474" s="662">
        <v>6000</v>
      </c>
      <c r="S474" s="19">
        <v>2669.56</v>
      </c>
      <c r="T474" s="83">
        <v>149.80000000000001</v>
      </c>
      <c r="U474" s="19"/>
      <c r="V474" s="83">
        <v>149.80000000000001</v>
      </c>
      <c r="W474" s="19">
        <f t="shared" si="21"/>
        <v>-2519.7600000000002</v>
      </c>
      <c r="X474" s="108">
        <f t="shared" si="22"/>
        <v>-94.39</v>
      </c>
      <c r="Y474" s="236"/>
    </row>
    <row r="475" spans="1:25" ht="15.75" customHeight="1">
      <c r="A475" s="618">
        <v>776</v>
      </c>
      <c r="B475" s="310" t="s">
        <v>2120</v>
      </c>
      <c r="C475" s="310" t="s">
        <v>1459</v>
      </c>
      <c r="D475" s="310" t="s">
        <v>2295</v>
      </c>
      <c r="E475" s="618" t="s">
        <v>1141</v>
      </c>
      <c r="F475" s="618">
        <v>1</v>
      </c>
      <c r="G475" s="620">
        <v>32933</v>
      </c>
      <c r="H475" s="71"/>
      <c r="I475" s="633" t="s">
        <v>2247</v>
      </c>
      <c r="J475" s="633" t="s">
        <v>1911</v>
      </c>
      <c r="K475" s="631">
        <v>7.0000000000000007E-2</v>
      </c>
      <c r="L475" s="631">
        <v>0</v>
      </c>
      <c r="M475" s="631">
        <v>0</v>
      </c>
      <c r="N475" s="631">
        <v>0</v>
      </c>
      <c r="O475" s="631">
        <v>0</v>
      </c>
      <c r="P475" s="631">
        <v>0</v>
      </c>
      <c r="Q475" s="631">
        <v>7.0000000000000007E-2</v>
      </c>
      <c r="R475" s="662">
        <v>6500</v>
      </c>
      <c r="S475" s="19">
        <v>2892.03</v>
      </c>
      <c r="T475" s="83">
        <v>149.80000000000001</v>
      </c>
      <c r="U475" s="19"/>
      <c r="V475" s="83">
        <v>149.80000000000001</v>
      </c>
      <c r="W475" s="19">
        <f t="shared" si="21"/>
        <v>-2742.23</v>
      </c>
      <c r="X475" s="108">
        <f t="shared" si="22"/>
        <v>-94.82</v>
      </c>
      <c r="Y475" s="236"/>
    </row>
    <row r="476" spans="1:25" ht="15.75" customHeight="1">
      <c r="A476" s="618">
        <v>777</v>
      </c>
      <c r="B476" s="310" t="s">
        <v>2197</v>
      </c>
      <c r="C476" s="310" t="s">
        <v>1460</v>
      </c>
      <c r="D476" s="310" t="s">
        <v>2295</v>
      </c>
      <c r="E476" s="618" t="s">
        <v>1141</v>
      </c>
      <c r="F476" s="618">
        <v>1</v>
      </c>
      <c r="G476" s="620">
        <v>33055</v>
      </c>
      <c r="H476" s="71"/>
      <c r="I476" s="633" t="s">
        <v>2247</v>
      </c>
      <c r="J476" s="633" t="s">
        <v>1911</v>
      </c>
      <c r="K476" s="631">
        <v>0.03</v>
      </c>
      <c r="L476" s="631">
        <v>0.05</v>
      </c>
      <c r="M476" s="631">
        <v>0</v>
      </c>
      <c r="N476" s="631">
        <v>0</v>
      </c>
      <c r="O476" s="631">
        <v>0</v>
      </c>
      <c r="P476" s="631">
        <v>0</v>
      </c>
      <c r="Q476" s="631">
        <v>0.08</v>
      </c>
      <c r="R476" s="662">
        <v>7000</v>
      </c>
      <c r="S476" s="19">
        <v>3114.5</v>
      </c>
      <c r="T476" s="83">
        <v>474.2</v>
      </c>
      <c r="U476" s="19"/>
      <c r="V476" s="83">
        <v>474.2</v>
      </c>
      <c r="W476" s="19">
        <f t="shared" si="21"/>
        <v>-2640.3</v>
      </c>
      <c r="X476" s="108">
        <f t="shared" si="22"/>
        <v>-84.77</v>
      </c>
      <c r="Y476" s="236"/>
    </row>
    <row r="477" spans="1:25" ht="15.75" customHeight="1">
      <c r="A477" s="618">
        <v>778</v>
      </c>
      <c r="B477" s="310" t="s">
        <v>2197</v>
      </c>
      <c r="C477" s="310" t="s">
        <v>1460</v>
      </c>
      <c r="D477" s="310" t="s">
        <v>2295</v>
      </c>
      <c r="E477" s="618" t="s">
        <v>1141</v>
      </c>
      <c r="F477" s="618">
        <v>1</v>
      </c>
      <c r="G477" s="620">
        <v>35247</v>
      </c>
      <c r="H477" s="71"/>
      <c r="I477" s="633" t="s">
        <v>2247</v>
      </c>
      <c r="J477" s="633" t="s">
        <v>1911</v>
      </c>
      <c r="K477" s="631">
        <v>0.03</v>
      </c>
      <c r="L477" s="631">
        <v>0.05</v>
      </c>
      <c r="M477" s="631">
        <v>0</v>
      </c>
      <c r="N477" s="631">
        <v>0</v>
      </c>
      <c r="O477" s="631">
        <v>0</v>
      </c>
      <c r="P477" s="631">
        <v>0</v>
      </c>
      <c r="Q477" s="631">
        <v>0.08</v>
      </c>
      <c r="R477" s="662">
        <v>7000</v>
      </c>
      <c r="S477" s="19">
        <v>3114.5</v>
      </c>
      <c r="T477" s="83">
        <v>474.2</v>
      </c>
      <c r="U477" s="19"/>
      <c r="V477" s="83">
        <v>474.2</v>
      </c>
      <c r="W477" s="19">
        <f t="shared" si="21"/>
        <v>-2640.3</v>
      </c>
      <c r="X477" s="108">
        <f t="shared" si="22"/>
        <v>-84.77</v>
      </c>
      <c r="Y477" s="236"/>
    </row>
    <row r="478" spans="1:25" ht="15.75" customHeight="1">
      <c r="A478" s="652">
        <v>779</v>
      </c>
      <c r="B478" s="310" t="s">
        <v>2296</v>
      </c>
      <c r="C478" s="310" t="s">
        <v>1461</v>
      </c>
      <c r="D478" s="310" t="s">
        <v>2262</v>
      </c>
      <c r="E478" s="618" t="s">
        <v>1141</v>
      </c>
      <c r="F478" s="618">
        <v>1</v>
      </c>
      <c r="G478" s="620">
        <v>33390</v>
      </c>
      <c r="H478" s="71"/>
      <c r="I478" s="633" t="s">
        <v>2247</v>
      </c>
      <c r="J478" s="633" t="s">
        <v>1911</v>
      </c>
      <c r="K478" s="631">
        <v>0</v>
      </c>
      <c r="L478" s="631">
        <v>106.4</v>
      </c>
      <c r="M478" s="631">
        <v>0</v>
      </c>
      <c r="N478" s="631">
        <v>0</v>
      </c>
      <c r="O478" s="631">
        <v>0</v>
      </c>
      <c r="P478" s="631">
        <v>0</v>
      </c>
      <c r="Q478" s="631">
        <v>106.4</v>
      </c>
      <c r="R478" s="662">
        <v>6740000</v>
      </c>
      <c r="S478" s="19">
        <v>2998813.98</v>
      </c>
      <c r="T478" s="83">
        <v>872480</v>
      </c>
      <c r="U478" s="19"/>
      <c r="V478" s="83">
        <v>872480</v>
      </c>
      <c r="W478" s="19">
        <f t="shared" si="21"/>
        <v>-2126333.98</v>
      </c>
      <c r="X478" s="108">
        <f t="shared" si="22"/>
        <v>-70.91</v>
      </c>
      <c r="Y478" s="236"/>
    </row>
    <row r="479" spans="1:25" ht="15.75" customHeight="1">
      <c r="A479" s="652">
        <v>780</v>
      </c>
      <c r="B479" s="310" t="s">
        <v>2297</v>
      </c>
      <c r="C479" s="310" t="s">
        <v>1462</v>
      </c>
      <c r="D479" s="310" t="s">
        <v>2298</v>
      </c>
      <c r="E479" s="618" t="s">
        <v>1141</v>
      </c>
      <c r="F479" s="618">
        <v>1</v>
      </c>
      <c r="G479" s="620">
        <v>30468</v>
      </c>
      <c r="H479" s="71"/>
      <c r="I479" s="633" t="s">
        <v>2247</v>
      </c>
      <c r="J479" s="633" t="s">
        <v>1911</v>
      </c>
      <c r="K479" s="631">
        <v>0</v>
      </c>
      <c r="L479" s="631">
        <v>12</v>
      </c>
      <c r="M479" s="631">
        <v>0</v>
      </c>
      <c r="N479" s="631">
        <v>0</v>
      </c>
      <c r="O479" s="631">
        <v>0</v>
      </c>
      <c r="P479" s="631">
        <v>0</v>
      </c>
      <c r="Q479" s="631">
        <v>12</v>
      </c>
      <c r="R479" s="662">
        <v>658000</v>
      </c>
      <c r="S479" s="19">
        <v>292762.56</v>
      </c>
      <c r="T479" s="83">
        <v>98400</v>
      </c>
      <c r="U479" s="19"/>
      <c r="V479" s="83">
        <v>98400</v>
      </c>
      <c r="W479" s="19">
        <f t="shared" si="21"/>
        <v>-194362.56</v>
      </c>
      <c r="X479" s="108">
        <f t="shared" si="22"/>
        <v>-66.39</v>
      </c>
      <c r="Y479" s="236"/>
    </row>
    <row r="480" spans="1:25" ht="15.75" customHeight="1">
      <c r="A480" s="652">
        <v>781</v>
      </c>
      <c r="B480" s="310" t="s">
        <v>2299</v>
      </c>
      <c r="C480" s="310" t="s">
        <v>1463</v>
      </c>
      <c r="D480" s="310" t="s">
        <v>2300</v>
      </c>
      <c r="E480" s="618" t="s">
        <v>1141</v>
      </c>
      <c r="F480" s="618">
        <v>1</v>
      </c>
      <c r="G480" s="620">
        <v>31017</v>
      </c>
      <c r="H480" s="71"/>
      <c r="I480" s="633" t="s">
        <v>2247</v>
      </c>
      <c r="J480" s="633" t="s">
        <v>1911</v>
      </c>
      <c r="K480" s="631">
        <v>0</v>
      </c>
      <c r="L480" s="631">
        <v>5.18</v>
      </c>
      <c r="M480" s="631">
        <v>0</v>
      </c>
      <c r="N480" s="631">
        <v>0</v>
      </c>
      <c r="O480" s="631">
        <v>0</v>
      </c>
      <c r="P480" s="631">
        <v>0</v>
      </c>
      <c r="Q480" s="631">
        <v>5.18</v>
      </c>
      <c r="R480" s="662">
        <v>59000</v>
      </c>
      <c r="S480" s="19">
        <v>26250.74</v>
      </c>
      <c r="T480" s="83">
        <v>42476</v>
      </c>
      <c r="U480" s="19"/>
      <c r="V480" s="83">
        <v>42476</v>
      </c>
      <c r="W480" s="19">
        <f t="shared" si="21"/>
        <v>16225.26</v>
      </c>
      <c r="X480" s="108">
        <f t="shared" si="22"/>
        <v>61.81</v>
      </c>
      <c r="Y480" s="236"/>
    </row>
    <row r="481" spans="1:25" ht="15.75" customHeight="1">
      <c r="A481" s="652">
        <v>782</v>
      </c>
      <c r="B481" s="310" t="s">
        <v>2301</v>
      </c>
      <c r="C481" s="310" t="s">
        <v>1464</v>
      </c>
      <c r="D481" s="310" t="s">
        <v>2300</v>
      </c>
      <c r="E481" s="618" t="s">
        <v>1141</v>
      </c>
      <c r="F481" s="618">
        <v>1</v>
      </c>
      <c r="G481" s="620">
        <v>33239</v>
      </c>
      <c r="H481" s="71"/>
      <c r="I481" s="633" t="s">
        <v>2247</v>
      </c>
      <c r="J481" s="633" t="s">
        <v>1911</v>
      </c>
      <c r="K481" s="631">
        <v>0</v>
      </c>
      <c r="L481" s="631">
        <v>2.38</v>
      </c>
      <c r="M481" s="631">
        <v>0</v>
      </c>
      <c r="N481" s="631">
        <v>0</v>
      </c>
      <c r="O481" s="631">
        <v>0</v>
      </c>
      <c r="P481" s="631">
        <v>0</v>
      </c>
      <c r="Q481" s="631">
        <v>2.38</v>
      </c>
      <c r="R481" s="662">
        <v>102300</v>
      </c>
      <c r="S481" s="19">
        <v>45516.12</v>
      </c>
      <c r="T481" s="83">
        <v>19516</v>
      </c>
      <c r="U481" s="19"/>
      <c r="V481" s="83">
        <v>19516</v>
      </c>
      <c r="W481" s="19">
        <f t="shared" si="21"/>
        <v>-26000.12</v>
      </c>
      <c r="X481" s="108">
        <f t="shared" si="22"/>
        <v>-57.12</v>
      </c>
      <c r="Y481" s="236"/>
    </row>
    <row r="482" spans="1:25" ht="15.75" customHeight="1">
      <c r="A482" s="652">
        <v>783</v>
      </c>
      <c r="B482" s="310" t="s">
        <v>2302</v>
      </c>
      <c r="C482" s="310" t="s">
        <v>1465</v>
      </c>
      <c r="D482" s="310" t="s">
        <v>2300</v>
      </c>
      <c r="E482" s="618" t="s">
        <v>1141</v>
      </c>
      <c r="F482" s="618">
        <v>1</v>
      </c>
      <c r="G482" s="620">
        <v>30498</v>
      </c>
      <c r="H482" s="71"/>
      <c r="I482" s="633" t="s">
        <v>2247</v>
      </c>
      <c r="J482" s="633" t="s">
        <v>1911</v>
      </c>
      <c r="K482" s="631">
        <v>0</v>
      </c>
      <c r="L482" s="631">
        <v>1.1200000000000001</v>
      </c>
      <c r="M482" s="631">
        <v>0</v>
      </c>
      <c r="N482" s="631">
        <v>0</v>
      </c>
      <c r="O482" s="631">
        <v>0</v>
      </c>
      <c r="P482" s="631">
        <v>0</v>
      </c>
      <c r="Q482" s="631">
        <v>1.1200000000000001</v>
      </c>
      <c r="R482" s="662">
        <v>88000</v>
      </c>
      <c r="S482" s="19">
        <v>39153.65</v>
      </c>
      <c r="T482" s="83">
        <v>9184</v>
      </c>
      <c r="U482" s="19"/>
      <c r="V482" s="83">
        <v>9184</v>
      </c>
      <c r="W482" s="19">
        <f t="shared" si="21"/>
        <v>-29969.65</v>
      </c>
      <c r="X482" s="108">
        <f t="shared" si="22"/>
        <v>-76.540000000000006</v>
      </c>
      <c r="Y482" s="236"/>
    </row>
    <row r="483" spans="1:25" ht="15.75" customHeight="1">
      <c r="A483" s="652">
        <v>784</v>
      </c>
      <c r="B483" s="310" t="s">
        <v>2303</v>
      </c>
      <c r="C483" s="310" t="s">
        <v>1466</v>
      </c>
      <c r="D483" s="310" t="s">
        <v>2304</v>
      </c>
      <c r="E483" s="618" t="s">
        <v>1141</v>
      </c>
      <c r="F483" s="618">
        <v>1</v>
      </c>
      <c r="G483" s="620">
        <v>30713</v>
      </c>
      <c r="H483" s="71"/>
      <c r="I483" s="633" t="s">
        <v>2247</v>
      </c>
      <c r="J483" s="633" t="s">
        <v>1911</v>
      </c>
      <c r="K483" s="631">
        <v>0</v>
      </c>
      <c r="L483" s="631">
        <v>3.24</v>
      </c>
      <c r="M483" s="631">
        <v>0</v>
      </c>
      <c r="N483" s="631">
        <v>0</v>
      </c>
      <c r="O483" s="631">
        <v>0</v>
      </c>
      <c r="P483" s="631">
        <v>0</v>
      </c>
      <c r="Q483" s="631">
        <v>3.24</v>
      </c>
      <c r="R483" s="662">
        <v>220000</v>
      </c>
      <c r="S483" s="19">
        <v>97884.13</v>
      </c>
      <c r="T483" s="83">
        <v>26568</v>
      </c>
      <c r="U483" s="19"/>
      <c r="V483" s="83">
        <v>26568</v>
      </c>
      <c r="W483" s="19">
        <f t="shared" si="21"/>
        <v>-71316.13</v>
      </c>
      <c r="X483" s="108">
        <f t="shared" si="22"/>
        <v>-72.86</v>
      </c>
      <c r="Y483" s="236"/>
    </row>
    <row r="484" spans="1:25" ht="15.75" customHeight="1">
      <c r="A484" s="652">
        <v>785</v>
      </c>
      <c r="B484" s="310" t="s">
        <v>2305</v>
      </c>
      <c r="C484" s="310" t="s">
        <v>1467</v>
      </c>
      <c r="D484" s="310" t="s">
        <v>2262</v>
      </c>
      <c r="E484" s="618" t="s">
        <v>1141</v>
      </c>
      <c r="F484" s="618">
        <v>1</v>
      </c>
      <c r="G484" s="620">
        <v>30498</v>
      </c>
      <c r="H484" s="71"/>
      <c r="I484" s="633" t="s">
        <v>2247</v>
      </c>
      <c r="J484" s="633" t="s">
        <v>1911</v>
      </c>
      <c r="K484" s="631">
        <v>0</v>
      </c>
      <c r="L484" s="631">
        <v>0.42</v>
      </c>
      <c r="M484" s="631">
        <v>0</v>
      </c>
      <c r="N484" s="631">
        <v>0</v>
      </c>
      <c r="O484" s="631">
        <v>0</v>
      </c>
      <c r="P484" s="631">
        <v>0</v>
      </c>
      <c r="Q484" s="631">
        <v>0.42</v>
      </c>
      <c r="R484" s="662">
        <v>9200</v>
      </c>
      <c r="S484" s="19">
        <v>4093.34</v>
      </c>
      <c r="T484" s="83">
        <v>3444</v>
      </c>
      <c r="U484" s="19"/>
      <c r="V484" s="83">
        <v>3444</v>
      </c>
      <c r="W484" s="19">
        <f t="shared" si="21"/>
        <v>-649.34</v>
      </c>
      <c r="X484" s="108">
        <f t="shared" si="22"/>
        <v>-15.86</v>
      </c>
      <c r="Y484" s="236"/>
    </row>
    <row r="485" spans="1:25" ht="15.75" customHeight="1">
      <c r="A485" s="652">
        <v>786</v>
      </c>
      <c r="B485" s="310" t="s">
        <v>2306</v>
      </c>
      <c r="C485" s="310" t="s">
        <v>1468</v>
      </c>
      <c r="D485" s="310" t="s">
        <v>2262</v>
      </c>
      <c r="E485" s="618" t="s">
        <v>1141</v>
      </c>
      <c r="F485" s="618">
        <v>1</v>
      </c>
      <c r="G485" s="620">
        <v>30498</v>
      </c>
      <c r="H485" s="71"/>
      <c r="I485" s="633" t="s">
        <v>2247</v>
      </c>
      <c r="J485" s="633" t="s">
        <v>1911</v>
      </c>
      <c r="K485" s="631">
        <v>0</v>
      </c>
      <c r="L485" s="631">
        <v>1.2</v>
      </c>
      <c r="M485" s="631">
        <v>0</v>
      </c>
      <c r="N485" s="631">
        <v>0</v>
      </c>
      <c r="O485" s="631">
        <v>0</v>
      </c>
      <c r="P485" s="631">
        <v>0</v>
      </c>
      <c r="Q485" s="631">
        <v>1.2</v>
      </c>
      <c r="R485" s="662">
        <v>196600</v>
      </c>
      <c r="S485" s="19">
        <v>87472.82</v>
      </c>
      <c r="T485" s="83">
        <v>9840</v>
      </c>
      <c r="U485" s="19"/>
      <c r="V485" s="83">
        <v>9840</v>
      </c>
      <c r="W485" s="19">
        <f t="shared" si="21"/>
        <v>-77632.820000000007</v>
      </c>
      <c r="X485" s="108">
        <f t="shared" si="22"/>
        <v>-88.75</v>
      </c>
      <c r="Y485" s="236"/>
    </row>
    <row r="486" spans="1:25" ht="15.75" customHeight="1">
      <c r="A486" s="652">
        <v>787</v>
      </c>
      <c r="B486" s="310" t="s">
        <v>2306</v>
      </c>
      <c r="C486" s="310" t="s">
        <v>1469</v>
      </c>
      <c r="D486" s="310" t="s">
        <v>2300</v>
      </c>
      <c r="E486" s="618" t="s">
        <v>1141</v>
      </c>
      <c r="F486" s="618">
        <v>1</v>
      </c>
      <c r="G486" s="620">
        <v>30498</v>
      </c>
      <c r="H486" s="71"/>
      <c r="I486" s="633" t="s">
        <v>2247</v>
      </c>
      <c r="J486" s="633" t="s">
        <v>1911</v>
      </c>
      <c r="K486" s="631">
        <v>0</v>
      </c>
      <c r="L486" s="631">
        <v>3.36</v>
      </c>
      <c r="M486" s="631">
        <v>0</v>
      </c>
      <c r="N486" s="631">
        <v>0</v>
      </c>
      <c r="O486" s="631">
        <v>0</v>
      </c>
      <c r="P486" s="631">
        <v>0</v>
      </c>
      <c r="Q486" s="631">
        <v>3.36</v>
      </c>
      <c r="R486" s="662">
        <v>345000</v>
      </c>
      <c r="S486" s="19">
        <v>153500.12</v>
      </c>
      <c r="T486" s="83">
        <v>27552</v>
      </c>
      <c r="U486" s="19"/>
      <c r="V486" s="83">
        <v>27552</v>
      </c>
      <c r="W486" s="19">
        <f t="shared" si="21"/>
        <v>-125948.12</v>
      </c>
      <c r="X486" s="108">
        <f t="shared" si="22"/>
        <v>-82.05</v>
      </c>
      <c r="Y486" s="236"/>
    </row>
    <row r="487" spans="1:25" ht="15.75" customHeight="1">
      <c r="A487" s="652">
        <v>788</v>
      </c>
      <c r="B487" s="310" t="s">
        <v>2307</v>
      </c>
      <c r="C487" s="310" t="s">
        <v>1470</v>
      </c>
      <c r="D487" s="310" t="s">
        <v>2300</v>
      </c>
      <c r="E487" s="618" t="s">
        <v>1141</v>
      </c>
      <c r="F487" s="618">
        <v>1</v>
      </c>
      <c r="G487" s="620">
        <v>30317</v>
      </c>
      <c r="H487" s="71"/>
      <c r="I487" s="633" t="s">
        <v>2247</v>
      </c>
      <c r="J487" s="633" t="s">
        <v>1911</v>
      </c>
      <c r="K487" s="631">
        <v>0.1</v>
      </c>
      <c r="L487" s="631">
        <v>0</v>
      </c>
      <c r="M487" s="631">
        <v>0</v>
      </c>
      <c r="N487" s="631">
        <v>0</v>
      </c>
      <c r="O487" s="631">
        <v>0</v>
      </c>
      <c r="P487" s="631">
        <v>0</v>
      </c>
      <c r="Q487" s="631">
        <v>0.1</v>
      </c>
      <c r="R487" s="662">
        <v>2160</v>
      </c>
      <c r="S487" s="19">
        <v>961.17</v>
      </c>
      <c r="T487" s="83">
        <v>214</v>
      </c>
      <c r="U487" s="19"/>
      <c r="V487" s="83">
        <v>214</v>
      </c>
      <c r="W487" s="19">
        <f t="shared" si="21"/>
        <v>-747.17</v>
      </c>
      <c r="X487" s="108">
        <f t="shared" si="22"/>
        <v>-77.739999999999995</v>
      </c>
      <c r="Y487" s="236"/>
    </row>
    <row r="488" spans="1:25" ht="15.75" customHeight="1">
      <c r="A488" s="652">
        <v>789</v>
      </c>
      <c r="B488" s="310" t="s">
        <v>2308</v>
      </c>
      <c r="C488" s="310" t="s">
        <v>1471</v>
      </c>
      <c r="D488" s="310" t="s">
        <v>2300</v>
      </c>
      <c r="E488" s="618" t="s">
        <v>1141</v>
      </c>
      <c r="F488" s="618">
        <v>1</v>
      </c>
      <c r="G488" s="620">
        <v>36281</v>
      </c>
      <c r="H488" s="71"/>
      <c r="I488" s="633" t="s">
        <v>2247</v>
      </c>
      <c r="J488" s="633" t="s">
        <v>1911</v>
      </c>
      <c r="K488" s="631">
        <v>0.2</v>
      </c>
      <c r="L488" s="631">
        <v>0</v>
      </c>
      <c r="M488" s="631">
        <v>0</v>
      </c>
      <c r="N488" s="631">
        <v>0</v>
      </c>
      <c r="O488" s="631">
        <v>0</v>
      </c>
      <c r="P488" s="631">
        <v>0</v>
      </c>
      <c r="Q488" s="631">
        <v>0.2</v>
      </c>
      <c r="R488" s="662">
        <v>13260</v>
      </c>
      <c r="S488" s="19">
        <v>0</v>
      </c>
      <c r="T488" s="83">
        <v>428</v>
      </c>
      <c r="U488" s="19"/>
      <c r="V488" s="83">
        <v>428</v>
      </c>
      <c r="W488" s="19">
        <f t="shared" si="21"/>
        <v>428</v>
      </c>
      <c r="X488" s="108" t="str">
        <f t="shared" si="22"/>
        <v/>
      </c>
      <c r="Y488" s="236"/>
    </row>
    <row r="489" spans="1:25" ht="15.75" customHeight="1">
      <c r="A489" s="652">
        <v>790</v>
      </c>
      <c r="B489" s="310" t="s">
        <v>2309</v>
      </c>
      <c r="C489" s="310" t="s">
        <v>1472</v>
      </c>
      <c r="D489" s="310" t="s">
        <v>2300</v>
      </c>
      <c r="E489" s="618" t="s">
        <v>1141</v>
      </c>
      <c r="F489" s="618">
        <v>1</v>
      </c>
      <c r="G489" s="620">
        <v>33604</v>
      </c>
      <c r="H489" s="71"/>
      <c r="I489" s="633" t="s">
        <v>2247</v>
      </c>
      <c r="J489" s="633" t="s">
        <v>1911</v>
      </c>
      <c r="K489" s="631">
        <v>0.84</v>
      </c>
      <c r="L489" s="631">
        <v>0</v>
      </c>
      <c r="M489" s="631">
        <v>0</v>
      </c>
      <c r="N489" s="631">
        <v>0</v>
      </c>
      <c r="O489" s="631">
        <v>0</v>
      </c>
      <c r="P489" s="631">
        <v>0</v>
      </c>
      <c r="Q489" s="631">
        <v>0.84</v>
      </c>
      <c r="R489" s="662">
        <v>5730</v>
      </c>
      <c r="S489" s="19">
        <v>2549.35</v>
      </c>
      <c r="T489" s="83">
        <v>1797.6</v>
      </c>
      <c r="U489" s="19"/>
      <c r="V489" s="83">
        <v>1797.6</v>
      </c>
      <c r="W489" s="19">
        <f t="shared" si="21"/>
        <v>-751.75</v>
      </c>
      <c r="X489" s="108">
        <f t="shared" si="22"/>
        <v>-29.49</v>
      </c>
      <c r="Y489" s="236"/>
    </row>
    <row r="490" spans="1:25" ht="15.75" customHeight="1">
      <c r="A490" s="652">
        <v>791</v>
      </c>
      <c r="B490" s="310" t="s">
        <v>2310</v>
      </c>
      <c r="C490" s="310" t="s">
        <v>1473</v>
      </c>
      <c r="D490" s="310" t="s">
        <v>2300</v>
      </c>
      <c r="E490" s="618" t="s">
        <v>1141</v>
      </c>
      <c r="F490" s="618">
        <v>1</v>
      </c>
      <c r="G490" s="620">
        <v>30682</v>
      </c>
      <c r="H490" s="71"/>
      <c r="I490" s="633" t="s">
        <v>2247</v>
      </c>
      <c r="J490" s="633" t="s">
        <v>1911</v>
      </c>
      <c r="K490" s="631">
        <v>0</v>
      </c>
      <c r="L490" s="631">
        <v>0.1</v>
      </c>
      <c r="M490" s="631">
        <v>0</v>
      </c>
      <c r="N490" s="631">
        <v>0</v>
      </c>
      <c r="O490" s="631">
        <v>0</v>
      </c>
      <c r="P490" s="631">
        <v>0</v>
      </c>
      <c r="Q490" s="631">
        <v>0.1</v>
      </c>
      <c r="R490" s="662">
        <v>3460</v>
      </c>
      <c r="S490" s="19">
        <v>1539.57</v>
      </c>
      <c r="T490" s="83">
        <v>820</v>
      </c>
      <c r="U490" s="19"/>
      <c r="V490" s="83">
        <v>820</v>
      </c>
      <c r="W490" s="19">
        <f t="shared" si="21"/>
        <v>-719.57</v>
      </c>
      <c r="X490" s="108">
        <f t="shared" si="22"/>
        <v>-46.74</v>
      </c>
      <c r="Y490" s="236"/>
    </row>
    <row r="491" spans="1:25" ht="15.75" customHeight="1">
      <c r="A491" s="652">
        <v>792</v>
      </c>
      <c r="B491" s="310" t="s">
        <v>2311</v>
      </c>
      <c r="C491" s="310" t="s">
        <v>1474</v>
      </c>
      <c r="D491" s="310" t="s">
        <v>2300</v>
      </c>
      <c r="E491" s="618" t="s">
        <v>1141</v>
      </c>
      <c r="F491" s="618">
        <v>1</v>
      </c>
      <c r="G491" s="620">
        <v>35217</v>
      </c>
      <c r="H491" s="71"/>
      <c r="I491" s="633" t="s">
        <v>2247</v>
      </c>
      <c r="J491" s="633" t="s">
        <v>1911</v>
      </c>
      <c r="K491" s="631">
        <v>0</v>
      </c>
      <c r="L491" s="631">
        <v>0.56000000000000005</v>
      </c>
      <c r="M491" s="631">
        <v>0</v>
      </c>
      <c r="N491" s="631">
        <v>0</v>
      </c>
      <c r="O491" s="631">
        <v>0</v>
      </c>
      <c r="P491" s="631">
        <v>0</v>
      </c>
      <c r="Q491" s="631">
        <v>0.56000000000000005</v>
      </c>
      <c r="R491" s="662">
        <v>13600</v>
      </c>
      <c r="S491" s="19">
        <v>6051.03</v>
      </c>
      <c r="T491" s="83">
        <v>4592</v>
      </c>
      <c r="U491" s="19"/>
      <c r="V491" s="83">
        <v>4592</v>
      </c>
      <c r="W491" s="19">
        <f t="shared" si="21"/>
        <v>-1459.03</v>
      </c>
      <c r="X491" s="108">
        <f t="shared" si="22"/>
        <v>-24.11</v>
      </c>
      <c r="Y491" s="236"/>
    </row>
    <row r="492" spans="1:25" ht="15.75" customHeight="1">
      <c r="A492" s="652">
        <v>793</v>
      </c>
      <c r="B492" s="310" t="s">
        <v>2182</v>
      </c>
      <c r="C492" s="310" t="s">
        <v>1475</v>
      </c>
      <c r="D492" s="310" t="s">
        <v>2300</v>
      </c>
      <c r="E492" s="618" t="s">
        <v>1141</v>
      </c>
      <c r="F492" s="618">
        <v>1</v>
      </c>
      <c r="G492" s="620">
        <v>35217</v>
      </c>
      <c r="H492" s="71"/>
      <c r="I492" s="633" t="s">
        <v>2247</v>
      </c>
      <c r="J492" s="633" t="s">
        <v>1911</v>
      </c>
      <c r="K492" s="631">
        <v>0</v>
      </c>
      <c r="L492" s="631">
        <v>2</v>
      </c>
      <c r="M492" s="631">
        <v>0</v>
      </c>
      <c r="N492" s="631">
        <v>0</v>
      </c>
      <c r="O492" s="631">
        <v>0</v>
      </c>
      <c r="P492" s="631">
        <v>0</v>
      </c>
      <c r="Q492" s="631">
        <v>2</v>
      </c>
      <c r="R492" s="662">
        <v>198500</v>
      </c>
      <c r="S492" s="19">
        <v>88318.19</v>
      </c>
      <c r="T492" s="83">
        <v>16400</v>
      </c>
      <c r="U492" s="19"/>
      <c r="V492" s="83">
        <v>16400</v>
      </c>
      <c r="W492" s="19">
        <f t="shared" si="21"/>
        <v>-71918.19</v>
      </c>
      <c r="X492" s="108">
        <f t="shared" si="22"/>
        <v>-81.430000000000007</v>
      </c>
      <c r="Y492" s="236"/>
    </row>
    <row r="493" spans="1:25" ht="15.75" customHeight="1">
      <c r="A493" s="652">
        <v>794</v>
      </c>
      <c r="B493" s="310" t="s">
        <v>2312</v>
      </c>
      <c r="C493" s="310" t="s">
        <v>1476</v>
      </c>
      <c r="D493" s="310" t="s">
        <v>2262</v>
      </c>
      <c r="E493" s="618" t="s">
        <v>1141</v>
      </c>
      <c r="F493" s="618">
        <v>1</v>
      </c>
      <c r="G493" s="620">
        <v>35217</v>
      </c>
      <c r="H493" s="71"/>
      <c r="I493" s="633" t="s">
        <v>2247</v>
      </c>
      <c r="J493" s="633" t="s">
        <v>1911</v>
      </c>
      <c r="K493" s="631">
        <v>0</v>
      </c>
      <c r="L493" s="631">
        <v>0.42</v>
      </c>
      <c r="M493" s="631">
        <v>0</v>
      </c>
      <c r="N493" s="631">
        <v>0</v>
      </c>
      <c r="O493" s="631">
        <v>0</v>
      </c>
      <c r="P493" s="631">
        <v>0</v>
      </c>
      <c r="Q493" s="631">
        <v>0.42</v>
      </c>
      <c r="R493" s="662">
        <v>18000</v>
      </c>
      <c r="S493" s="19">
        <v>8008.7</v>
      </c>
      <c r="T493" s="83">
        <v>3444</v>
      </c>
      <c r="U493" s="19"/>
      <c r="V493" s="83">
        <v>3444</v>
      </c>
      <c r="W493" s="19">
        <f t="shared" si="21"/>
        <v>-4564.7</v>
      </c>
      <c r="X493" s="108">
        <f t="shared" si="22"/>
        <v>-57</v>
      </c>
      <c r="Y493" s="236"/>
    </row>
    <row r="494" spans="1:25" ht="15.75" customHeight="1">
      <c r="A494" s="652">
        <v>795</v>
      </c>
      <c r="B494" s="310" t="s">
        <v>2312</v>
      </c>
      <c r="C494" s="310" t="s">
        <v>1477</v>
      </c>
      <c r="D494" s="310" t="s">
        <v>2262</v>
      </c>
      <c r="E494" s="618" t="s">
        <v>1141</v>
      </c>
      <c r="F494" s="618">
        <v>1</v>
      </c>
      <c r="G494" s="620">
        <v>36008</v>
      </c>
      <c r="H494" s="71"/>
      <c r="I494" s="633" t="s">
        <v>2247</v>
      </c>
      <c r="J494" s="633" t="s">
        <v>1911</v>
      </c>
      <c r="K494" s="631">
        <v>0</v>
      </c>
      <c r="L494" s="631">
        <v>0.42</v>
      </c>
      <c r="M494" s="631">
        <v>0</v>
      </c>
      <c r="N494" s="631">
        <v>0</v>
      </c>
      <c r="O494" s="631">
        <v>0</v>
      </c>
      <c r="P494" s="631">
        <v>0</v>
      </c>
      <c r="Q494" s="631">
        <v>0.42</v>
      </c>
      <c r="R494" s="662">
        <v>18000</v>
      </c>
      <c r="S494" s="19">
        <v>0</v>
      </c>
      <c r="T494" s="83">
        <v>3444</v>
      </c>
      <c r="U494" s="19"/>
      <c r="V494" s="83">
        <v>3444</v>
      </c>
      <c r="W494" s="19">
        <f t="shared" si="21"/>
        <v>3444</v>
      </c>
      <c r="X494" s="108" t="str">
        <f t="shared" si="22"/>
        <v/>
      </c>
      <c r="Y494" s="236"/>
    </row>
    <row r="495" spans="1:25" ht="15.75" customHeight="1">
      <c r="A495" s="652">
        <v>796</v>
      </c>
      <c r="B495" s="310" t="s">
        <v>2307</v>
      </c>
      <c r="C495" s="310" t="s">
        <v>1478</v>
      </c>
      <c r="D495" s="310" t="s">
        <v>2262</v>
      </c>
      <c r="E495" s="618" t="s">
        <v>1141</v>
      </c>
      <c r="F495" s="618">
        <v>1</v>
      </c>
      <c r="G495" s="620">
        <v>35217</v>
      </c>
      <c r="H495" s="71"/>
      <c r="I495" s="633" t="s">
        <v>2247</v>
      </c>
      <c r="J495" s="633" t="s">
        <v>1911</v>
      </c>
      <c r="K495" s="631">
        <v>0.14000000000000001</v>
      </c>
      <c r="L495" s="631">
        <v>0</v>
      </c>
      <c r="M495" s="631">
        <v>0</v>
      </c>
      <c r="N495" s="631">
        <v>0</v>
      </c>
      <c r="O495" s="631">
        <v>0</v>
      </c>
      <c r="P495" s="631">
        <v>0</v>
      </c>
      <c r="Q495" s="631">
        <v>0.14000000000000001</v>
      </c>
      <c r="R495" s="662">
        <v>5800</v>
      </c>
      <c r="S495" s="19">
        <v>2580.58</v>
      </c>
      <c r="T495" s="83">
        <v>299.60000000000002</v>
      </c>
      <c r="U495" s="19"/>
      <c r="V495" s="83">
        <v>299.60000000000002</v>
      </c>
      <c r="W495" s="19">
        <f t="shared" si="21"/>
        <v>-2280.98</v>
      </c>
      <c r="X495" s="108">
        <f t="shared" si="22"/>
        <v>-88.39</v>
      </c>
      <c r="Y495" s="236"/>
    </row>
    <row r="496" spans="1:25" ht="15.75" customHeight="1">
      <c r="A496" s="652">
        <v>797</v>
      </c>
      <c r="B496" s="310" t="s">
        <v>2313</v>
      </c>
      <c r="C496" s="310" t="s">
        <v>1479</v>
      </c>
      <c r="D496" s="310" t="s">
        <v>2262</v>
      </c>
      <c r="E496" s="618" t="s">
        <v>1141</v>
      </c>
      <c r="F496" s="618">
        <v>1</v>
      </c>
      <c r="G496" s="620">
        <v>37742</v>
      </c>
      <c r="H496" s="71"/>
      <c r="I496" s="633" t="s">
        <v>2247</v>
      </c>
      <c r="J496" s="633" t="s">
        <v>1911</v>
      </c>
      <c r="K496" s="631">
        <v>0</v>
      </c>
      <c r="L496" s="631">
        <v>0.56000000000000005</v>
      </c>
      <c r="M496" s="631">
        <v>0</v>
      </c>
      <c r="N496" s="631">
        <v>0</v>
      </c>
      <c r="O496" s="631">
        <v>0</v>
      </c>
      <c r="P496" s="631">
        <v>0</v>
      </c>
      <c r="Q496" s="631">
        <v>0.56000000000000005</v>
      </c>
      <c r="R496" s="662">
        <v>25300</v>
      </c>
      <c r="S496" s="19">
        <v>11256.68</v>
      </c>
      <c r="T496" s="83">
        <v>4592</v>
      </c>
      <c r="U496" s="19"/>
      <c r="V496" s="83">
        <v>4592</v>
      </c>
      <c r="W496" s="19">
        <f t="shared" si="21"/>
        <v>-6664.68</v>
      </c>
      <c r="X496" s="108">
        <f t="shared" si="22"/>
        <v>-59.21</v>
      </c>
      <c r="Y496" s="236"/>
    </row>
    <row r="497" spans="1:25" ht="15.75" customHeight="1">
      <c r="A497" s="652">
        <v>798</v>
      </c>
      <c r="B497" s="310" t="s">
        <v>2314</v>
      </c>
      <c r="C497" s="310" t="s">
        <v>1480</v>
      </c>
      <c r="D497" s="310" t="s">
        <v>2262</v>
      </c>
      <c r="E497" s="618" t="s">
        <v>1141</v>
      </c>
      <c r="F497" s="618">
        <v>1</v>
      </c>
      <c r="G497" s="620">
        <v>30621</v>
      </c>
      <c r="H497" s="71"/>
      <c r="I497" s="633" t="s">
        <v>2247</v>
      </c>
      <c r="J497" s="633" t="s">
        <v>1911</v>
      </c>
      <c r="K497" s="631">
        <v>0</v>
      </c>
      <c r="L497" s="631">
        <v>0.56000000000000005</v>
      </c>
      <c r="M497" s="631">
        <v>0</v>
      </c>
      <c r="N497" s="631">
        <v>0</v>
      </c>
      <c r="O497" s="631">
        <v>0</v>
      </c>
      <c r="P497" s="631">
        <v>0</v>
      </c>
      <c r="Q497" s="631">
        <v>0.56000000000000005</v>
      </c>
      <c r="R497" s="662">
        <v>12870</v>
      </c>
      <c r="S497" s="19">
        <v>5726.31</v>
      </c>
      <c r="T497" s="83">
        <v>4592</v>
      </c>
      <c r="U497" s="19"/>
      <c r="V497" s="83">
        <v>4592</v>
      </c>
      <c r="W497" s="19">
        <f t="shared" si="21"/>
        <v>-1134.31</v>
      </c>
      <c r="X497" s="108">
        <f t="shared" si="22"/>
        <v>-19.809999999999999</v>
      </c>
      <c r="Y497" s="236"/>
    </row>
    <row r="498" spans="1:25" ht="15.75" customHeight="1">
      <c r="A498" s="652">
        <v>799</v>
      </c>
      <c r="B498" s="310" t="s">
        <v>2315</v>
      </c>
      <c r="C498" s="310" t="s">
        <v>1481</v>
      </c>
      <c r="D498" s="310" t="s">
        <v>1943</v>
      </c>
      <c r="E498" s="618" t="s">
        <v>1141</v>
      </c>
      <c r="F498" s="618">
        <v>1</v>
      </c>
      <c r="G498" s="620">
        <v>34274</v>
      </c>
      <c r="H498" s="71"/>
      <c r="I498" s="633" t="s">
        <v>2247</v>
      </c>
      <c r="J498" s="633" t="s">
        <v>1911</v>
      </c>
      <c r="K498" s="631">
        <v>0</v>
      </c>
      <c r="L498" s="631">
        <v>8.1199999999999992</v>
      </c>
      <c r="M498" s="631">
        <v>0</v>
      </c>
      <c r="N498" s="631">
        <v>0</v>
      </c>
      <c r="O498" s="631">
        <v>0</v>
      </c>
      <c r="P498" s="631">
        <v>0</v>
      </c>
      <c r="Q498" s="631">
        <v>8.1199999999999992</v>
      </c>
      <c r="R498" s="662">
        <v>120000</v>
      </c>
      <c r="S498" s="19">
        <v>53391.35</v>
      </c>
      <c r="T498" s="83">
        <v>66584</v>
      </c>
      <c r="U498" s="19"/>
      <c r="V498" s="83">
        <v>66584</v>
      </c>
      <c r="W498" s="19">
        <f t="shared" si="21"/>
        <v>13192.65</v>
      </c>
      <c r="X498" s="108">
        <f t="shared" si="22"/>
        <v>24.71</v>
      </c>
      <c r="Y498" s="236"/>
    </row>
    <row r="499" spans="1:25" ht="15.75" customHeight="1">
      <c r="A499" s="652">
        <v>800</v>
      </c>
      <c r="B499" s="310" t="s">
        <v>2316</v>
      </c>
      <c r="C499" s="310" t="s">
        <v>1482</v>
      </c>
      <c r="D499" s="310" t="s">
        <v>2262</v>
      </c>
      <c r="E499" s="618" t="s">
        <v>1141</v>
      </c>
      <c r="F499" s="618">
        <v>1</v>
      </c>
      <c r="G499" s="620">
        <v>30317</v>
      </c>
      <c r="H499" s="71"/>
      <c r="I499" s="633" t="s">
        <v>2247</v>
      </c>
      <c r="J499" s="633" t="s">
        <v>1911</v>
      </c>
      <c r="K499" s="631">
        <v>0</v>
      </c>
      <c r="L499" s="631">
        <v>1</v>
      </c>
      <c r="M499" s="631">
        <v>0</v>
      </c>
      <c r="N499" s="631">
        <v>0</v>
      </c>
      <c r="O499" s="631">
        <v>0</v>
      </c>
      <c r="P499" s="631">
        <v>0</v>
      </c>
      <c r="Q499" s="631">
        <v>1</v>
      </c>
      <c r="R499" s="662">
        <v>105000</v>
      </c>
      <c r="S499" s="19">
        <v>46717.43</v>
      </c>
      <c r="T499" s="83">
        <v>8200</v>
      </c>
      <c r="U499" s="19"/>
      <c r="V499" s="83">
        <v>8200</v>
      </c>
      <c r="W499" s="19">
        <f t="shared" si="21"/>
        <v>-38517.43</v>
      </c>
      <c r="X499" s="108">
        <f t="shared" si="22"/>
        <v>-82.45</v>
      </c>
      <c r="Y499" s="236"/>
    </row>
    <row r="500" spans="1:25" ht="15.75" customHeight="1">
      <c r="A500" s="652">
        <v>801</v>
      </c>
      <c r="B500" s="310" t="s">
        <v>2317</v>
      </c>
      <c r="C500" s="310" t="s">
        <v>1483</v>
      </c>
      <c r="D500" s="310" t="s">
        <v>2318</v>
      </c>
      <c r="E500" s="618" t="s">
        <v>1141</v>
      </c>
      <c r="F500" s="618">
        <v>1</v>
      </c>
      <c r="G500" s="620">
        <v>34790</v>
      </c>
      <c r="H500" s="71"/>
      <c r="I500" s="633" t="s">
        <v>2247</v>
      </c>
      <c r="J500" s="633" t="s">
        <v>1911</v>
      </c>
      <c r="K500" s="631">
        <v>0</v>
      </c>
      <c r="L500" s="631">
        <v>0.2</v>
      </c>
      <c r="M500" s="631">
        <v>0</v>
      </c>
      <c r="N500" s="631">
        <v>0</v>
      </c>
      <c r="O500" s="631">
        <v>0</v>
      </c>
      <c r="P500" s="631">
        <v>0</v>
      </c>
      <c r="Q500" s="631">
        <v>0.2</v>
      </c>
      <c r="R500" s="662">
        <v>17000</v>
      </c>
      <c r="S500" s="19">
        <v>7563.77</v>
      </c>
      <c r="T500" s="83">
        <v>1640</v>
      </c>
      <c r="U500" s="19"/>
      <c r="V500" s="83">
        <v>1640</v>
      </c>
      <c r="W500" s="19">
        <f t="shared" si="21"/>
        <v>-5923.77</v>
      </c>
      <c r="X500" s="108">
        <f t="shared" si="22"/>
        <v>-78.319999999999993</v>
      </c>
      <c r="Y500" s="236"/>
    </row>
    <row r="501" spans="1:25" ht="15.75" customHeight="1">
      <c r="A501" s="652">
        <v>802</v>
      </c>
      <c r="B501" s="310" t="s">
        <v>2319</v>
      </c>
      <c r="C501" s="310" t="s">
        <v>1484</v>
      </c>
      <c r="D501" s="310" t="s">
        <v>2318</v>
      </c>
      <c r="E501" s="618" t="s">
        <v>1141</v>
      </c>
      <c r="F501" s="618">
        <v>1</v>
      </c>
      <c r="G501" s="620">
        <v>34790</v>
      </c>
      <c r="H501" s="71"/>
      <c r="I501" s="633" t="s">
        <v>2247</v>
      </c>
      <c r="J501" s="633" t="s">
        <v>1911</v>
      </c>
      <c r="K501" s="631">
        <v>0.1</v>
      </c>
      <c r="L501" s="631">
        <v>0</v>
      </c>
      <c r="M501" s="631">
        <v>0</v>
      </c>
      <c r="N501" s="631">
        <v>0</v>
      </c>
      <c r="O501" s="631">
        <v>0</v>
      </c>
      <c r="P501" s="631">
        <v>0</v>
      </c>
      <c r="Q501" s="631">
        <v>0.1</v>
      </c>
      <c r="R501" s="662">
        <v>2120</v>
      </c>
      <c r="S501" s="19">
        <v>943.19</v>
      </c>
      <c r="T501" s="83">
        <v>214</v>
      </c>
      <c r="U501" s="19"/>
      <c r="V501" s="83">
        <v>214</v>
      </c>
      <c r="W501" s="19">
        <f t="shared" si="21"/>
        <v>-729.19</v>
      </c>
      <c r="X501" s="108">
        <f t="shared" si="22"/>
        <v>-77.31</v>
      </c>
      <c r="Y501" s="236"/>
    </row>
    <row r="502" spans="1:25" ht="15.75" customHeight="1">
      <c r="A502" s="652">
        <v>803</v>
      </c>
      <c r="B502" s="310" t="s">
        <v>2320</v>
      </c>
      <c r="C502" s="310" t="s">
        <v>1757</v>
      </c>
      <c r="D502" s="310" t="s">
        <v>2321</v>
      </c>
      <c r="E502" s="618" t="s">
        <v>1141</v>
      </c>
      <c r="F502" s="618">
        <v>1</v>
      </c>
      <c r="G502" s="620">
        <v>36892</v>
      </c>
      <c r="H502" s="71"/>
      <c r="I502" s="633" t="s">
        <v>2247</v>
      </c>
      <c r="J502" s="633" t="s">
        <v>1911</v>
      </c>
      <c r="K502" s="631">
        <v>0</v>
      </c>
      <c r="L502" s="631">
        <v>5</v>
      </c>
      <c r="M502" s="631">
        <v>0</v>
      </c>
      <c r="N502" s="631">
        <v>0</v>
      </c>
      <c r="O502" s="631">
        <v>0</v>
      </c>
      <c r="P502" s="631">
        <v>0</v>
      </c>
      <c r="Q502" s="631">
        <v>5</v>
      </c>
      <c r="R502" s="662">
        <v>389000</v>
      </c>
      <c r="S502" s="19">
        <v>173076.95</v>
      </c>
      <c r="T502" s="83">
        <v>41000</v>
      </c>
      <c r="U502" s="19"/>
      <c r="V502" s="83">
        <v>41000</v>
      </c>
      <c r="W502" s="19">
        <f t="shared" si="21"/>
        <v>-132076.95000000001</v>
      </c>
      <c r="X502" s="108">
        <f t="shared" si="22"/>
        <v>-76.31</v>
      </c>
      <c r="Y502" s="236"/>
    </row>
    <row r="503" spans="1:25" ht="15.75" customHeight="1">
      <c r="A503" s="652">
        <v>804</v>
      </c>
      <c r="B503" s="310" t="s">
        <v>2322</v>
      </c>
      <c r="C503" s="310" t="s">
        <v>1485</v>
      </c>
      <c r="D503" s="310" t="s">
        <v>2321</v>
      </c>
      <c r="E503" s="618" t="s">
        <v>1141</v>
      </c>
      <c r="F503" s="618">
        <v>1</v>
      </c>
      <c r="G503" s="620">
        <v>30498</v>
      </c>
      <c r="H503" s="71"/>
      <c r="I503" s="633" t="s">
        <v>2247</v>
      </c>
      <c r="J503" s="633" t="s">
        <v>1911</v>
      </c>
      <c r="K503" s="631">
        <v>0</v>
      </c>
      <c r="L503" s="631">
        <v>0.2</v>
      </c>
      <c r="M503" s="631">
        <v>0</v>
      </c>
      <c r="N503" s="631">
        <v>0</v>
      </c>
      <c r="O503" s="631">
        <v>0</v>
      </c>
      <c r="P503" s="631">
        <v>0</v>
      </c>
      <c r="Q503" s="631">
        <v>0.2</v>
      </c>
      <c r="R503" s="662">
        <v>27500</v>
      </c>
      <c r="S503" s="19">
        <v>12235.52</v>
      </c>
      <c r="T503" s="83">
        <v>1640</v>
      </c>
      <c r="U503" s="19"/>
      <c r="V503" s="83">
        <v>1640</v>
      </c>
      <c r="W503" s="19">
        <f t="shared" si="21"/>
        <v>-10595.52</v>
      </c>
      <c r="X503" s="108">
        <f t="shared" si="22"/>
        <v>-86.6</v>
      </c>
      <c r="Y503" s="236"/>
    </row>
    <row r="504" spans="1:25" ht="15.75" customHeight="1">
      <c r="A504" s="652">
        <v>805</v>
      </c>
      <c r="B504" s="310" t="s">
        <v>2323</v>
      </c>
      <c r="C504" s="310" t="s">
        <v>1486</v>
      </c>
      <c r="D504" s="310" t="s">
        <v>2321</v>
      </c>
      <c r="E504" s="618" t="s">
        <v>1141</v>
      </c>
      <c r="F504" s="618">
        <v>1</v>
      </c>
      <c r="G504" s="620">
        <v>30529</v>
      </c>
      <c r="H504" s="71"/>
      <c r="I504" s="633" t="s">
        <v>2247</v>
      </c>
      <c r="J504" s="633" t="s">
        <v>1911</v>
      </c>
      <c r="K504" s="631">
        <v>0</v>
      </c>
      <c r="L504" s="631">
        <v>1.4</v>
      </c>
      <c r="M504" s="631">
        <v>0</v>
      </c>
      <c r="N504" s="631">
        <v>0</v>
      </c>
      <c r="O504" s="631">
        <v>0</v>
      </c>
      <c r="P504" s="631">
        <v>0</v>
      </c>
      <c r="Q504" s="631">
        <v>1.4</v>
      </c>
      <c r="R504" s="662">
        <v>46860</v>
      </c>
      <c r="S504" s="19">
        <v>20849.45</v>
      </c>
      <c r="T504" s="83">
        <v>11480</v>
      </c>
      <c r="U504" s="19"/>
      <c r="V504" s="83">
        <v>11480</v>
      </c>
      <c r="W504" s="19">
        <f t="shared" si="21"/>
        <v>-9369.4500000000007</v>
      </c>
      <c r="X504" s="108">
        <f t="shared" si="22"/>
        <v>-44.94</v>
      </c>
      <c r="Y504" s="236"/>
    </row>
    <row r="505" spans="1:25" ht="15.75" customHeight="1">
      <c r="A505" s="652">
        <v>806</v>
      </c>
      <c r="B505" s="310" t="s">
        <v>2324</v>
      </c>
      <c r="C505" s="310" t="s">
        <v>1487</v>
      </c>
      <c r="D505" s="310" t="s">
        <v>2325</v>
      </c>
      <c r="E505" s="618" t="s">
        <v>1141</v>
      </c>
      <c r="F505" s="618">
        <v>1</v>
      </c>
      <c r="G505" s="620">
        <v>30498</v>
      </c>
      <c r="H505" s="71"/>
      <c r="I505" s="633" t="s">
        <v>2247</v>
      </c>
      <c r="J505" s="633" t="s">
        <v>1911</v>
      </c>
      <c r="K505" s="631">
        <v>0</v>
      </c>
      <c r="L505" s="631">
        <v>0.1</v>
      </c>
      <c r="M505" s="631">
        <v>0</v>
      </c>
      <c r="N505" s="631">
        <v>0</v>
      </c>
      <c r="O505" s="631">
        <v>0</v>
      </c>
      <c r="P505" s="631">
        <v>0</v>
      </c>
      <c r="Q505" s="631">
        <v>0.1</v>
      </c>
      <c r="R505" s="662">
        <v>4130</v>
      </c>
      <c r="S505" s="19">
        <v>1837.46</v>
      </c>
      <c r="T505" s="83">
        <v>820</v>
      </c>
      <c r="U505" s="19"/>
      <c r="V505" s="83">
        <v>820</v>
      </c>
      <c r="W505" s="19">
        <f t="shared" si="21"/>
        <v>-1017.46</v>
      </c>
      <c r="X505" s="108">
        <f t="shared" si="22"/>
        <v>-55.37</v>
      </c>
      <c r="Y505" s="236"/>
    </row>
    <row r="506" spans="1:25" ht="15.75" customHeight="1">
      <c r="A506" s="652">
        <v>807</v>
      </c>
      <c r="B506" s="310" t="s">
        <v>2326</v>
      </c>
      <c r="C506" s="310" t="s">
        <v>1488</v>
      </c>
      <c r="D506" s="310" t="s">
        <v>2262</v>
      </c>
      <c r="E506" s="618" t="s">
        <v>1141</v>
      </c>
      <c r="F506" s="618">
        <v>1</v>
      </c>
      <c r="G506" s="620">
        <v>36617</v>
      </c>
      <c r="H506" s="71"/>
      <c r="I506" s="633" t="s">
        <v>2247</v>
      </c>
      <c r="J506" s="633" t="s">
        <v>1911</v>
      </c>
      <c r="K506" s="631">
        <v>0</v>
      </c>
      <c r="L506" s="631">
        <v>0.28000000000000003</v>
      </c>
      <c r="M506" s="631">
        <v>0</v>
      </c>
      <c r="N506" s="631">
        <v>0</v>
      </c>
      <c r="O506" s="631">
        <v>0</v>
      </c>
      <c r="P506" s="631">
        <v>0</v>
      </c>
      <c r="Q506" s="631">
        <v>0.28000000000000003</v>
      </c>
      <c r="R506" s="662">
        <v>40000</v>
      </c>
      <c r="S506" s="19">
        <v>17797.11</v>
      </c>
      <c r="T506" s="83">
        <v>2296</v>
      </c>
      <c r="U506" s="19"/>
      <c r="V506" s="83">
        <v>2296</v>
      </c>
      <c r="W506" s="19">
        <f t="shared" si="21"/>
        <v>-15501.11</v>
      </c>
      <c r="X506" s="108">
        <f t="shared" si="22"/>
        <v>-87.1</v>
      </c>
      <c r="Y506" s="236"/>
    </row>
    <row r="507" spans="1:25" ht="15.75" customHeight="1">
      <c r="A507" s="652">
        <v>808</v>
      </c>
      <c r="B507" s="310" t="s">
        <v>2327</v>
      </c>
      <c r="C507" s="310" t="s">
        <v>1489</v>
      </c>
      <c r="D507" s="310" t="s">
        <v>2328</v>
      </c>
      <c r="E507" s="618" t="s">
        <v>1141</v>
      </c>
      <c r="F507" s="618">
        <v>1</v>
      </c>
      <c r="G507" s="620">
        <v>30560</v>
      </c>
      <c r="H507" s="71"/>
      <c r="I507" s="633" t="s">
        <v>2247</v>
      </c>
      <c r="J507" s="633" t="s">
        <v>1911</v>
      </c>
      <c r="K507" s="631">
        <v>0</v>
      </c>
      <c r="L507" s="631">
        <v>0.2</v>
      </c>
      <c r="M507" s="631">
        <v>0</v>
      </c>
      <c r="N507" s="631">
        <v>0</v>
      </c>
      <c r="O507" s="631">
        <v>0</v>
      </c>
      <c r="P507" s="631">
        <v>0</v>
      </c>
      <c r="Q507" s="631">
        <v>0.2</v>
      </c>
      <c r="R507" s="662">
        <v>12000</v>
      </c>
      <c r="S507" s="19">
        <v>5339.14</v>
      </c>
      <c r="T507" s="83">
        <v>1640</v>
      </c>
      <c r="U507" s="19"/>
      <c r="V507" s="83">
        <v>1640</v>
      </c>
      <c r="W507" s="19">
        <f t="shared" si="21"/>
        <v>-3699.14</v>
      </c>
      <c r="X507" s="108">
        <f t="shared" si="22"/>
        <v>-69.28</v>
      </c>
      <c r="Y507" s="236"/>
    </row>
    <row r="508" spans="1:25" ht="15.75" customHeight="1">
      <c r="A508" s="652">
        <v>809</v>
      </c>
      <c r="B508" s="310" t="s">
        <v>2310</v>
      </c>
      <c r="C508" s="310" t="s">
        <v>1490</v>
      </c>
      <c r="D508" s="310" t="s">
        <v>2329</v>
      </c>
      <c r="E508" s="618" t="s">
        <v>1141</v>
      </c>
      <c r="F508" s="618">
        <v>1</v>
      </c>
      <c r="G508" s="620">
        <v>38322</v>
      </c>
      <c r="H508" s="71"/>
      <c r="I508" s="633" t="s">
        <v>2247</v>
      </c>
      <c r="J508" s="633" t="s">
        <v>1911</v>
      </c>
      <c r="K508" s="631">
        <v>0</v>
      </c>
      <c r="L508" s="631">
        <v>0.1</v>
      </c>
      <c r="M508" s="631">
        <v>0</v>
      </c>
      <c r="N508" s="631">
        <v>0</v>
      </c>
      <c r="O508" s="631">
        <v>0</v>
      </c>
      <c r="P508" s="631">
        <v>0</v>
      </c>
      <c r="Q508" s="631">
        <v>0.1</v>
      </c>
      <c r="R508" s="662">
        <v>3000</v>
      </c>
      <c r="S508" s="19">
        <v>1334.78</v>
      </c>
      <c r="T508" s="83">
        <v>820</v>
      </c>
      <c r="U508" s="19"/>
      <c r="V508" s="83">
        <v>820</v>
      </c>
      <c r="W508" s="19">
        <f t="shared" si="21"/>
        <v>-514.78</v>
      </c>
      <c r="X508" s="108">
        <f t="shared" si="22"/>
        <v>-38.57</v>
      </c>
      <c r="Y508" s="236"/>
    </row>
    <row r="509" spans="1:25" ht="15.75" customHeight="1">
      <c r="A509" s="652">
        <v>810</v>
      </c>
      <c r="B509" s="310" t="s">
        <v>2330</v>
      </c>
      <c r="C509" s="310" t="s">
        <v>1491</v>
      </c>
      <c r="D509" s="310" t="s">
        <v>2331</v>
      </c>
      <c r="E509" s="618" t="s">
        <v>1141</v>
      </c>
      <c r="F509" s="618">
        <v>1</v>
      </c>
      <c r="G509" s="620">
        <v>33817</v>
      </c>
      <c r="H509" s="71"/>
      <c r="I509" s="633" t="s">
        <v>2247</v>
      </c>
      <c r="J509" s="633" t="s">
        <v>1911</v>
      </c>
      <c r="K509" s="631">
        <v>0</v>
      </c>
      <c r="L509" s="631">
        <v>24.6</v>
      </c>
      <c r="M509" s="631">
        <v>0</v>
      </c>
      <c r="N509" s="631">
        <v>0</v>
      </c>
      <c r="O509" s="631">
        <v>0</v>
      </c>
      <c r="P509" s="631">
        <v>0</v>
      </c>
      <c r="Q509" s="631">
        <v>24.6</v>
      </c>
      <c r="R509" s="662">
        <v>1787384.07</v>
      </c>
      <c r="S509" s="19">
        <v>841353.76</v>
      </c>
      <c r="T509" s="83">
        <v>201720</v>
      </c>
      <c r="U509" s="19"/>
      <c r="V509" s="83">
        <v>201720</v>
      </c>
      <c r="W509" s="19">
        <f t="shared" si="21"/>
        <v>-639633.76</v>
      </c>
      <c r="X509" s="108">
        <f t="shared" si="22"/>
        <v>-76.02</v>
      </c>
      <c r="Y509" s="236"/>
    </row>
    <row r="510" spans="1:25" ht="15.75" customHeight="1">
      <c r="A510" s="652">
        <v>811</v>
      </c>
      <c r="B510" s="310" t="s">
        <v>2332</v>
      </c>
      <c r="C510" s="310" t="s">
        <v>1491</v>
      </c>
      <c r="D510" s="310" t="s">
        <v>2331</v>
      </c>
      <c r="E510" s="618" t="s">
        <v>1141</v>
      </c>
      <c r="F510" s="618">
        <v>1</v>
      </c>
      <c r="G510" s="620">
        <v>37742</v>
      </c>
      <c r="H510" s="71"/>
      <c r="I510" s="633" t="s">
        <v>2247</v>
      </c>
      <c r="J510" s="633" t="s">
        <v>1911</v>
      </c>
      <c r="K510" s="631">
        <v>0</v>
      </c>
      <c r="L510" s="631">
        <v>46.9</v>
      </c>
      <c r="M510" s="631">
        <v>0</v>
      </c>
      <c r="N510" s="631">
        <v>0</v>
      </c>
      <c r="O510" s="631">
        <v>0</v>
      </c>
      <c r="P510" s="631">
        <v>0</v>
      </c>
      <c r="Q510" s="631">
        <v>46.9</v>
      </c>
      <c r="R510" s="662">
        <v>1787384.07</v>
      </c>
      <c r="S510" s="19">
        <v>841353.76</v>
      </c>
      <c r="T510" s="83">
        <v>384580</v>
      </c>
      <c r="U510" s="19"/>
      <c r="V510" s="83">
        <v>384580</v>
      </c>
      <c r="W510" s="19">
        <f t="shared" si="21"/>
        <v>-456773.76</v>
      </c>
      <c r="X510" s="108">
        <f t="shared" si="22"/>
        <v>-54.29</v>
      </c>
      <c r="Y510" s="236"/>
    </row>
    <row r="511" spans="1:25" ht="15.75" customHeight="1">
      <c r="A511" s="652">
        <v>812</v>
      </c>
      <c r="B511" s="310" t="s">
        <v>2333</v>
      </c>
      <c r="C511" s="310" t="s">
        <v>1492</v>
      </c>
      <c r="D511" s="310" t="s">
        <v>2334</v>
      </c>
      <c r="E511" s="618" t="s">
        <v>1141</v>
      </c>
      <c r="F511" s="618">
        <v>1</v>
      </c>
      <c r="G511" s="620">
        <v>38384</v>
      </c>
      <c r="H511" s="71"/>
      <c r="I511" s="633" t="s">
        <v>2247</v>
      </c>
      <c r="J511" s="633" t="s">
        <v>1911</v>
      </c>
      <c r="K511" s="631">
        <v>46.4</v>
      </c>
      <c r="L511" s="631">
        <v>0</v>
      </c>
      <c r="M511" s="631">
        <v>0</v>
      </c>
      <c r="N511" s="631">
        <v>0</v>
      </c>
      <c r="O511" s="631">
        <v>0</v>
      </c>
      <c r="P511" s="631">
        <v>0</v>
      </c>
      <c r="Q511" s="631">
        <v>46.4</v>
      </c>
      <c r="R511" s="662">
        <v>120000</v>
      </c>
      <c r="S511" s="19">
        <v>53391.35</v>
      </c>
      <c r="T511" s="83">
        <v>99296</v>
      </c>
      <c r="U511" s="19"/>
      <c r="V511" s="83">
        <v>99296</v>
      </c>
      <c r="W511" s="19">
        <f t="shared" si="21"/>
        <v>45904.65</v>
      </c>
      <c r="X511" s="108">
        <f t="shared" si="22"/>
        <v>85.98</v>
      </c>
      <c r="Y511" s="236"/>
    </row>
    <row r="512" spans="1:25" ht="15.75" customHeight="1">
      <c r="A512" s="652">
        <v>813</v>
      </c>
      <c r="B512" s="310" t="s">
        <v>2333</v>
      </c>
      <c r="C512" s="310" t="s">
        <v>1493</v>
      </c>
      <c r="D512" s="310" t="s">
        <v>2334</v>
      </c>
      <c r="E512" s="618" t="s">
        <v>1141</v>
      </c>
      <c r="F512" s="618">
        <v>1</v>
      </c>
      <c r="G512" s="620">
        <v>32295</v>
      </c>
      <c r="H512" s="71"/>
      <c r="I512" s="633" t="s">
        <v>2247</v>
      </c>
      <c r="J512" s="633" t="s">
        <v>1911</v>
      </c>
      <c r="K512" s="631">
        <v>14.7</v>
      </c>
      <c r="L512" s="631">
        <v>0</v>
      </c>
      <c r="M512" s="631">
        <v>0</v>
      </c>
      <c r="N512" s="631">
        <v>0</v>
      </c>
      <c r="O512" s="631">
        <v>0</v>
      </c>
      <c r="P512" s="631">
        <v>0</v>
      </c>
      <c r="Q512" s="631">
        <v>14.7</v>
      </c>
      <c r="R512" s="662">
        <v>120000</v>
      </c>
      <c r="S512" s="19">
        <v>53391.35</v>
      </c>
      <c r="T512" s="83">
        <v>31458</v>
      </c>
      <c r="U512" s="19"/>
      <c r="V512" s="83">
        <v>31458</v>
      </c>
      <c r="W512" s="19">
        <f t="shared" si="21"/>
        <v>-21933.35</v>
      </c>
      <c r="X512" s="108">
        <f t="shared" si="22"/>
        <v>-41.08</v>
      </c>
      <c r="Y512" s="236"/>
    </row>
    <row r="513" spans="1:25" ht="15.75" customHeight="1">
      <c r="A513" s="652">
        <v>814</v>
      </c>
      <c r="B513" s="310" t="s">
        <v>2333</v>
      </c>
      <c r="C513" s="310" t="s">
        <v>1494</v>
      </c>
      <c r="D513" s="310" t="s">
        <v>2335</v>
      </c>
      <c r="E513" s="618" t="s">
        <v>1141</v>
      </c>
      <c r="F513" s="618">
        <v>1</v>
      </c>
      <c r="G513" s="620">
        <v>33664</v>
      </c>
      <c r="H513" s="71"/>
      <c r="I513" s="633" t="s">
        <v>2247</v>
      </c>
      <c r="J513" s="633" t="s">
        <v>1911</v>
      </c>
      <c r="K513" s="631">
        <v>4.5</v>
      </c>
      <c r="L513" s="631">
        <v>0</v>
      </c>
      <c r="M513" s="631">
        <v>0</v>
      </c>
      <c r="N513" s="631">
        <v>0</v>
      </c>
      <c r="O513" s="631">
        <v>0</v>
      </c>
      <c r="P513" s="631">
        <v>0</v>
      </c>
      <c r="Q513" s="631">
        <v>4.5</v>
      </c>
      <c r="R513" s="662">
        <v>7150</v>
      </c>
      <c r="S513" s="19">
        <v>3181.09</v>
      </c>
      <c r="T513" s="83">
        <v>9630</v>
      </c>
      <c r="U513" s="19"/>
      <c r="V513" s="83">
        <v>9630</v>
      </c>
      <c r="W513" s="19">
        <f t="shared" si="21"/>
        <v>6448.91</v>
      </c>
      <c r="X513" s="108">
        <f t="shared" si="22"/>
        <v>202.73</v>
      </c>
      <c r="Y513" s="236"/>
    </row>
    <row r="514" spans="1:25" ht="15.75" customHeight="1">
      <c r="A514" s="652">
        <v>815</v>
      </c>
      <c r="B514" s="310" t="s">
        <v>2336</v>
      </c>
      <c r="C514" s="310" t="s">
        <v>1495</v>
      </c>
      <c r="D514" s="310" t="s">
        <v>2102</v>
      </c>
      <c r="E514" s="618" t="s">
        <v>1141</v>
      </c>
      <c r="F514" s="618">
        <v>1</v>
      </c>
      <c r="G514" s="620">
        <v>30895</v>
      </c>
      <c r="H514" s="71"/>
      <c r="I514" s="633" t="s">
        <v>2247</v>
      </c>
      <c r="J514" s="633" t="s">
        <v>1911</v>
      </c>
      <c r="K514" s="631">
        <v>8.4</v>
      </c>
      <c r="L514" s="631">
        <v>0</v>
      </c>
      <c r="M514" s="631">
        <v>0</v>
      </c>
      <c r="N514" s="631">
        <v>0</v>
      </c>
      <c r="O514" s="631">
        <v>0</v>
      </c>
      <c r="P514" s="631">
        <v>0</v>
      </c>
      <c r="Q514" s="631">
        <v>8.4</v>
      </c>
      <c r="R514" s="662">
        <v>129000</v>
      </c>
      <c r="S514" s="19">
        <v>57395.71</v>
      </c>
      <c r="T514" s="83">
        <v>17976</v>
      </c>
      <c r="U514" s="19"/>
      <c r="V514" s="83">
        <v>17976</v>
      </c>
      <c r="W514" s="19">
        <f t="shared" si="21"/>
        <v>-39419.71</v>
      </c>
      <c r="X514" s="108">
        <f t="shared" si="22"/>
        <v>-68.680000000000007</v>
      </c>
      <c r="Y514" s="236"/>
    </row>
    <row r="515" spans="1:25" ht="15.75" customHeight="1">
      <c r="A515" s="652">
        <v>816</v>
      </c>
      <c r="B515" s="310" t="s">
        <v>2337</v>
      </c>
      <c r="C515" s="310" t="s">
        <v>1496</v>
      </c>
      <c r="D515" s="310" t="s">
        <v>1969</v>
      </c>
      <c r="E515" s="618" t="s">
        <v>1141</v>
      </c>
      <c r="F515" s="618">
        <v>1</v>
      </c>
      <c r="G515" s="620">
        <v>32356</v>
      </c>
      <c r="H515" s="71"/>
      <c r="I515" s="633" t="s">
        <v>2247</v>
      </c>
      <c r="J515" s="633" t="s">
        <v>1911</v>
      </c>
      <c r="K515" s="631">
        <v>0</v>
      </c>
      <c r="L515" s="631">
        <v>0.2</v>
      </c>
      <c r="M515" s="631">
        <v>0</v>
      </c>
      <c r="N515" s="631">
        <v>0</v>
      </c>
      <c r="O515" s="631">
        <v>0</v>
      </c>
      <c r="P515" s="631">
        <v>0</v>
      </c>
      <c r="Q515" s="631">
        <v>0.2</v>
      </c>
      <c r="R515" s="662">
        <v>9700</v>
      </c>
      <c r="S515" s="19">
        <v>4315.8</v>
      </c>
      <c r="T515" s="83">
        <v>1640</v>
      </c>
      <c r="U515" s="19"/>
      <c r="V515" s="83">
        <v>1640</v>
      </c>
      <c r="W515" s="19">
        <f t="shared" si="21"/>
        <v>-2675.8</v>
      </c>
      <c r="X515" s="108">
        <f t="shared" si="22"/>
        <v>-62</v>
      </c>
      <c r="Y515" s="236"/>
    </row>
    <row r="516" spans="1:25" ht="15.75" customHeight="1">
      <c r="A516" s="652">
        <v>817</v>
      </c>
      <c r="B516" s="310" t="s">
        <v>2337</v>
      </c>
      <c r="C516" s="310" t="s">
        <v>1497</v>
      </c>
      <c r="D516" s="310" t="s">
        <v>1969</v>
      </c>
      <c r="E516" s="618" t="s">
        <v>1141</v>
      </c>
      <c r="F516" s="618">
        <v>1</v>
      </c>
      <c r="G516" s="620">
        <v>34090</v>
      </c>
      <c r="H516" s="71"/>
      <c r="I516" s="633" t="s">
        <v>2247</v>
      </c>
      <c r="J516" s="633" t="s">
        <v>1911</v>
      </c>
      <c r="K516" s="631">
        <v>0</v>
      </c>
      <c r="L516" s="631">
        <v>0.2</v>
      </c>
      <c r="M516" s="631">
        <v>0</v>
      </c>
      <c r="N516" s="631">
        <v>0</v>
      </c>
      <c r="O516" s="631">
        <v>0</v>
      </c>
      <c r="P516" s="631">
        <v>0</v>
      </c>
      <c r="Q516" s="631">
        <v>0.2</v>
      </c>
      <c r="R516" s="662">
        <v>9700</v>
      </c>
      <c r="S516" s="19">
        <v>4315.8</v>
      </c>
      <c r="T516" s="83">
        <v>1640</v>
      </c>
      <c r="U516" s="19"/>
      <c r="V516" s="83">
        <v>1640</v>
      </c>
      <c r="W516" s="19">
        <f t="shared" si="21"/>
        <v>-2675.8</v>
      </c>
      <c r="X516" s="108">
        <f t="shared" si="22"/>
        <v>-62</v>
      </c>
      <c r="Y516" s="236"/>
    </row>
    <row r="517" spans="1:25" ht="15.75" customHeight="1">
      <c r="A517" s="652">
        <v>818</v>
      </c>
      <c r="B517" s="310" t="s">
        <v>2338</v>
      </c>
      <c r="C517" s="310" t="s">
        <v>1498</v>
      </c>
      <c r="D517" s="310" t="s">
        <v>2339</v>
      </c>
      <c r="E517" s="618" t="s">
        <v>1141</v>
      </c>
      <c r="F517" s="618">
        <v>1</v>
      </c>
      <c r="G517" s="620">
        <v>33420</v>
      </c>
      <c r="H517" s="71"/>
      <c r="I517" s="633" t="s">
        <v>2247</v>
      </c>
      <c r="J517" s="633" t="s">
        <v>1911</v>
      </c>
      <c r="K517" s="631">
        <v>0.4</v>
      </c>
      <c r="L517" s="631">
        <v>0</v>
      </c>
      <c r="M517" s="631">
        <v>0</v>
      </c>
      <c r="N517" s="631">
        <v>0</v>
      </c>
      <c r="O517" s="631">
        <v>0</v>
      </c>
      <c r="P517" s="631">
        <v>0</v>
      </c>
      <c r="Q517" s="631">
        <v>0.4</v>
      </c>
      <c r="R517" s="662">
        <v>120</v>
      </c>
      <c r="S517" s="19">
        <v>53.34</v>
      </c>
      <c r="T517" s="83">
        <v>856</v>
      </c>
      <c r="U517" s="19"/>
      <c r="V517" s="83">
        <v>856</v>
      </c>
      <c r="W517" s="19">
        <f t="shared" si="21"/>
        <v>802.66</v>
      </c>
      <c r="X517" s="108">
        <f t="shared" si="22"/>
        <v>1504.8</v>
      </c>
      <c r="Y517" s="236"/>
    </row>
    <row r="518" spans="1:25" ht="15.75" customHeight="1">
      <c r="A518" s="652">
        <v>819</v>
      </c>
      <c r="B518" s="310" t="s">
        <v>2340</v>
      </c>
      <c r="C518" s="310" t="s">
        <v>1499</v>
      </c>
      <c r="D518" s="310" t="s">
        <v>2262</v>
      </c>
      <c r="E518" s="618" t="s">
        <v>1141</v>
      </c>
      <c r="F518" s="618">
        <v>1</v>
      </c>
      <c r="G518" s="620">
        <v>35462</v>
      </c>
      <c r="H518" s="71"/>
      <c r="I518" s="633" t="s">
        <v>2247</v>
      </c>
      <c r="J518" s="633" t="s">
        <v>1911</v>
      </c>
      <c r="K518" s="631">
        <v>4.0599999999999996</v>
      </c>
      <c r="L518" s="631">
        <v>0</v>
      </c>
      <c r="M518" s="631">
        <v>0</v>
      </c>
      <c r="N518" s="631">
        <v>0</v>
      </c>
      <c r="O518" s="631">
        <v>0</v>
      </c>
      <c r="P518" s="631">
        <v>0</v>
      </c>
      <c r="Q518" s="631">
        <v>4.0599999999999996</v>
      </c>
      <c r="R518" s="662">
        <v>34290</v>
      </c>
      <c r="S518" s="19">
        <v>15256.61</v>
      </c>
      <c r="T518" s="83">
        <v>8688.4</v>
      </c>
      <c r="U518" s="19"/>
      <c r="V518" s="83">
        <v>8688.4</v>
      </c>
      <c r="W518" s="19">
        <f t="shared" si="21"/>
        <v>-6568.21</v>
      </c>
      <c r="X518" s="108">
        <f t="shared" si="22"/>
        <v>-43.05</v>
      </c>
      <c r="Y518" s="236"/>
    </row>
    <row r="519" spans="1:25" ht="15.75" customHeight="1">
      <c r="A519" s="652">
        <v>820</v>
      </c>
      <c r="B519" s="310" t="s">
        <v>2341</v>
      </c>
      <c r="C519" s="310" t="s">
        <v>1500</v>
      </c>
      <c r="D519" s="310" t="s">
        <v>1947</v>
      </c>
      <c r="E519" s="618" t="s">
        <v>1141</v>
      </c>
      <c r="F519" s="618">
        <v>1</v>
      </c>
      <c r="G519" s="620">
        <v>35462</v>
      </c>
      <c r="H519" s="71"/>
      <c r="I519" s="633" t="s">
        <v>2247</v>
      </c>
      <c r="J519" s="633" t="s">
        <v>1911</v>
      </c>
      <c r="K519" s="631">
        <v>1.6</v>
      </c>
      <c r="L519" s="631">
        <v>0</v>
      </c>
      <c r="M519" s="631">
        <v>0</v>
      </c>
      <c r="N519" s="631">
        <v>0</v>
      </c>
      <c r="O519" s="631">
        <v>0</v>
      </c>
      <c r="P519" s="631">
        <v>0</v>
      </c>
      <c r="Q519" s="631">
        <v>1.6</v>
      </c>
      <c r="R519" s="662">
        <v>16580</v>
      </c>
      <c r="S519" s="19">
        <v>7376.96</v>
      </c>
      <c r="T519" s="83">
        <v>3424</v>
      </c>
      <c r="U519" s="19"/>
      <c r="V519" s="83">
        <v>3424</v>
      </c>
      <c r="W519" s="19">
        <f t="shared" si="21"/>
        <v>-3952.96</v>
      </c>
      <c r="X519" s="108">
        <f t="shared" si="22"/>
        <v>-53.59</v>
      </c>
      <c r="Y519" s="236"/>
    </row>
    <row r="520" spans="1:25" ht="15.75" customHeight="1">
      <c r="A520" s="652">
        <v>821</v>
      </c>
      <c r="B520" s="310" t="s">
        <v>2342</v>
      </c>
      <c r="C520" s="310" t="s">
        <v>1501</v>
      </c>
      <c r="D520" s="310" t="s">
        <v>1947</v>
      </c>
      <c r="E520" s="618" t="s">
        <v>1141</v>
      </c>
      <c r="F520" s="618">
        <v>1</v>
      </c>
      <c r="G520" s="620">
        <v>36526</v>
      </c>
      <c r="H520" s="71"/>
      <c r="I520" s="633" t="s">
        <v>2247</v>
      </c>
      <c r="J520" s="633" t="s">
        <v>1911</v>
      </c>
      <c r="K520" s="631">
        <v>2.1</v>
      </c>
      <c r="L520" s="631">
        <v>0</v>
      </c>
      <c r="M520" s="631">
        <v>0</v>
      </c>
      <c r="N520" s="631">
        <v>0</v>
      </c>
      <c r="O520" s="631">
        <v>0</v>
      </c>
      <c r="P520" s="631">
        <v>0</v>
      </c>
      <c r="Q520" s="631">
        <v>2.1</v>
      </c>
      <c r="R520" s="662">
        <v>29400</v>
      </c>
      <c r="S520" s="19">
        <v>13080.88</v>
      </c>
      <c r="T520" s="83">
        <v>4494</v>
      </c>
      <c r="U520" s="19"/>
      <c r="V520" s="83">
        <v>4494</v>
      </c>
      <c r="W520" s="19">
        <f t="shared" si="21"/>
        <v>-8586.8799999999992</v>
      </c>
      <c r="X520" s="108">
        <f t="shared" si="22"/>
        <v>-65.64</v>
      </c>
      <c r="Y520" s="236"/>
    </row>
    <row r="521" spans="1:25" ht="15.75" customHeight="1">
      <c r="A521" s="652">
        <v>822</v>
      </c>
      <c r="B521" s="310" t="s">
        <v>2343</v>
      </c>
      <c r="C521" s="310" t="s">
        <v>1502</v>
      </c>
      <c r="D521" s="310" t="s">
        <v>2344</v>
      </c>
      <c r="E521" s="618" t="s">
        <v>1141</v>
      </c>
      <c r="F521" s="618">
        <v>1</v>
      </c>
      <c r="G521" s="620">
        <v>36526</v>
      </c>
      <c r="H521" s="71"/>
      <c r="I521" s="633" t="s">
        <v>2247</v>
      </c>
      <c r="J521" s="633" t="s">
        <v>1911</v>
      </c>
      <c r="K521" s="631">
        <v>15</v>
      </c>
      <c r="L521" s="631">
        <v>0</v>
      </c>
      <c r="M521" s="631">
        <v>0</v>
      </c>
      <c r="N521" s="631">
        <v>0</v>
      </c>
      <c r="O521" s="631">
        <v>0</v>
      </c>
      <c r="P521" s="631">
        <v>0</v>
      </c>
      <c r="Q521" s="631">
        <v>15</v>
      </c>
      <c r="R521" s="662">
        <v>910000</v>
      </c>
      <c r="S521" s="19">
        <v>404884.38</v>
      </c>
      <c r="T521" s="83">
        <v>32100</v>
      </c>
      <c r="U521" s="19"/>
      <c r="V521" s="83">
        <v>32100</v>
      </c>
      <c r="W521" s="19">
        <f t="shared" si="21"/>
        <v>-372784.38</v>
      </c>
      <c r="X521" s="108">
        <f t="shared" si="22"/>
        <v>-92.07</v>
      </c>
      <c r="Y521" s="236"/>
    </row>
    <row r="522" spans="1:25" ht="15.75" customHeight="1">
      <c r="A522" s="652">
        <v>823</v>
      </c>
      <c r="B522" s="310" t="s">
        <v>2345</v>
      </c>
      <c r="C522" s="310" t="s">
        <v>1503</v>
      </c>
      <c r="D522" s="310" t="s">
        <v>2339</v>
      </c>
      <c r="E522" s="618" t="s">
        <v>1141</v>
      </c>
      <c r="F522" s="618">
        <v>1</v>
      </c>
      <c r="G522" s="620">
        <v>37347</v>
      </c>
      <c r="H522" s="71"/>
      <c r="I522" s="633" t="s">
        <v>2247</v>
      </c>
      <c r="J522" s="633" t="s">
        <v>1911</v>
      </c>
      <c r="K522" s="631">
        <v>0</v>
      </c>
      <c r="L522" s="631">
        <v>1.3</v>
      </c>
      <c r="M522" s="631">
        <v>0</v>
      </c>
      <c r="N522" s="631">
        <v>0</v>
      </c>
      <c r="O522" s="631">
        <v>0</v>
      </c>
      <c r="P522" s="631">
        <v>0</v>
      </c>
      <c r="Q522" s="631">
        <v>1.3</v>
      </c>
      <c r="R522" s="662">
        <v>3600</v>
      </c>
      <c r="S522" s="19">
        <v>1601.74</v>
      </c>
      <c r="T522" s="83">
        <v>10660</v>
      </c>
      <c r="U522" s="19"/>
      <c r="V522" s="83">
        <v>10660</v>
      </c>
      <c r="W522" s="19">
        <f t="shared" si="21"/>
        <v>9058.26</v>
      </c>
      <c r="X522" s="108">
        <f t="shared" si="22"/>
        <v>565.53</v>
      </c>
      <c r="Y522" s="236"/>
    </row>
    <row r="523" spans="1:25" ht="15.75" customHeight="1">
      <c r="A523" s="652">
        <v>824</v>
      </c>
      <c r="B523" s="310" t="s">
        <v>2346</v>
      </c>
      <c r="C523" s="310" t="s">
        <v>1504</v>
      </c>
      <c r="D523" s="310" t="s">
        <v>1943</v>
      </c>
      <c r="E523" s="618" t="s">
        <v>1141</v>
      </c>
      <c r="F523" s="618">
        <v>1</v>
      </c>
      <c r="G523" s="620">
        <v>35796</v>
      </c>
      <c r="H523" s="71"/>
      <c r="I523" s="633" t="s">
        <v>2247</v>
      </c>
      <c r="J523" s="633" t="s">
        <v>1911</v>
      </c>
      <c r="K523" s="631">
        <v>0.1</v>
      </c>
      <c r="L523" s="631">
        <v>0</v>
      </c>
      <c r="M523" s="631">
        <v>0</v>
      </c>
      <c r="N523" s="631">
        <v>0</v>
      </c>
      <c r="O523" s="631">
        <v>0</v>
      </c>
      <c r="P523" s="631">
        <v>0</v>
      </c>
      <c r="Q523" s="631">
        <v>0.1</v>
      </c>
      <c r="R523" s="662">
        <v>4960</v>
      </c>
      <c r="S523" s="19">
        <v>0</v>
      </c>
      <c r="T523" s="83">
        <v>214</v>
      </c>
      <c r="U523" s="19"/>
      <c r="V523" s="83">
        <v>214</v>
      </c>
      <c r="W523" s="19">
        <f t="shared" si="21"/>
        <v>214</v>
      </c>
      <c r="X523" s="108" t="str">
        <f t="shared" si="22"/>
        <v/>
      </c>
      <c r="Y523" s="236"/>
    </row>
    <row r="524" spans="1:25" ht="15.75" customHeight="1">
      <c r="A524" s="652">
        <v>825</v>
      </c>
      <c r="B524" s="310" t="s">
        <v>2347</v>
      </c>
      <c r="C524" s="310" t="s">
        <v>1505</v>
      </c>
      <c r="D524" s="310" t="s">
        <v>1943</v>
      </c>
      <c r="E524" s="618" t="s">
        <v>1141</v>
      </c>
      <c r="F524" s="618">
        <v>1</v>
      </c>
      <c r="G524" s="620">
        <v>37377</v>
      </c>
      <c r="H524" s="71"/>
      <c r="I524" s="633" t="s">
        <v>2247</v>
      </c>
      <c r="J524" s="633" t="s">
        <v>1911</v>
      </c>
      <c r="K524" s="631">
        <v>0</v>
      </c>
      <c r="L524" s="631">
        <v>0.1</v>
      </c>
      <c r="M524" s="631">
        <v>0</v>
      </c>
      <c r="N524" s="631">
        <v>0</v>
      </c>
      <c r="O524" s="631">
        <v>0</v>
      </c>
      <c r="P524" s="631">
        <v>0</v>
      </c>
      <c r="Q524" s="631">
        <v>0.1</v>
      </c>
      <c r="R524" s="662">
        <v>24900</v>
      </c>
      <c r="S524" s="19">
        <v>11078.7</v>
      </c>
      <c r="T524" s="83">
        <v>820</v>
      </c>
      <c r="U524" s="19"/>
      <c r="V524" s="83">
        <v>820</v>
      </c>
      <c r="W524" s="19">
        <f t="shared" si="21"/>
        <v>-10258.700000000001</v>
      </c>
      <c r="X524" s="108">
        <f t="shared" si="22"/>
        <v>-92.6</v>
      </c>
      <c r="Y524" s="236"/>
    </row>
    <row r="525" spans="1:25" ht="15.75" customHeight="1">
      <c r="A525" s="652">
        <v>826</v>
      </c>
      <c r="B525" s="310" t="s">
        <v>2348</v>
      </c>
      <c r="C525" s="310" t="s">
        <v>1506</v>
      </c>
      <c r="D525" s="310" t="s">
        <v>1943</v>
      </c>
      <c r="E525" s="618" t="s">
        <v>1141</v>
      </c>
      <c r="F525" s="618">
        <v>1</v>
      </c>
      <c r="G525" s="620">
        <v>37377</v>
      </c>
      <c r="H525" s="71"/>
      <c r="I525" s="633" t="s">
        <v>2247</v>
      </c>
      <c r="J525" s="633" t="s">
        <v>1911</v>
      </c>
      <c r="K525" s="631">
        <v>0</v>
      </c>
      <c r="L525" s="631">
        <v>0.4</v>
      </c>
      <c r="M525" s="631">
        <v>0</v>
      </c>
      <c r="N525" s="631">
        <v>0</v>
      </c>
      <c r="O525" s="631">
        <v>0</v>
      </c>
      <c r="P525" s="631">
        <v>0</v>
      </c>
      <c r="Q525" s="631">
        <v>0.4</v>
      </c>
      <c r="R525" s="662">
        <v>4600</v>
      </c>
      <c r="S525" s="19">
        <v>2046.67</v>
      </c>
      <c r="T525" s="83">
        <v>3280</v>
      </c>
      <c r="U525" s="19"/>
      <c r="V525" s="83">
        <v>3280</v>
      </c>
      <c r="W525" s="19">
        <f t="shared" si="21"/>
        <v>1233.33</v>
      </c>
      <c r="X525" s="108">
        <f t="shared" si="22"/>
        <v>60.26</v>
      </c>
      <c r="Y525" s="236"/>
    </row>
    <row r="526" spans="1:25" ht="15.75" customHeight="1">
      <c r="A526" s="652">
        <v>827</v>
      </c>
      <c r="B526" s="310" t="s">
        <v>2349</v>
      </c>
      <c r="C526" s="310" t="s">
        <v>1507</v>
      </c>
      <c r="D526" s="310" t="s">
        <v>1943</v>
      </c>
      <c r="E526" s="618" t="s">
        <v>1141</v>
      </c>
      <c r="F526" s="618">
        <v>1</v>
      </c>
      <c r="G526" s="620">
        <v>39173</v>
      </c>
      <c r="H526" s="71"/>
      <c r="I526" s="633" t="s">
        <v>2247</v>
      </c>
      <c r="J526" s="633" t="s">
        <v>1911</v>
      </c>
      <c r="K526" s="631">
        <v>0.28000000000000003</v>
      </c>
      <c r="L526" s="631">
        <v>0</v>
      </c>
      <c r="M526" s="631">
        <v>0</v>
      </c>
      <c r="N526" s="631">
        <v>0</v>
      </c>
      <c r="O526" s="631">
        <v>0</v>
      </c>
      <c r="P526" s="631">
        <v>0</v>
      </c>
      <c r="Q526" s="631">
        <v>0.28000000000000003</v>
      </c>
      <c r="R526" s="662">
        <v>1340</v>
      </c>
      <c r="S526" s="19">
        <v>596.07000000000005</v>
      </c>
      <c r="T526" s="83">
        <v>599.20000000000005</v>
      </c>
      <c r="U526" s="19"/>
      <c r="V526" s="83">
        <v>599.20000000000005</v>
      </c>
      <c r="W526" s="19">
        <f t="shared" si="21"/>
        <v>3.13</v>
      </c>
      <c r="X526" s="108">
        <f t="shared" si="22"/>
        <v>0.53</v>
      </c>
      <c r="Y526" s="236"/>
    </row>
    <row r="527" spans="1:25" ht="15.75" customHeight="1">
      <c r="A527" s="652">
        <v>828</v>
      </c>
      <c r="B527" s="310" t="s">
        <v>2350</v>
      </c>
      <c r="C527" s="310" t="s">
        <v>1508</v>
      </c>
      <c r="D527" s="310" t="s">
        <v>2262</v>
      </c>
      <c r="E527" s="618" t="s">
        <v>1141</v>
      </c>
      <c r="F527" s="618">
        <v>1</v>
      </c>
      <c r="G527" s="620">
        <v>39142</v>
      </c>
      <c r="H527" s="71"/>
      <c r="I527" s="633" t="s">
        <v>2247</v>
      </c>
      <c r="J527" s="633" t="s">
        <v>1911</v>
      </c>
      <c r="K527" s="631">
        <v>0</v>
      </c>
      <c r="L527" s="631">
        <v>0.14000000000000001</v>
      </c>
      <c r="M527" s="631">
        <v>0</v>
      </c>
      <c r="N527" s="631">
        <v>0</v>
      </c>
      <c r="O527" s="631">
        <v>0</v>
      </c>
      <c r="P527" s="631">
        <v>0</v>
      </c>
      <c r="Q527" s="631">
        <v>0.14000000000000001</v>
      </c>
      <c r="R527" s="662">
        <v>3520</v>
      </c>
      <c r="S527" s="19">
        <v>1566.09</v>
      </c>
      <c r="T527" s="83">
        <v>1148</v>
      </c>
      <c r="U527" s="19"/>
      <c r="V527" s="83">
        <v>1148</v>
      </c>
      <c r="W527" s="19">
        <f t="shared" si="21"/>
        <v>-418.09</v>
      </c>
      <c r="X527" s="108">
        <f t="shared" si="22"/>
        <v>-26.7</v>
      </c>
      <c r="Y527" s="236"/>
    </row>
    <row r="528" spans="1:25" ht="15.75" customHeight="1">
      <c r="A528" s="652">
        <v>829</v>
      </c>
      <c r="B528" s="310" t="s">
        <v>2351</v>
      </c>
      <c r="C528" s="310" t="s">
        <v>1509</v>
      </c>
      <c r="D528" s="310" t="s">
        <v>1943</v>
      </c>
      <c r="E528" s="618" t="s">
        <v>1141</v>
      </c>
      <c r="F528" s="618">
        <v>1</v>
      </c>
      <c r="G528" s="620">
        <v>39142</v>
      </c>
      <c r="H528" s="71"/>
      <c r="I528" s="633" t="s">
        <v>2247</v>
      </c>
      <c r="J528" s="633" t="s">
        <v>1911</v>
      </c>
      <c r="K528" s="631">
        <v>0.8</v>
      </c>
      <c r="L528" s="631">
        <v>0</v>
      </c>
      <c r="M528" s="631">
        <v>0</v>
      </c>
      <c r="N528" s="631">
        <v>0</v>
      </c>
      <c r="O528" s="631">
        <v>0</v>
      </c>
      <c r="P528" s="631">
        <v>0</v>
      </c>
      <c r="Q528" s="631">
        <v>0.8</v>
      </c>
      <c r="R528" s="662">
        <v>7360</v>
      </c>
      <c r="S528" s="19">
        <v>3274.79</v>
      </c>
      <c r="T528" s="83">
        <v>1712</v>
      </c>
      <c r="U528" s="19"/>
      <c r="V528" s="83">
        <v>1712</v>
      </c>
      <c r="W528" s="19">
        <f t="shared" si="21"/>
        <v>-1562.79</v>
      </c>
      <c r="X528" s="108">
        <f t="shared" si="22"/>
        <v>-47.72</v>
      </c>
      <c r="Y528" s="236"/>
    </row>
    <row r="529" spans="1:25" ht="15.75" customHeight="1">
      <c r="A529" s="652">
        <v>830</v>
      </c>
      <c r="B529" s="310" t="s">
        <v>2349</v>
      </c>
      <c r="C529" s="310" t="s">
        <v>1510</v>
      </c>
      <c r="D529" s="310" t="s">
        <v>2352</v>
      </c>
      <c r="E529" s="618" t="s">
        <v>1141</v>
      </c>
      <c r="F529" s="618">
        <v>1</v>
      </c>
      <c r="G529" s="620">
        <v>39142</v>
      </c>
      <c r="H529" s="71"/>
      <c r="I529" s="633" t="s">
        <v>2247</v>
      </c>
      <c r="J529" s="633" t="s">
        <v>1911</v>
      </c>
      <c r="K529" s="631">
        <v>0.2</v>
      </c>
      <c r="L529" s="631">
        <v>0</v>
      </c>
      <c r="M529" s="631">
        <v>0</v>
      </c>
      <c r="N529" s="631">
        <v>0</v>
      </c>
      <c r="O529" s="631">
        <v>0</v>
      </c>
      <c r="P529" s="631">
        <v>0</v>
      </c>
      <c r="Q529" s="631">
        <v>0.2</v>
      </c>
      <c r="R529" s="662">
        <v>18700</v>
      </c>
      <c r="S529" s="19">
        <v>8320.15</v>
      </c>
      <c r="T529" s="83">
        <v>428</v>
      </c>
      <c r="U529" s="19"/>
      <c r="V529" s="83">
        <v>428</v>
      </c>
      <c r="W529" s="19">
        <f t="shared" si="21"/>
        <v>-7892.15</v>
      </c>
      <c r="X529" s="108">
        <f t="shared" si="22"/>
        <v>-94.86</v>
      </c>
      <c r="Y529" s="236"/>
    </row>
    <row r="530" spans="1:25" ht="15.75" customHeight="1">
      <c r="A530" s="652">
        <v>831</v>
      </c>
      <c r="B530" s="310" t="s">
        <v>2039</v>
      </c>
      <c r="C530" s="310" t="s">
        <v>1511</v>
      </c>
      <c r="D530" s="310" t="s">
        <v>1928</v>
      </c>
      <c r="E530" s="618" t="s">
        <v>1141</v>
      </c>
      <c r="F530" s="618">
        <v>1</v>
      </c>
      <c r="G530" s="620">
        <v>39142</v>
      </c>
      <c r="H530" s="71"/>
      <c r="I530" s="633" t="s">
        <v>2247</v>
      </c>
      <c r="J530" s="633" t="s">
        <v>1911</v>
      </c>
      <c r="K530" s="631">
        <v>1.4</v>
      </c>
      <c r="L530" s="631">
        <v>0</v>
      </c>
      <c r="M530" s="631">
        <v>0</v>
      </c>
      <c r="N530" s="631">
        <v>0</v>
      </c>
      <c r="O530" s="631">
        <v>0</v>
      </c>
      <c r="P530" s="631">
        <v>0</v>
      </c>
      <c r="Q530" s="631">
        <v>1.4</v>
      </c>
      <c r="R530" s="662">
        <v>14400</v>
      </c>
      <c r="S530" s="19">
        <v>6406.96</v>
      </c>
      <c r="T530" s="83">
        <v>2996</v>
      </c>
      <c r="U530" s="19"/>
      <c r="V530" s="83">
        <v>2996</v>
      </c>
      <c r="W530" s="19">
        <f t="shared" si="21"/>
        <v>-3410.96</v>
      </c>
      <c r="X530" s="108">
        <f t="shared" si="22"/>
        <v>-53.24</v>
      </c>
      <c r="Y530" s="236"/>
    </row>
    <row r="531" spans="1:25" ht="15.75" customHeight="1">
      <c r="A531" s="652">
        <v>832</v>
      </c>
      <c r="B531" s="310" t="s">
        <v>2337</v>
      </c>
      <c r="C531" s="310" t="s">
        <v>1496</v>
      </c>
      <c r="D531" s="310" t="s">
        <v>1969</v>
      </c>
      <c r="E531" s="618" t="s">
        <v>1141</v>
      </c>
      <c r="F531" s="618">
        <v>1</v>
      </c>
      <c r="G531" s="620">
        <v>39203</v>
      </c>
      <c r="H531" s="71"/>
      <c r="I531" s="633" t="s">
        <v>2247</v>
      </c>
      <c r="J531" s="633" t="s">
        <v>1911</v>
      </c>
      <c r="K531" s="631">
        <v>0</v>
      </c>
      <c r="L531" s="631">
        <v>0.2</v>
      </c>
      <c r="M531" s="631">
        <v>0</v>
      </c>
      <c r="N531" s="631">
        <v>0</v>
      </c>
      <c r="O531" s="631">
        <v>0</v>
      </c>
      <c r="P531" s="631">
        <v>0</v>
      </c>
      <c r="Q531" s="631">
        <v>0.2</v>
      </c>
      <c r="R531" s="662">
        <v>9700</v>
      </c>
      <c r="S531" s="19">
        <v>4315.8</v>
      </c>
      <c r="T531" s="83">
        <v>1640</v>
      </c>
      <c r="U531" s="19"/>
      <c r="V531" s="83">
        <v>1640</v>
      </c>
      <c r="W531" s="19">
        <f t="shared" si="21"/>
        <v>-2675.8</v>
      </c>
      <c r="X531" s="108">
        <f t="shared" si="22"/>
        <v>-62</v>
      </c>
      <c r="Y531" s="236"/>
    </row>
    <row r="532" spans="1:25" ht="15.75" customHeight="1">
      <c r="A532" s="652">
        <v>833</v>
      </c>
      <c r="B532" s="310" t="s">
        <v>2337</v>
      </c>
      <c r="C532" s="310" t="s">
        <v>1497</v>
      </c>
      <c r="D532" s="310" t="s">
        <v>1969</v>
      </c>
      <c r="E532" s="618" t="s">
        <v>1141</v>
      </c>
      <c r="F532" s="618">
        <v>1</v>
      </c>
      <c r="G532" s="620">
        <v>39173</v>
      </c>
      <c r="H532" s="71"/>
      <c r="I532" s="633" t="s">
        <v>2247</v>
      </c>
      <c r="J532" s="633" t="s">
        <v>1911</v>
      </c>
      <c r="K532" s="631">
        <v>0</v>
      </c>
      <c r="L532" s="631">
        <v>0.2</v>
      </c>
      <c r="M532" s="631">
        <v>0</v>
      </c>
      <c r="N532" s="631">
        <v>0</v>
      </c>
      <c r="O532" s="631">
        <v>0</v>
      </c>
      <c r="P532" s="631">
        <v>0</v>
      </c>
      <c r="Q532" s="631">
        <v>0.2</v>
      </c>
      <c r="R532" s="662">
        <v>9700</v>
      </c>
      <c r="S532" s="19">
        <v>4315.8</v>
      </c>
      <c r="T532" s="83">
        <v>1640</v>
      </c>
      <c r="U532" s="19"/>
      <c r="V532" s="83">
        <v>1640</v>
      </c>
      <c r="W532" s="19">
        <f t="shared" ref="W532:W562" si="23">V532-S532</f>
        <v>-2675.8</v>
      </c>
      <c r="X532" s="108">
        <f t="shared" ref="X532:X562" si="24">IF(OR(S532=0,S532=""),"",ROUND(W532/S532*100,2))</f>
        <v>-62</v>
      </c>
      <c r="Y532" s="236"/>
    </row>
    <row r="533" spans="1:25" ht="15.75" customHeight="1">
      <c r="A533" s="652">
        <v>834</v>
      </c>
      <c r="B533" s="310" t="s">
        <v>2353</v>
      </c>
      <c r="C533" s="310" t="s">
        <v>1758</v>
      </c>
      <c r="D533" s="310" t="s">
        <v>2354</v>
      </c>
      <c r="E533" s="618" t="s">
        <v>1141</v>
      </c>
      <c r="F533" s="618">
        <v>1</v>
      </c>
      <c r="G533" s="620">
        <v>39083</v>
      </c>
      <c r="H533" s="71"/>
      <c r="I533" s="633" t="s">
        <v>2247</v>
      </c>
      <c r="J533" s="633" t="s">
        <v>1911</v>
      </c>
      <c r="K533" s="631">
        <v>0.2</v>
      </c>
      <c r="L533" s="631">
        <v>0</v>
      </c>
      <c r="M533" s="631">
        <v>0</v>
      </c>
      <c r="N533" s="631">
        <v>0</v>
      </c>
      <c r="O533" s="631">
        <v>0</v>
      </c>
      <c r="P533" s="631">
        <v>0</v>
      </c>
      <c r="Q533" s="631">
        <v>0.2</v>
      </c>
      <c r="R533" s="662">
        <v>18000</v>
      </c>
      <c r="S533" s="19">
        <v>8008.7</v>
      </c>
      <c r="T533" s="83">
        <v>428</v>
      </c>
      <c r="U533" s="19"/>
      <c r="V533" s="83">
        <v>428</v>
      </c>
      <c r="W533" s="19">
        <f t="shared" si="23"/>
        <v>-7580.7</v>
      </c>
      <c r="X533" s="108">
        <f t="shared" si="24"/>
        <v>-94.66</v>
      </c>
      <c r="Y533" s="236"/>
    </row>
    <row r="534" spans="1:25" ht="15.75" customHeight="1">
      <c r="A534" s="652">
        <v>835</v>
      </c>
      <c r="B534" s="310" t="s">
        <v>2355</v>
      </c>
      <c r="C534" s="310" t="s">
        <v>1496</v>
      </c>
      <c r="D534" s="310" t="s">
        <v>1923</v>
      </c>
      <c r="E534" s="618" t="s">
        <v>1141</v>
      </c>
      <c r="F534" s="618">
        <v>1</v>
      </c>
      <c r="G534" s="620">
        <v>39083</v>
      </c>
      <c r="H534" s="71"/>
      <c r="I534" s="633" t="s">
        <v>2247</v>
      </c>
      <c r="J534" s="633" t="s">
        <v>1911</v>
      </c>
      <c r="K534" s="631">
        <v>0.2</v>
      </c>
      <c r="L534" s="631">
        <v>0</v>
      </c>
      <c r="M534" s="631">
        <v>0</v>
      </c>
      <c r="N534" s="631">
        <v>0</v>
      </c>
      <c r="O534" s="631">
        <v>0</v>
      </c>
      <c r="P534" s="631">
        <v>0</v>
      </c>
      <c r="Q534" s="631">
        <v>0.2</v>
      </c>
      <c r="R534" s="662">
        <v>9700</v>
      </c>
      <c r="S534" s="19">
        <v>4315.8</v>
      </c>
      <c r="T534" s="83">
        <v>428</v>
      </c>
      <c r="U534" s="19"/>
      <c r="V534" s="83">
        <v>428</v>
      </c>
      <c r="W534" s="19">
        <f t="shared" si="23"/>
        <v>-3887.8</v>
      </c>
      <c r="X534" s="108">
        <f t="shared" si="24"/>
        <v>-90.08</v>
      </c>
      <c r="Y534" s="236"/>
    </row>
    <row r="535" spans="1:25" ht="15.75" customHeight="1">
      <c r="A535" s="652">
        <v>836</v>
      </c>
      <c r="B535" s="310" t="s">
        <v>2355</v>
      </c>
      <c r="C535" s="310" t="s">
        <v>1497</v>
      </c>
      <c r="D535" s="310" t="s">
        <v>1923</v>
      </c>
      <c r="E535" s="618" t="s">
        <v>1141</v>
      </c>
      <c r="F535" s="618">
        <v>1</v>
      </c>
      <c r="G535" s="620">
        <v>39083</v>
      </c>
      <c r="H535" s="71"/>
      <c r="I535" s="633" t="s">
        <v>2247</v>
      </c>
      <c r="J535" s="633" t="s">
        <v>1911</v>
      </c>
      <c r="K535" s="631">
        <v>0.2</v>
      </c>
      <c r="L535" s="631">
        <v>0</v>
      </c>
      <c r="M535" s="631">
        <v>0</v>
      </c>
      <c r="N535" s="631">
        <v>0</v>
      </c>
      <c r="O535" s="631">
        <v>0</v>
      </c>
      <c r="P535" s="631">
        <v>0</v>
      </c>
      <c r="Q535" s="631">
        <v>0.2</v>
      </c>
      <c r="R535" s="662">
        <v>9700</v>
      </c>
      <c r="S535" s="19">
        <v>4315.8</v>
      </c>
      <c r="T535" s="83">
        <v>428</v>
      </c>
      <c r="U535" s="19"/>
      <c r="V535" s="83">
        <v>428</v>
      </c>
      <c r="W535" s="19">
        <f t="shared" si="23"/>
        <v>-3887.8</v>
      </c>
      <c r="X535" s="108">
        <f t="shared" si="24"/>
        <v>-90.08</v>
      </c>
      <c r="Y535" s="236"/>
    </row>
    <row r="536" spans="1:25" ht="15.75" customHeight="1">
      <c r="A536" s="652">
        <v>837</v>
      </c>
      <c r="B536" s="310" t="s">
        <v>2356</v>
      </c>
      <c r="C536" s="310"/>
      <c r="D536" s="310"/>
      <c r="E536" s="618" t="s">
        <v>1141</v>
      </c>
      <c r="F536" s="618">
        <v>1</v>
      </c>
      <c r="G536" s="620">
        <v>39083</v>
      </c>
      <c r="H536" s="71"/>
      <c r="I536" s="633" t="s">
        <v>2247</v>
      </c>
      <c r="J536" s="633" t="s">
        <v>1911</v>
      </c>
      <c r="K536" s="631">
        <v>0</v>
      </c>
      <c r="L536" s="631">
        <v>0.3</v>
      </c>
      <c r="M536" s="631">
        <v>0</v>
      </c>
      <c r="N536" s="631">
        <v>0</v>
      </c>
      <c r="O536" s="631">
        <v>0</v>
      </c>
      <c r="P536" s="631">
        <v>0</v>
      </c>
      <c r="Q536" s="631">
        <v>0.3</v>
      </c>
      <c r="R536" s="662">
        <v>350000</v>
      </c>
      <c r="S536" s="19">
        <v>155724.76</v>
      </c>
      <c r="T536" s="83">
        <v>2460</v>
      </c>
      <c r="U536" s="19"/>
      <c r="V536" s="83">
        <v>2460</v>
      </c>
      <c r="W536" s="19">
        <f t="shared" si="23"/>
        <v>-153264.76</v>
      </c>
      <c r="X536" s="108">
        <f t="shared" si="24"/>
        <v>-98.42</v>
      </c>
      <c r="Y536" s="236"/>
    </row>
    <row r="537" spans="1:25" ht="15.75" customHeight="1">
      <c r="A537" s="652">
        <v>838</v>
      </c>
      <c r="B537" s="310" t="s">
        <v>2357</v>
      </c>
      <c r="C537" s="310"/>
      <c r="D537" s="310"/>
      <c r="E537" s="618" t="s">
        <v>1141</v>
      </c>
      <c r="F537" s="618">
        <v>1</v>
      </c>
      <c r="G537" s="620">
        <v>38718</v>
      </c>
      <c r="H537" s="71"/>
      <c r="I537" s="633" t="s">
        <v>2247</v>
      </c>
      <c r="J537" s="633" t="s">
        <v>1911</v>
      </c>
      <c r="K537" s="631">
        <v>0</v>
      </c>
      <c r="L537" s="631">
        <v>0</v>
      </c>
      <c r="M537" s="631">
        <v>0</v>
      </c>
      <c r="N537" s="631">
        <v>0</v>
      </c>
      <c r="O537" s="631">
        <v>0.08</v>
      </c>
      <c r="P537" s="631">
        <v>0</v>
      </c>
      <c r="Q537" s="631">
        <v>0.08</v>
      </c>
      <c r="R537" s="662">
        <v>50000</v>
      </c>
      <c r="S537" s="19">
        <v>22246.73</v>
      </c>
      <c r="T537" s="83">
        <v>320</v>
      </c>
      <c r="U537" s="19"/>
      <c r="V537" s="83">
        <v>320</v>
      </c>
      <c r="W537" s="19">
        <f t="shared" si="23"/>
        <v>-21926.73</v>
      </c>
      <c r="X537" s="108">
        <f t="shared" si="24"/>
        <v>-98.56</v>
      </c>
      <c r="Y537" s="236"/>
    </row>
    <row r="538" spans="1:25" ht="15.75" customHeight="1">
      <c r="A538" s="652">
        <v>839</v>
      </c>
      <c r="B538" s="310" t="s">
        <v>2358</v>
      </c>
      <c r="C538" s="310"/>
      <c r="D538" s="310"/>
      <c r="E538" s="618" t="s">
        <v>1141</v>
      </c>
      <c r="F538" s="618">
        <v>1</v>
      </c>
      <c r="G538" s="620">
        <v>38777</v>
      </c>
      <c r="H538" s="71"/>
      <c r="I538" s="633" t="s">
        <v>2247</v>
      </c>
      <c r="J538" s="633" t="s">
        <v>1911</v>
      </c>
      <c r="K538" s="631">
        <v>0</v>
      </c>
      <c r="L538" s="631">
        <v>0</v>
      </c>
      <c r="M538" s="631">
        <v>0</v>
      </c>
      <c r="N538" s="631">
        <v>0</v>
      </c>
      <c r="O538" s="631">
        <v>0.2</v>
      </c>
      <c r="P538" s="631">
        <v>0</v>
      </c>
      <c r="Q538" s="631">
        <v>0.2</v>
      </c>
      <c r="R538" s="662">
        <v>10000</v>
      </c>
      <c r="S538" s="19">
        <v>4449.29</v>
      </c>
      <c r="T538" s="83">
        <v>428</v>
      </c>
      <c r="U538" s="19"/>
      <c r="V538" s="83">
        <v>428</v>
      </c>
      <c r="W538" s="19">
        <f t="shared" si="23"/>
        <v>-4021.29</v>
      </c>
      <c r="X538" s="108">
        <f t="shared" si="24"/>
        <v>-90.38</v>
      </c>
      <c r="Y538" s="236"/>
    </row>
    <row r="539" spans="1:25" ht="15.75" customHeight="1">
      <c r="A539" s="652">
        <v>840</v>
      </c>
      <c r="B539" s="310" t="s">
        <v>2359</v>
      </c>
      <c r="C539" s="310" t="s">
        <v>1512</v>
      </c>
      <c r="D539" s="310" t="s">
        <v>2196</v>
      </c>
      <c r="E539" s="618" t="s">
        <v>1141</v>
      </c>
      <c r="F539" s="618">
        <v>1</v>
      </c>
      <c r="G539" s="620">
        <v>40147</v>
      </c>
      <c r="H539" s="71"/>
      <c r="I539" s="633" t="s">
        <v>2247</v>
      </c>
      <c r="J539" s="633" t="s">
        <v>1911</v>
      </c>
      <c r="K539" s="631">
        <v>0</v>
      </c>
      <c r="L539" s="631">
        <v>0.05</v>
      </c>
      <c r="M539" s="631">
        <v>0</v>
      </c>
      <c r="N539" s="631">
        <v>0</v>
      </c>
      <c r="O539" s="631">
        <v>0</v>
      </c>
      <c r="P539" s="631">
        <v>0</v>
      </c>
      <c r="Q539" s="631">
        <v>0.05</v>
      </c>
      <c r="R539" s="662">
        <v>8119.66</v>
      </c>
      <c r="S539" s="19">
        <v>6259.31</v>
      </c>
      <c r="T539" s="83">
        <v>410</v>
      </c>
      <c r="U539" s="19"/>
      <c r="V539" s="83">
        <v>410</v>
      </c>
      <c r="W539" s="19">
        <f t="shared" si="23"/>
        <v>-5849.31</v>
      </c>
      <c r="X539" s="108">
        <f t="shared" si="24"/>
        <v>-93.45</v>
      </c>
      <c r="Y539" s="236"/>
    </row>
    <row r="540" spans="1:25" ht="15.75" customHeight="1">
      <c r="A540" s="652">
        <v>841</v>
      </c>
      <c r="B540" s="310" t="s">
        <v>2360</v>
      </c>
      <c r="C540" s="310"/>
      <c r="D540" s="310" t="s">
        <v>2361</v>
      </c>
      <c r="E540" s="618" t="s">
        <v>1141</v>
      </c>
      <c r="F540" s="618">
        <v>1</v>
      </c>
      <c r="G540" s="620">
        <v>40170</v>
      </c>
      <c r="H540" s="71"/>
      <c r="I540" s="633" t="s">
        <v>2247</v>
      </c>
      <c r="J540" s="633" t="s">
        <v>1911</v>
      </c>
      <c r="K540" s="631">
        <v>0</v>
      </c>
      <c r="L540" s="631">
        <v>0</v>
      </c>
      <c r="M540" s="631">
        <v>0</v>
      </c>
      <c r="N540" s="631">
        <v>0</v>
      </c>
      <c r="O540" s="631">
        <v>0</v>
      </c>
      <c r="P540" s="631">
        <v>0</v>
      </c>
      <c r="Q540" s="631">
        <v>0</v>
      </c>
      <c r="R540" s="662">
        <v>19326.060000000001</v>
      </c>
      <c r="S540" s="19">
        <v>5040.18</v>
      </c>
      <c r="T540" s="83">
        <v>0</v>
      </c>
      <c r="U540" s="19"/>
      <c r="V540" s="83">
        <v>0</v>
      </c>
      <c r="W540" s="19">
        <f t="shared" si="23"/>
        <v>-5040.18</v>
      </c>
      <c r="X540" s="108">
        <f t="shared" si="24"/>
        <v>-100</v>
      </c>
      <c r="Y540" s="638" t="s">
        <v>2392</v>
      </c>
    </row>
    <row r="541" spans="1:25" ht="15.75" customHeight="1">
      <c r="A541" s="652">
        <v>842</v>
      </c>
      <c r="B541" s="310" t="s">
        <v>2362</v>
      </c>
      <c r="C541" s="310" t="s">
        <v>1513</v>
      </c>
      <c r="D541" s="310" t="s">
        <v>2363</v>
      </c>
      <c r="E541" s="618" t="s">
        <v>1141</v>
      </c>
      <c r="F541" s="618">
        <v>1</v>
      </c>
      <c r="G541" s="620">
        <v>40170</v>
      </c>
      <c r="H541" s="71"/>
      <c r="I541" s="633" t="s">
        <v>2247</v>
      </c>
      <c r="J541" s="633" t="s">
        <v>1911</v>
      </c>
      <c r="K541" s="631">
        <v>0.2</v>
      </c>
      <c r="L541" s="631">
        <v>0</v>
      </c>
      <c r="M541" s="631">
        <v>0</v>
      </c>
      <c r="N541" s="631">
        <v>0</v>
      </c>
      <c r="O541" s="631">
        <v>0</v>
      </c>
      <c r="P541" s="631">
        <v>0</v>
      </c>
      <c r="Q541" s="631">
        <v>0.2</v>
      </c>
      <c r="R541" s="662">
        <v>9202.89</v>
      </c>
      <c r="S541" s="19">
        <v>7167.29</v>
      </c>
      <c r="T541" s="83">
        <v>428</v>
      </c>
      <c r="U541" s="19"/>
      <c r="V541" s="83">
        <v>428</v>
      </c>
      <c r="W541" s="19">
        <f t="shared" si="23"/>
        <v>-6739.29</v>
      </c>
      <c r="X541" s="108">
        <f t="shared" si="24"/>
        <v>-94.03</v>
      </c>
      <c r="Y541" s="236"/>
    </row>
    <row r="542" spans="1:25" ht="15.75" customHeight="1">
      <c r="A542" s="652">
        <v>843</v>
      </c>
      <c r="B542" s="310" t="s">
        <v>2364</v>
      </c>
      <c r="C542" s="310"/>
      <c r="D542" s="310" t="s">
        <v>2365</v>
      </c>
      <c r="E542" s="618" t="s">
        <v>1141</v>
      </c>
      <c r="F542" s="618">
        <v>1</v>
      </c>
      <c r="G542" s="620">
        <v>40170</v>
      </c>
      <c r="H542" s="71"/>
      <c r="I542" s="633" t="s">
        <v>2247</v>
      </c>
      <c r="J542" s="633" t="s">
        <v>1911</v>
      </c>
      <c r="K542" s="631">
        <v>0.17</v>
      </c>
      <c r="L542" s="631">
        <v>0</v>
      </c>
      <c r="M542" s="631">
        <v>0</v>
      </c>
      <c r="N542" s="631">
        <v>0</v>
      </c>
      <c r="O542" s="631">
        <v>0</v>
      </c>
      <c r="P542" s="631">
        <v>0</v>
      </c>
      <c r="Q542" s="631">
        <v>0.17</v>
      </c>
      <c r="R542" s="662">
        <v>12515.92</v>
      </c>
      <c r="S542" s="19">
        <v>9747.2800000000007</v>
      </c>
      <c r="T542" s="83">
        <v>363.8</v>
      </c>
      <c r="U542" s="19"/>
      <c r="V542" s="83">
        <v>363.8</v>
      </c>
      <c r="W542" s="19">
        <f t="shared" si="23"/>
        <v>-9383.48</v>
      </c>
      <c r="X542" s="108">
        <f t="shared" si="24"/>
        <v>-96.27</v>
      </c>
      <c r="Y542" s="236"/>
    </row>
    <row r="543" spans="1:25" ht="15.75" customHeight="1">
      <c r="A543" s="652">
        <v>844</v>
      </c>
      <c r="B543" s="310" t="s">
        <v>2287</v>
      </c>
      <c r="C543" s="310" t="s">
        <v>1514</v>
      </c>
      <c r="D543" s="310" t="s">
        <v>2366</v>
      </c>
      <c r="E543" s="618" t="s">
        <v>1141</v>
      </c>
      <c r="F543" s="618">
        <v>1</v>
      </c>
      <c r="G543" s="620">
        <v>40170</v>
      </c>
      <c r="H543" s="71"/>
      <c r="I543" s="633" t="s">
        <v>2247</v>
      </c>
      <c r="J543" s="633" t="s">
        <v>1911</v>
      </c>
      <c r="K543" s="631">
        <v>0.08</v>
      </c>
      <c r="L543" s="631">
        <v>0</v>
      </c>
      <c r="M543" s="631">
        <v>0</v>
      </c>
      <c r="N543" s="631">
        <v>0</v>
      </c>
      <c r="O543" s="631">
        <v>0</v>
      </c>
      <c r="P543" s="631">
        <v>0</v>
      </c>
      <c r="Q543" s="631">
        <v>0.08</v>
      </c>
      <c r="R543" s="662">
        <v>2852.89</v>
      </c>
      <c r="S543" s="19">
        <v>2221.77</v>
      </c>
      <c r="T543" s="83">
        <v>171.2</v>
      </c>
      <c r="U543" s="19"/>
      <c r="V543" s="83">
        <v>171.2</v>
      </c>
      <c r="W543" s="19">
        <f t="shared" si="23"/>
        <v>-2050.5700000000002</v>
      </c>
      <c r="X543" s="108">
        <f t="shared" si="24"/>
        <v>-92.29</v>
      </c>
      <c r="Y543" s="236"/>
    </row>
    <row r="544" spans="1:25" ht="15.75" customHeight="1">
      <c r="A544" s="652">
        <v>845</v>
      </c>
      <c r="B544" s="310" t="s">
        <v>2243</v>
      </c>
      <c r="C544" s="310" t="s">
        <v>1515</v>
      </c>
      <c r="D544" s="310" t="s">
        <v>2367</v>
      </c>
      <c r="E544" s="618" t="s">
        <v>1141</v>
      </c>
      <c r="F544" s="618">
        <v>1</v>
      </c>
      <c r="G544" s="620">
        <v>40178</v>
      </c>
      <c r="H544" s="71"/>
      <c r="I544" s="633" t="s">
        <v>2247</v>
      </c>
      <c r="J544" s="633" t="s">
        <v>1911</v>
      </c>
      <c r="K544" s="631">
        <v>0.18</v>
      </c>
      <c r="L544" s="631">
        <v>0</v>
      </c>
      <c r="M544" s="631">
        <v>0</v>
      </c>
      <c r="N544" s="631">
        <v>0</v>
      </c>
      <c r="O544" s="631">
        <v>0</v>
      </c>
      <c r="P544" s="631">
        <v>0</v>
      </c>
      <c r="Q544" s="631">
        <v>0.18</v>
      </c>
      <c r="R544" s="662">
        <v>53376.73</v>
      </c>
      <c r="S544" s="19">
        <v>41569.69</v>
      </c>
      <c r="T544" s="83">
        <v>385.2</v>
      </c>
      <c r="U544" s="19"/>
      <c r="V544" s="83">
        <v>385.2</v>
      </c>
      <c r="W544" s="19">
        <f t="shared" si="23"/>
        <v>-41184.49</v>
      </c>
      <c r="X544" s="108">
        <f t="shared" si="24"/>
        <v>-99.07</v>
      </c>
      <c r="Y544" s="236"/>
    </row>
    <row r="545" spans="1:25" ht="15.75" customHeight="1">
      <c r="A545" s="652">
        <v>846</v>
      </c>
      <c r="B545" s="310" t="s">
        <v>2223</v>
      </c>
      <c r="C545" s="310"/>
      <c r="D545" s="310" t="s">
        <v>2368</v>
      </c>
      <c r="E545" s="618" t="s">
        <v>1141</v>
      </c>
      <c r="F545" s="618">
        <v>1</v>
      </c>
      <c r="G545" s="620">
        <v>40329</v>
      </c>
      <c r="H545" s="71"/>
      <c r="I545" s="633" t="s">
        <v>2247</v>
      </c>
      <c r="J545" s="633" t="s">
        <v>1911</v>
      </c>
      <c r="K545" s="631">
        <v>0.05</v>
      </c>
      <c r="L545" s="631">
        <v>0</v>
      </c>
      <c r="M545" s="631">
        <v>0</v>
      </c>
      <c r="N545" s="631">
        <v>0</v>
      </c>
      <c r="O545" s="631">
        <v>0</v>
      </c>
      <c r="P545" s="631">
        <v>0</v>
      </c>
      <c r="Q545" s="631">
        <v>0.05</v>
      </c>
      <c r="R545" s="662">
        <v>1965.81</v>
      </c>
      <c r="S545" s="19">
        <v>1608.62</v>
      </c>
      <c r="T545" s="83">
        <v>107</v>
      </c>
      <c r="U545" s="19"/>
      <c r="V545" s="83">
        <v>107</v>
      </c>
      <c r="W545" s="19">
        <f t="shared" si="23"/>
        <v>-1501.62</v>
      </c>
      <c r="X545" s="108">
        <f t="shared" si="24"/>
        <v>-93.35</v>
      </c>
      <c r="Y545" s="236"/>
    </row>
    <row r="546" spans="1:25" ht="15.75" customHeight="1">
      <c r="A546" s="652">
        <v>847</v>
      </c>
      <c r="B546" s="310" t="s">
        <v>2369</v>
      </c>
      <c r="C546" s="310" t="s">
        <v>1516</v>
      </c>
      <c r="D546" s="310" t="s">
        <v>2370</v>
      </c>
      <c r="E546" s="618" t="s">
        <v>1141</v>
      </c>
      <c r="F546" s="618">
        <v>1</v>
      </c>
      <c r="G546" s="620">
        <v>40448</v>
      </c>
      <c r="H546" s="71"/>
      <c r="I546" s="633" t="s">
        <v>2247</v>
      </c>
      <c r="J546" s="633" t="s">
        <v>1911</v>
      </c>
      <c r="K546" s="631">
        <v>0</v>
      </c>
      <c r="L546" s="631">
        <v>2</v>
      </c>
      <c r="M546" s="631">
        <v>0</v>
      </c>
      <c r="N546" s="631">
        <v>0</v>
      </c>
      <c r="O546" s="631">
        <v>0</v>
      </c>
      <c r="P546" s="631">
        <v>0</v>
      </c>
      <c r="Q546" s="631">
        <v>2</v>
      </c>
      <c r="R546" s="662">
        <v>282051.28000000003</v>
      </c>
      <c r="S546" s="19">
        <v>239715.29</v>
      </c>
      <c r="T546" s="83">
        <v>16400</v>
      </c>
      <c r="U546" s="19"/>
      <c r="V546" s="83">
        <v>16400</v>
      </c>
      <c r="W546" s="19">
        <f t="shared" si="23"/>
        <v>-223315.29</v>
      </c>
      <c r="X546" s="108">
        <f t="shared" si="24"/>
        <v>-93.16</v>
      </c>
      <c r="Y546" s="236"/>
    </row>
    <row r="547" spans="1:25" ht="15.75" customHeight="1">
      <c r="A547" s="652">
        <v>848</v>
      </c>
      <c r="B547" s="310" t="s">
        <v>2371</v>
      </c>
      <c r="C547" s="310"/>
      <c r="D547" s="310" t="s">
        <v>2370</v>
      </c>
      <c r="E547" s="618" t="s">
        <v>1141</v>
      </c>
      <c r="F547" s="618">
        <v>1</v>
      </c>
      <c r="G547" s="620">
        <v>40448</v>
      </c>
      <c r="H547" s="71"/>
      <c r="I547" s="633" t="s">
        <v>2247</v>
      </c>
      <c r="J547" s="633" t="s">
        <v>1911</v>
      </c>
      <c r="K547" s="631">
        <v>0</v>
      </c>
      <c r="L547" s="631">
        <v>0.2</v>
      </c>
      <c r="M547" s="631">
        <v>0</v>
      </c>
      <c r="N547" s="631">
        <v>0</v>
      </c>
      <c r="O547" s="631">
        <v>0</v>
      </c>
      <c r="P547" s="631">
        <v>0</v>
      </c>
      <c r="Q547" s="631">
        <v>0.2</v>
      </c>
      <c r="R547" s="662">
        <v>12820.51</v>
      </c>
      <c r="S547" s="19">
        <v>10896.19</v>
      </c>
      <c r="T547" s="83">
        <v>1640</v>
      </c>
      <c r="U547" s="19"/>
      <c r="V547" s="83">
        <v>1640</v>
      </c>
      <c r="W547" s="19">
        <f t="shared" si="23"/>
        <v>-9256.19</v>
      </c>
      <c r="X547" s="108">
        <f t="shared" si="24"/>
        <v>-84.95</v>
      </c>
      <c r="Y547" s="236"/>
    </row>
    <row r="548" spans="1:25" ht="15.75" customHeight="1">
      <c r="A548" s="652">
        <v>849</v>
      </c>
      <c r="B548" s="310" t="s">
        <v>2372</v>
      </c>
      <c r="C548" s="310"/>
      <c r="D548" s="310" t="s">
        <v>2131</v>
      </c>
      <c r="E548" s="618" t="s">
        <v>1141</v>
      </c>
      <c r="F548" s="618">
        <v>1</v>
      </c>
      <c r="G548" s="620">
        <v>40504</v>
      </c>
      <c r="H548" s="71"/>
      <c r="I548" s="633" t="s">
        <v>2247</v>
      </c>
      <c r="J548" s="633" t="s">
        <v>1911</v>
      </c>
      <c r="K548" s="631">
        <v>0</v>
      </c>
      <c r="L548" s="631">
        <v>15</v>
      </c>
      <c r="M548" s="631">
        <v>0</v>
      </c>
      <c r="N548" s="631">
        <v>0</v>
      </c>
      <c r="O548" s="631">
        <v>0</v>
      </c>
      <c r="P548" s="631">
        <v>0</v>
      </c>
      <c r="Q548" s="631">
        <v>15</v>
      </c>
      <c r="R548" s="662">
        <v>1398878.71</v>
      </c>
      <c r="S548" s="19">
        <v>1211009.33</v>
      </c>
      <c r="T548" s="83">
        <v>123000</v>
      </c>
      <c r="U548" s="19"/>
      <c r="V548" s="83">
        <v>123000</v>
      </c>
      <c r="W548" s="19">
        <f t="shared" si="23"/>
        <v>-1088009.33</v>
      </c>
      <c r="X548" s="108">
        <f t="shared" si="24"/>
        <v>-89.84</v>
      </c>
      <c r="Y548" s="236"/>
    </row>
    <row r="549" spans="1:25" ht="15.75" customHeight="1">
      <c r="A549" s="652">
        <v>850</v>
      </c>
      <c r="B549" s="310" t="s">
        <v>2373</v>
      </c>
      <c r="C549" s="310" t="s">
        <v>1517</v>
      </c>
      <c r="D549" s="310" t="s">
        <v>2043</v>
      </c>
      <c r="E549" s="618" t="s">
        <v>1141</v>
      </c>
      <c r="F549" s="618">
        <v>1</v>
      </c>
      <c r="G549" s="620">
        <v>40543</v>
      </c>
      <c r="H549" s="71"/>
      <c r="I549" s="633" t="s">
        <v>2247</v>
      </c>
      <c r="J549" s="633" t="s">
        <v>1911</v>
      </c>
      <c r="K549" s="631">
        <v>0</v>
      </c>
      <c r="L549" s="631">
        <v>0.05</v>
      </c>
      <c r="M549" s="631">
        <v>0</v>
      </c>
      <c r="N549" s="631">
        <v>0</v>
      </c>
      <c r="O549" s="631">
        <v>0</v>
      </c>
      <c r="P549" s="631">
        <v>0</v>
      </c>
      <c r="Q549" s="631">
        <v>0.05</v>
      </c>
      <c r="R549" s="662">
        <v>4427.3500000000004</v>
      </c>
      <c r="S549" s="19">
        <v>3867.67</v>
      </c>
      <c r="T549" s="83">
        <v>410</v>
      </c>
      <c r="U549" s="19"/>
      <c r="V549" s="83">
        <v>410</v>
      </c>
      <c r="W549" s="19">
        <f t="shared" si="23"/>
        <v>-3457.67</v>
      </c>
      <c r="X549" s="108">
        <f t="shared" si="24"/>
        <v>-89.4</v>
      </c>
      <c r="Y549" s="236"/>
    </row>
    <row r="550" spans="1:25" ht="15.75" customHeight="1">
      <c r="A550" s="652">
        <v>851</v>
      </c>
      <c r="B550" s="310" t="s">
        <v>1682</v>
      </c>
      <c r="C550" s="310" t="s">
        <v>1518</v>
      </c>
      <c r="D550" s="310" t="s">
        <v>2374</v>
      </c>
      <c r="E550" s="618" t="s">
        <v>1141</v>
      </c>
      <c r="F550" s="618">
        <v>1</v>
      </c>
      <c r="G550" s="620">
        <v>40602</v>
      </c>
      <c r="H550" s="71"/>
      <c r="I550" s="633" t="s">
        <v>2247</v>
      </c>
      <c r="J550" s="633" t="s">
        <v>1911</v>
      </c>
      <c r="K550" s="631">
        <v>0</v>
      </c>
      <c r="L550" s="631">
        <v>1</v>
      </c>
      <c r="M550" s="631">
        <v>0</v>
      </c>
      <c r="N550" s="631">
        <v>0</v>
      </c>
      <c r="O550" s="631">
        <v>0</v>
      </c>
      <c r="P550" s="631">
        <v>0</v>
      </c>
      <c r="Q550" s="631">
        <v>1</v>
      </c>
      <c r="R550" s="662">
        <v>186324.79</v>
      </c>
      <c r="S550" s="19">
        <v>165717.21</v>
      </c>
      <c r="T550" s="83">
        <v>8200</v>
      </c>
      <c r="U550" s="19"/>
      <c r="V550" s="83">
        <v>8200</v>
      </c>
      <c r="W550" s="19">
        <f t="shared" si="23"/>
        <v>-157517.21</v>
      </c>
      <c r="X550" s="108">
        <f t="shared" si="24"/>
        <v>-95.05</v>
      </c>
      <c r="Y550" s="236"/>
    </row>
    <row r="551" spans="1:25" ht="15.75" customHeight="1">
      <c r="A551" s="652">
        <v>852</v>
      </c>
      <c r="B551" s="310" t="s">
        <v>2375</v>
      </c>
      <c r="C551" s="310" t="s">
        <v>1519</v>
      </c>
      <c r="D551" s="310" t="s">
        <v>2083</v>
      </c>
      <c r="E551" s="618" t="s">
        <v>1141</v>
      </c>
      <c r="F551" s="618">
        <v>1</v>
      </c>
      <c r="G551" s="620">
        <v>40692</v>
      </c>
      <c r="H551" s="71"/>
      <c r="I551" s="633" t="s">
        <v>2247</v>
      </c>
      <c r="J551" s="633" t="s">
        <v>1911</v>
      </c>
      <c r="K551" s="631">
        <v>0</v>
      </c>
      <c r="L551" s="631">
        <v>8.4</v>
      </c>
      <c r="M551" s="631">
        <v>0</v>
      </c>
      <c r="N551" s="631">
        <v>0</v>
      </c>
      <c r="O551" s="631">
        <v>0</v>
      </c>
      <c r="P551" s="631">
        <v>0</v>
      </c>
      <c r="Q551" s="631">
        <v>8.4</v>
      </c>
      <c r="R551" s="662">
        <v>426495.73</v>
      </c>
      <c r="S551" s="19">
        <v>389433.21</v>
      </c>
      <c r="T551" s="83">
        <v>68880</v>
      </c>
      <c r="U551" s="19"/>
      <c r="V551" s="83">
        <v>68880</v>
      </c>
      <c r="W551" s="19">
        <f t="shared" si="23"/>
        <v>-320553.21000000002</v>
      </c>
      <c r="X551" s="108">
        <f t="shared" si="24"/>
        <v>-82.31</v>
      </c>
      <c r="Y551" s="236"/>
    </row>
    <row r="552" spans="1:25" ht="15.75" customHeight="1">
      <c r="A552" s="652">
        <v>853</v>
      </c>
      <c r="B552" s="310" t="s">
        <v>2376</v>
      </c>
      <c r="C552" s="310" t="s">
        <v>1520</v>
      </c>
      <c r="D552" s="310" t="s">
        <v>2083</v>
      </c>
      <c r="E552" s="618" t="s">
        <v>1141</v>
      </c>
      <c r="F552" s="618">
        <v>1</v>
      </c>
      <c r="G552" s="620">
        <v>40692</v>
      </c>
      <c r="H552" s="71"/>
      <c r="I552" s="633" t="s">
        <v>2247</v>
      </c>
      <c r="J552" s="633" t="s">
        <v>1911</v>
      </c>
      <c r="K552" s="631">
        <v>0</v>
      </c>
      <c r="L552" s="631">
        <v>3.08</v>
      </c>
      <c r="M552" s="631">
        <v>0</v>
      </c>
      <c r="N552" s="631">
        <v>0</v>
      </c>
      <c r="O552" s="631">
        <v>0</v>
      </c>
      <c r="P552" s="631">
        <v>0</v>
      </c>
      <c r="Q552" s="631">
        <v>3.08</v>
      </c>
      <c r="R552" s="662">
        <v>34188.03</v>
      </c>
      <c r="S552" s="19">
        <v>31217.040000000001</v>
      </c>
      <c r="T552" s="83">
        <v>25256</v>
      </c>
      <c r="U552" s="19"/>
      <c r="V552" s="83">
        <v>25256</v>
      </c>
      <c r="W552" s="19">
        <f t="shared" si="23"/>
        <v>-5961.04</v>
      </c>
      <c r="X552" s="108">
        <f t="shared" si="24"/>
        <v>-19.100000000000001</v>
      </c>
      <c r="Y552" s="236"/>
    </row>
    <row r="553" spans="1:25" ht="15.75" customHeight="1">
      <c r="A553" s="652">
        <v>854</v>
      </c>
      <c r="B553" s="310" t="s">
        <v>2377</v>
      </c>
      <c r="C553" s="310" t="s">
        <v>1521</v>
      </c>
      <c r="D553" s="310" t="s">
        <v>2378</v>
      </c>
      <c r="E553" s="618" t="s">
        <v>1141</v>
      </c>
      <c r="F553" s="618">
        <v>1</v>
      </c>
      <c r="G553" s="620">
        <v>40708</v>
      </c>
      <c r="H553" s="71"/>
      <c r="I553" s="633" t="s">
        <v>2247</v>
      </c>
      <c r="J553" s="633" t="s">
        <v>1911</v>
      </c>
      <c r="K553" s="631">
        <v>0</v>
      </c>
      <c r="L553" s="631">
        <v>2</v>
      </c>
      <c r="M553" s="631">
        <v>0</v>
      </c>
      <c r="N553" s="631">
        <v>0</v>
      </c>
      <c r="O553" s="631">
        <v>0</v>
      </c>
      <c r="P553" s="631">
        <v>0</v>
      </c>
      <c r="Q553" s="631">
        <v>2</v>
      </c>
      <c r="R553" s="662">
        <v>213675.21</v>
      </c>
      <c r="S553" s="19">
        <v>196794.91</v>
      </c>
      <c r="T553" s="83">
        <v>16400</v>
      </c>
      <c r="U553" s="19"/>
      <c r="V553" s="83">
        <v>16400</v>
      </c>
      <c r="W553" s="19">
        <f t="shared" si="23"/>
        <v>-180394.91</v>
      </c>
      <c r="X553" s="108">
        <f t="shared" si="24"/>
        <v>-91.67</v>
      </c>
      <c r="Y553" s="236"/>
    </row>
    <row r="554" spans="1:25" ht="15.75" customHeight="1">
      <c r="A554" s="652">
        <v>855</v>
      </c>
      <c r="B554" s="310" t="s">
        <v>2379</v>
      </c>
      <c r="C554" s="310"/>
      <c r="D554" s="310"/>
      <c r="E554" s="618" t="s">
        <v>1141</v>
      </c>
      <c r="F554" s="618">
        <v>1</v>
      </c>
      <c r="G554" s="620">
        <v>39783</v>
      </c>
      <c r="H554" s="71"/>
      <c r="I554" s="633" t="s">
        <v>1667</v>
      </c>
      <c r="J554" s="633" t="s">
        <v>1911</v>
      </c>
      <c r="K554" s="631">
        <v>0</v>
      </c>
      <c r="L554" s="631">
        <v>3</v>
      </c>
      <c r="M554" s="631">
        <v>0</v>
      </c>
      <c r="N554" s="631">
        <v>0</v>
      </c>
      <c r="O554" s="631">
        <v>0</v>
      </c>
      <c r="P554" s="631">
        <v>0</v>
      </c>
      <c r="Q554" s="631">
        <v>3</v>
      </c>
      <c r="R554" s="662">
        <v>97800</v>
      </c>
      <c r="S554" s="19">
        <v>97800</v>
      </c>
      <c r="T554" s="83">
        <v>24600</v>
      </c>
      <c r="U554" s="19"/>
      <c r="V554" s="83">
        <v>24600</v>
      </c>
      <c r="W554" s="19">
        <f t="shared" si="23"/>
        <v>-73200</v>
      </c>
      <c r="X554" s="108">
        <f t="shared" si="24"/>
        <v>-74.849999999999994</v>
      </c>
      <c r="Y554" s="236"/>
    </row>
    <row r="555" spans="1:25" ht="15.75" customHeight="1">
      <c r="A555" s="652">
        <v>856</v>
      </c>
      <c r="B555" s="310" t="s">
        <v>2193</v>
      </c>
      <c r="C555" s="310"/>
      <c r="D555" s="310"/>
      <c r="E555" s="618" t="s">
        <v>1141</v>
      </c>
      <c r="F555" s="618">
        <v>1</v>
      </c>
      <c r="G555" s="620">
        <v>39783</v>
      </c>
      <c r="H555" s="71"/>
      <c r="I555" s="633" t="s">
        <v>1667</v>
      </c>
      <c r="J555" s="633" t="s">
        <v>1911</v>
      </c>
      <c r="K555" s="631">
        <v>0</v>
      </c>
      <c r="L555" s="631">
        <v>3</v>
      </c>
      <c r="M555" s="631">
        <v>0</v>
      </c>
      <c r="N555" s="631">
        <v>0</v>
      </c>
      <c r="O555" s="631">
        <v>0</v>
      </c>
      <c r="P555" s="631">
        <v>0</v>
      </c>
      <c r="Q555" s="631">
        <v>3</v>
      </c>
      <c r="R555" s="662">
        <v>56000</v>
      </c>
      <c r="S555" s="19">
        <v>56000</v>
      </c>
      <c r="T555" s="83">
        <v>24600</v>
      </c>
      <c r="U555" s="19"/>
      <c r="V555" s="83">
        <v>24600</v>
      </c>
      <c r="W555" s="19">
        <f t="shared" si="23"/>
        <v>-31400</v>
      </c>
      <c r="X555" s="108">
        <f t="shared" si="24"/>
        <v>-56.07</v>
      </c>
      <c r="Y555" s="236"/>
    </row>
    <row r="556" spans="1:25" ht="15.75" customHeight="1">
      <c r="A556" s="652">
        <v>857</v>
      </c>
      <c r="B556" s="310" t="s">
        <v>2380</v>
      </c>
      <c r="C556" s="310" t="s">
        <v>1522</v>
      </c>
      <c r="D556" s="310"/>
      <c r="E556" s="618" t="s">
        <v>1141</v>
      </c>
      <c r="F556" s="618">
        <v>1</v>
      </c>
      <c r="G556" s="620">
        <v>39904</v>
      </c>
      <c r="H556" s="71"/>
      <c r="I556" s="633" t="s">
        <v>1667</v>
      </c>
      <c r="J556" s="633" t="s">
        <v>1911</v>
      </c>
      <c r="K556" s="631">
        <v>0</v>
      </c>
      <c r="L556" s="631">
        <v>31.47</v>
      </c>
      <c r="M556" s="631">
        <v>0</v>
      </c>
      <c r="N556" s="631">
        <v>0</v>
      </c>
      <c r="O556" s="631">
        <v>0</v>
      </c>
      <c r="P556" s="631">
        <v>0</v>
      </c>
      <c r="Q556" s="631">
        <v>31.47</v>
      </c>
      <c r="R556" s="662">
        <v>4465811.95</v>
      </c>
      <c r="S556" s="19">
        <v>4465811.95</v>
      </c>
      <c r="T556" s="83">
        <v>258054</v>
      </c>
      <c r="U556" s="19"/>
      <c r="V556" s="83">
        <v>258054</v>
      </c>
      <c r="W556" s="19">
        <f t="shared" si="23"/>
        <v>-4207757.95</v>
      </c>
      <c r="X556" s="108">
        <f t="shared" si="24"/>
        <v>-94.22</v>
      </c>
      <c r="Y556" s="236"/>
    </row>
    <row r="557" spans="1:25" ht="15.75" customHeight="1">
      <c r="A557" s="652">
        <v>858</v>
      </c>
      <c r="B557" s="310" t="s">
        <v>2381</v>
      </c>
      <c r="C557" s="310" t="s">
        <v>1523</v>
      </c>
      <c r="D557" s="310" t="s">
        <v>2189</v>
      </c>
      <c r="E557" s="618" t="s">
        <v>1141</v>
      </c>
      <c r="F557" s="618">
        <v>1</v>
      </c>
      <c r="G557" s="620">
        <v>40057</v>
      </c>
      <c r="H557" s="71"/>
      <c r="I557" s="633" t="s">
        <v>1667</v>
      </c>
      <c r="J557" s="633" t="s">
        <v>1911</v>
      </c>
      <c r="K557" s="631">
        <v>0.21</v>
      </c>
      <c r="L557" s="631">
        <v>0</v>
      </c>
      <c r="M557" s="631">
        <v>0</v>
      </c>
      <c r="N557" s="631">
        <v>0</v>
      </c>
      <c r="O557" s="631">
        <v>0</v>
      </c>
      <c r="P557" s="631">
        <v>0</v>
      </c>
      <c r="Q557" s="631">
        <v>0.21</v>
      </c>
      <c r="R557" s="662">
        <v>21367.5</v>
      </c>
      <c r="S557" s="19">
        <v>21367.5</v>
      </c>
      <c r="T557" s="83">
        <v>449.4</v>
      </c>
      <c r="U557" s="19"/>
      <c r="V557" s="83">
        <v>449.4</v>
      </c>
      <c r="W557" s="19">
        <f t="shared" si="23"/>
        <v>-20918.099999999999</v>
      </c>
      <c r="X557" s="108">
        <f t="shared" si="24"/>
        <v>-97.9</v>
      </c>
      <c r="Y557" s="236"/>
    </row>
    <row r="558" spans="1:25" ht="15.75" customHeight="1">
      <c r="A558" s="652">
        <v>859</v>
      </c>
      <c r="B558" s="310" t="s">
        <v>2382</v>
      </c>
      <c r="C558" s="310"/>
      <c r="D558" s="310"/>
      <c r="E558" s="618" t="s">
        <v>1141</v>
      </c>
      <c r="F558" s="618">
        <v>1</v>
      </c>
      <c r="G558" s="620">
        <v>40817</v>
      </c>
      <c r="H558" s="71"/>
      <c r="I558" s="633" t="s">
        <v>1667</v>
      </c>
      <c r="J558" s="633" t="s">
        <v>1911</v>
      </c>
      <c r="K558" s="631">
        <v>5.25</v>
      </c>
      <c r="L558" s="631">
        <v>0</v>
      </c>
      <c r="M558" s="631">
        <v>0.25</v>
      </c>
      <c r="N558" s="631">
        <v>0</v>
      </c>
      <c r="O558" s="631">
        <v>0</v>
      </c>
      <c r="P558" s="631">
        <v>0</v>
      </c>
      <c r="Q558" s="631">
        <v>5.5</v>
      </c>
      <c r="R558" s="662">
        <v>442404.54</v>
      </c>
      <c r="S558" s="19">
        <v>442404.54</v>
      </c>
      <c r="T558" s="83">
        <v>21185</v>
      </c>
      <c r="U558" s="19"/>
      <c r="V558" s="83">
        <v>21185</v>
      </c>
      <c r="W558" s="19">
        <f t="shared" si="23"/>
        <v>-421219.54</v>
      </c>
      <c r="X558" s="108">
        <f t="shared" si="24"/>
        <v>-95.21</v>
      </c>
      <c r="Y558" s="236"/>
    </row>
    <row r="559" spans="1:25" ht="15.75" customHeight="1">
      <c r="A559" s="652">
        <v>860</v>
      </c>
      <c r="B559" s="310" t="s">
        <v>2383</v>
      </c>
      <c r="C559" s="310" t="s">
        <v>1524</v>
      </c>
      <c r="D559" s="310"/>
      <c r="E559" s="618" t="s">
        <v>1141</v>
      </c>
      <c r="F559" s="618">
        <v>1</v>
      </c>
      <c r="G559" s="620">
        <v>40422</v>
      </c>
      <c r="H559" s="71"/>
      <c r="I559" s="633" t="s">
        <v>1667</v>
      </c>
      <c r="J559" s="633" t="s">
        <v>1911</v>
      </c>
      <c r="K559" s="631">
        <v>16</v>
      </c>
      <c r="L559" s="631">
        <v>16</v>
      </c>
      <c r="M559" s="631">
        <v>0</v>
      </c>
      <c r="N559" s="631">
        <v>0</v>
      </c>
      <c r="O559" s="631">
        <v>0</v>
      </c>
      <c r="P559" s="631">
        <v>0</v>
      </c>
      <c r="Q559" s="631">
        <v>32</v>
      </c>
      <c r="R559" s="662">
        <v>1213675.22</v>
      </c>
      <c r="S559" s="19">
        <v>1213675.22</v>
      </c>
      <c r="T559" s="83">
        <v>165440</v>
      </c>
      <c r="U559" s="19"/>
      <c r="V559" s="83">
        <v>165440</v>
      </c>
      <c r="W559" s="19">
        <f t="shared" si="23"/>
        <v>-1048235.22</v>
      </c>
      <c r="X559" s="108">
        <f t="shared" si="24"/>
        <v>-86.37</v>
      </c>
      <c r="Y559" s="236"/>
    </row>
    <row r="560" spans="1:25" ht="15.75" customHeight="1">
      <c r="A560" s="652">
        <v>861</v>
      </c>
      <c r="B560" s="310" t="s">
        <v>2384</v>
      </c>
      <c r="C560" s="310" t="s">
        <v>1525</v>
      </c>
      <c r="D560" s="310"/>
      <c r="E560" s="618" t="s">
        <v>1141</v>
      </c>
      <c r="F560" s="618">
        <v>1</v>
      </c>
      <c r="G560" s="620">
        <v>40422</v>
      </c>
      <c r="H560" s="71"/>
      <c r="I560" s="633" t="s">
        <v>1667</v>
      </c>
      <c r="J560" s="633" t="s">
        <v>1911</v>
      </c>
      <c r="K560" s="631">
        <v>13.2</v>
      </c>
      <c r="L560" s="631">
        <v>13.2</v>
      </c>
      <c r="M560" s="631">
        <v>0</v>
      </c>
      <c r="N560" s="631">
        <v>0</v>
      </c>
      <c r="O560" s="631">
        <v>0</v>
      </c>
      <c r="P560" s="631">
        <v>0</v>
      </c>
      <c r="Q560" s="631">
        <v>26.4</v>
      </c>
      <c r="R560" s="662">
        <v>4410256.4000000004</v>
      </c>
      <c r="S560" s="19">
        <v>4410256.4000000004</v>
      </c>
      <c r="T560" s="83">
        <v>136488</v>
      </c>
      <c r="U560" s="19"/>
      <c r="V560" s="83">
        <v>136488</v>
      </c>
      <c r="W560" s="19">
        <f t="shared" si="23"/>
        <v>-4273768.4000000004</v>
      </c>
      <c r="X560" s="108">
        <f t="shared" si="24"/>
        <v>-96.91</v>
      </c>
      <c r="Y560" s="236"/>
    </row>
    <row r="561" spans="1:25" ht="15.75" customHeight="1">
      <c r="A561" s="652">
        <v>862</v>
      </c>
      <c r="B561" s="310" t="s">
        <v>2090</v>
      </c>
      <c r="C561" s="310"/>
      <c r="D561" s="310"/>
      <c r="E561" s="618" t="s">
        <v>1141</v>
      </c>
      <c r="F561" s="618">
        <v>1</v>
      </c>
      <c r="G561" s="620">
        <v>40422</v>
      </c>
      <c r="H561" s="71"/>
      <c r="I561" s="633" t="s">
        <v>1667</v>
      </c>
      <c r="J561" s="633" t="s">
        <v>1911</v>
      </c>
      <c r="K561" s="631">
        <v>10</v>
      </c>
      <c r="L561" s="631">
        <v>0</v>
      </c>
      <c r="M561" s="631">
        <v>0</v>
      </c>
      <c r="N561" s="631">
        <v>0</v>
      </c>
      <c r="O561" s="631">
        <v>0</v>
      </c>
      <c r="P561" s="631">
        <v>0</v>
      </c>
      <c r="Q561" s="631">
        <v>10</v>
      </c>
      <c r="R561" s="662">
        <v>384615.38</v>
      </c>
      <c r="S561" s="19">
        <v>384615.38</v>
      </c>
      <c r="T561" s="83">
        <v>21400</v>
      </c>
      <c r="U561" s="19"/>
      <c r="V561" s="83">
        <v>21400</v>
      </c>
      <c r="W561" s="19">
        <f t="shared" si="23"/>
        <v>-363215.38</v>
      </c>
      <c r="X561" s="108">
        <f t="shared" si="24"/>
        <v>-94.44</v>
      </c>
      <c r="Y561" s="236"/>
    </row>
    <row r="562" spans="1:25" ht="15.75" customHeight="1">
      <c r="A562" s="652">
        <v>863</v>
      </c>
      <c r="B562" s="310" t="s">
        <v>2385</v>
      </c>
      <c r="C562" s="310" t="s">
        <v>1526</v>
      </c>
      <c r="D562" s="310"/>
      <c r="E562" s="618" t="s">
        <v>1141</v>
      </c>
      <c r="F562" s="618">
        <v>1</v>
      </c>
      <c r="G562" s="620">
        <v>40603</v>
      </c>
      <c r="H562" s="71"/>
      <c r="I562" s="633" t="s">
        <v>1667</v>
      </c>
      <c r="J562" s="633" t="s">
        <v>1911</v>
      </c>
      <c r="K562" s="631">
        <v>5.25</v>
      </c>
      <c r="L562" s="631">
        <v>0</v>
      </c>
      <c r="M562" s="631">
        <v>0.25</v>
      </c>
      <c r="N562" s="631">
        <v>0</v>
      </c>
      <c r="O562" s="631">
        <v>0</v>
      </c>
      <c r="P562" s="631">
        <v>0</v>
      </c>
      <c r="Q562" s="631">
        <v>5.5</v>
      </c>
      <c r="R562" s="662">
        <v>264957.26</v>
      </c>
      <c r="S562" s="19">
        <v>264957.26</v>
      </c>
      <c r="T562" s="83">
        <v>21185</v>
      </c>
      <c r="U562" s="19"/>
      <c r="V562" s="83">
        <v>21185</v>
      </c>
      <c r="W562" s="19">
        <f t="shared" si="23"/>
        <v>-243772.26</v>
      </c>
      <c r="X562" s="108">
        <f t="shared" si="24"/>
        <v>-92</v>
      </c>
      <c r="Y562" s="236"/>
    </row>
    <row r="563" spans="1:25" ht="15.75" customHeight="1">
      <c r="A563" s="618"/>
      <c r="B563" s="310"/>
      <c r="C563" s="310"/>
      <c r="D563" s="310"/>
      <c r="E563" s="87"/>
      <c r="F563" s="87"/>
      <c r="G563" s="620"/>
      <c r="H563" s="71"/>
      <c r="I563" s="633"/>
      <c r="J563" s="633"/>
      <c r="K563" s="633"/>
      <c r="L563" s="633"/>
      <c r="M563" s="633"/>
      <c r="N563" s="633"/>
      <c r="O563" s="633"/>
      <c r="P563" s="633"/>
      <c r="Q563" s="633"/>
      <c r="R563" s="662"/>
      <c r="S563" s="19"/>
      <c r="T563" s="83"/>
      <c r="U563" s="19"/>
      <c r="V563" s="83"/>
      <c r="W563" s="19"/>
      <c r="X563" s="108"/>
      <c r="Y563" s="236"/>
    </row>
    <row r="564" spans="1:25" ht="15.75" customHeight="1">
      <c r="A564" s="618"/>
      <c r="B564" s="310"/>
      <c r="C564" s="310"/>
      <c r="D564" s="310"/>
      <c r="E564" s="87"/>
      <c r="F564" s="87"/>
      <c r="G564" s="620"/>
      <c r="H564" s="71"/>
      <c r="I564" s="633"/>
      <c r="J564" s="633"/>
      <c r="K564" s="633"/>
      <c r="L564" s="633"/>
      <c r="M564" s="633"/>
      <c r="N564" s="633"/>
      <c r="O564" s="633"/>
      <c r="P564" s="633"/>
      <c r="Q564" s="633"/>
      <c r="R564" s="662"/>
      <c r="S564" s="19"/>
      <c r="T564" s="83"/>
      <c r="U564" s="19"/>
      <c r="V564" s="83"/>
      <c r="W564" s="19"/>
      <c r="X564" s="108"/>
      <c r="Y564" s="236"/>
    </row>
    <row r="565" spans="1:25" ht="15.75" customHeight="1">
      <c r="A565" s="618"/>
      <c r="B565" s="310"/>
      <c r="C565" s="310"/>
      <c r="D565" s="310"/>
      <c r="E565" s="87"/>
      <c r="F565" s="87"/>
      <c r="G565" s="620"/>
      <c r="H565" s="71"/>
      <c r="I565" s="633"/>
      <c r="J565" s="633"/>
      <c r="K565" s="633"/>
      <c r="L565" s="633"/>
      <c r="M565" s="633"/>
      <c r="N565" s="633"/>
      <c r="O565" s="633"/>
      <c r="P565" s="633"/>
      <c r="Q565" s="633"/>
      <c r="R565" s="662"/>
      <c r="S565" s="19"/>
      <c r="T565" s="83"/>
      <c r="U565" s="19"/>
      <c r="V565" s="83"/>
      <c r="W565" s="19"/>
      <c r="X565" s="108"/>
      <c r="Y565" s="236"/>
    </row>
    <row r="566" spans="1:25" ht="15.75" customHeight="1">
      <c r="A566" s="618"/>
      <c r="B566" s="310"/>
      <c r="C566" s="310"/>
      <c r="D566" s="310"/>
      <c r="E566" s="87"/>
      <c r="F566" s="87"/>
      <c r="G566" s="620"/>
      <c r="H566" s="71"/>
      <c r="I566" s="633"/>
      <c r="J566" s="633"/>
      <c r="K566" s="633"/>
      <c r="L566" s="633"/>
      <c r="M566" s="633"/>
      <c r="N566" s="633"/>
      <c r="O566" s="633"/>
      <c r="P566" s="633"/>
      <c r="Q566" s="633"/>
      <c r="R566" s="662"/>
      <c r="S566" s="19"/>
      <c r="T566" s="83"/>
      <c r="U566" s="19"/>
      <c r="V566" s="83"/>
      <c r="W566" s="19"/>
      <c r="X566" s="108"/>
      <c r="Y566" s="236"/>
    </row>
    <row r="567" spans="1:25" ht="15.75" customHeight="1">
      <c r="A567" s="618"/>
      <c r="B567" s="310"/>
      <c r="C567" s="310"/>
      <c r="D567" s="310"/>
      <c r="E567" s="87"/>
      <c r="F567" s="87"/>
      <c r="G567" s="620"/>
      <c r="H567" s="71"/>
      <c r="I567" s="633"/>
      <c r="J567" s="633"/>
      <c r="K567" s="633"/>
      <c r="L567" s="633"/>
      <c r="M567" s="633"/>
      <c r="N567" s="633"/>
      <c r="O567" s="633"/>
      <c r="P567" s="633"/>
      <c r="Q567" s="633"/>
      <c r="R567" s="662"/>
      <c r="S567" s="19"/>
      <c r="T567" s="83"/>
      <c r="U567" s="19"/>
      <c r="V567" s="83"/>
      <c r="W567" s="19"/>
      <c r="X567" s="108"/>
      <c r="Y567" s="236"/>
    </row>
    <row r="568" spans="1:25" ht="15.75" customHeight="1">
      <c r="A568" s="825" t="s">
        <v>985</v>
      </c>
      <c r="B568" s="825"/>
      <c r="C568" s="825"/>
      <c r="D568" s="621"/>
      <c r="E568" s="19"/>
      <c r="F568" s="19"/>
      <c r="G568" s="63" t="s">
        <v>573</v>
      </c>
      <c r="H568" s="20"/>
      <c r="I568" s="236"/>
      <c r="J568" s="236"/>
      <c r="K568" s="236"/>
      <c r="L568" s="236"/>
      <c r="M568" s="236"/>
      <c r="N568" s="236"/>
      <c r="O568" s="236"/>
      <c r="P568" s="236"/>
      <c r="Q568" s="649">
        <f>SUM(Q7:Q567)</f>
        <v>1387.21</v>
      </c>
      <c r="R568" s="663">
        <f>SUM(R7:R567)</f>
        <v>117711796.28</v>
      </c>
      <c r="S568" s="109">
        <f>SUM(S7:S567)</f>
        <v>64615684.100000001</v>
      </c>
      <c r="T568" s="637">
        <f>SUM(T7:T567)</f>
        <v>8188983.2000000002</v>
      </c>
      <c r="U568" s="109"/>
      <c r="V568" s="637">
        <f>SUM(V7:V567)</f>
        <v>8188983.2000000002</v>
      </c>
      <c r="W568" s="19">
        <f>V568-S568</f>
        <v>-56426700.899999999</v>
      </c>
      <c r="X568" s="108">
        <f t="shared" ref="X568:X570" si="25">IF(OR(S568=0,S568=""),"",ROUND(W568/S568*100,2))</f>
        <v>-87.33</v>
      </c>
      <c r="Y568" s="236"/>
    </row>
    <row r="569" spans="1:25" ht="15.75" customHeight="1">
      <c r="A569" s="825" t="s">
        <v>2386</v>
      </c>
      <c r="B569" s="825"/>
      <c r="C569" s="825"/>
      <c r="D569" s="621"/>
      <c r="E569" s="19"/>
      <c r="F569" s="19"/>
      <c r="G569" s="63" t="s">
        <v>573</v>
      </c>
      <c r="H569" s="20"/>
      <c r="I569" s="236"/>
      <c r="J569" s="236"/>
      <c r="K569" s="236"/>
      <c r="L569" s="236"/>
      <c r="M569" s="236"/>
      <c r="N569" s="236"/>
      <c r="O569" s="236"/>
      <c r="P569" s="236"/>
      <c r="Q569" s="236"/>
      <c r="R569" s="664"/>
      <c r="S569" s="19">
        <f>15819905.64-5463380.87</f>
        <v>10356524.77</v>
      </c>
      <c r="T569" s="83"/>
      <c r="U569" s="19"/>
      <c r="V569" s="83"/>
      <c r="W569" s="19">
        <f>V569-S569</f>
        <v>-10356524.77</v>
      </c>
      <c r="X569" s="108">
        <f t="shared" si="25"/>
        <v>-100</v>
      </c>
      <c r="Y569" s="236"/>
    </row>
    <row r="570" spans="1:25" ht="15.75" customHeight="1">
      <c r="A570" s="883" t="s">
        <v>661</v>
      </c>
      <c r="B570" s="883"/>
      <c r="C570" s="883"/>
      <c r="D570" s="626"/>
      <c r="E570" s="19"/>
      <c r="F570" s="19"/>
      <c r="G570" s="63" t="s">
        <v>573</v>
      </c>
      <c r="H570" s="20"/>
      <c r="I570" s="20"/>
      <c r="J570" s="20"/>
      <c r="K570" s="20"/>
      <c r="L570" s="20"/>
      <c r="M570" s="20"/>
      <c r="N570" s="20"/>
      <c r="O570" s="20"/>
      <c r="P570" s="20"/>
      <c r="Q570" s="20"/>
      <c r="R570" s="663">
        <f>R568-R569</f>
        <v>117711796.28</v>
      </c>
      <c r="S570" s="109">
        <f t="shared" ref="S570:W570" si="26">S568-S569</f>
        <v>54259159.329999998</v>
      </c>
      <c r="T570" s="637">
        <f t="shared" si="26"/>
        <v>8188983.2000000002</v>
      </c>
      <c r="U570" s="109">
        <f t="shared" si="26"/>
        <v>0</v>
      </c>
      <c r="V570" s="637">
        <f t="shared" si="26"/>
        <v>8188983.2000000002</v>
      </c>
      <c r="W570" s="109">
        <f t="shared" si="26"/>
        <v>-46070176.130000003</v>
      </c>
      <c r="X570" s="108">
        <f t="shared" si="25"/>
        <v>-84.91</v>
      </c>
      <c r="Y570" s="20"/>
    </row>
    <row r="571" spans="1:25" ht="15.75" customHeight="1">
      <c r="A571" s="4" t="str">
        <f>封面!B$10&amp;封面!D$10</f>
        <v>产权持有单位填表人：杨庆华</v>
      </c>
      <c r="C571" s="82"/>
      <c r="D571" s="82"/>
      <c r="E571" s="82"/>
      <c r="F571" s="82"/>
    </row>
    <row r="572" spans="1:25" ht="15.75" customHeight="1">
      <c r="A572" s="4" t="str">
        <f>封面!B$12&amp;封面!D$12&amp;封面!E$12&amp;封面!F$12&amp;封面!G$12&amp;封面!H$12&amp;封面!I$12</f>
        <v>填表日期：2019年1月24日</v>
      </c>
      <c r="T572" s="299" t="str">
        <f>'4-6-6电子设备'!R104</f>
        <v>评估人员：杜沛淼、路艳</v>
      </c>
    </row>
    <row r="575" spans="1:25" ht="15.75" customHeight="1">
      <c r="P575" s="60"/>
      <c r="Q575" s="60"/>
      <c r="R575" s="901"/>
      <c r="S575" s="916"/>
      <c r="T575" s="917"/>
      <c r="U575" s="60"/>
      <c r="V575" s="917"/>
      <c r="W575" s="60"/>
      <c r="X575" s="60"/>
      <c r="Y575" s="60"/>
    </row>
    <row r="576" spans="1:25" ht="15.75" customHeight="1">
      <c r="G576" s="49" t="s">
        <v>573</v>
      </c>
      <c r="P576" s="60"/>
      <c r="Q576" s="60"/>
      <c r="R576" s="901"/>
      <c r="S576" s="60"/>
      <c r="T576" s="917"/>
      <c r="U576" s="60"/>
      <c r="V576" s="917"/>
      <c r="W576" s="60"/>
      <c r="X576" s="60"/>
      <c r="Y576" s="60"/>
    </row>
    <row r="577" spans="16:25" ht="15.75" customHeight="1">
      <c r="P577" s="60"/>
      <c r="Q577" s="60"/>
      <c r="R577" s="901"/>
      <c r="S577" s="60"/>
      <c r="T577" s="917"/>
      <c r="U577" s="60"/>
      <c r="V577" s="917"/>
      <c r="W577" s="60"/>
      <c r="X577" s="60"/>
      <c r="Y577" s="60"/>
    </row>
    <row r="578" spans="16:25" ht="15.75" customHeight="1">
      <c r="P578" s="60"/>
      <c r="Q578" s="60"/>
      <c r="R578" s="901"/>
      <c r="S578" s="918"/>
      <c r="T578" s="918"/>
      <c r="U578" s="918"/>
      <c r="V578" s="918"/>
      <c r="W578" s="917"/>
      <c r="X578" s="60"/>
      <c r="Y578" s="60"/>
    </row>
    <row r="579" spans="16:25" ht="15.75" customHeight="1">
      <c r="P579" s="60"/>
      <c r="Q579" s="60"/>
      <c r="R579" s="901"/>
      <c r="S579" s="918"/>
      <c r="T579" s="918"/>
      <c r="U579" s="918"/>
      <c r="V579" s="918"/>
      <c r="W579" s="60"/>
      <c r="X579" s="60"/>
      <c r="Y579" s="60"/>
    </row>
    <row r="580" spans="16:25" ht="15.75" customHeight="1">
      <c r="P580" s="60"/>
      <c r="Q580" s="60"/>
      <c r="R580" s="901"/>
      <c r="S580" s="918"/>
      <c r="T580" s="918"/>
      <c r="U580" s="918"/>
      <c r="V580" s="918"/>
      <c r="W580" s="60"/>
      <c r="X580" s="60"/>
      <c r="Y580" s="60"/>
    </row>
    <row r="581" spans="16:25" ht="15.75" customHeight="1">
      <c r="P581" s="60"/>
      <c r="Q581" s="60"/>
      <c r="R581" s="901"/>
      <c r="S581" s="60"/>
      <c r="T581" s="917"/>
      <c r="U581" s="60"/>
      <c r="V581" s="917"/>
      <c r="W581" s="60"/>
      <c r="X581" s="60"/>
      <c r="Y581" s="60"/>
    </row>
    <row r="582" spans="16:25" ht="15.75" customHeight="1">
      <c r="P582" s="60"/>
      <c r="Q582" s="60"/>
      <c r="R582" s="901"/>
      <c r="S582" s="60"/>
      <c r="T582" s="917"/>
      <c r="U582" s="60"/>
      <c r="V582" s="917"/>
      <c r="W582" s="60"/>
      <c r="X582" s="60"/>
      <c r="Y582" s="60"/>
    </row>
    <row r="583" spans="16:25" ht="15.75" customHeight="1">
      <c r="P583" s="60"/>
      <c r="Q583" s="60"/>
      <c r="R583" s="901"/>
      <c r="S583" s="60"/>
      <c r="T583" s="917"/>
      <c r="U583" s="60"/>
      <c r="V583" s="917"/>
      <c r="W583" s="60"/>
      <c r="X583" s="60"/>
      <c r="Y583" s="60"/>
    </row>
    <row r="584" spans="16:25" ht="15.75" customHeight="1">
      <c r="P584" s="60"/>
      <c r="Q584" s="60"/>
      <c r="R584" s="901"/>
      <c r="S584" s="60"/>
      <c r="T584" s="917"/>
      <c r="U584" s="60"/>
      <c r="V584" s="917"/>
      <c r="W584" s="60"/>
      <c r="X584" s="60"/>
      <c r="Y584" s="60"/>
    </row>
    <row r="585" spans="16:25" ht="15.75" customHeight="1">
      <c r="P585" s="60"/>
      <c r="Q585" s="60"/>
      <c r="R585" s="901"/>
      <c r="S585" s="60"/>
      <c r="T585" s="917"/>
      <c r="U585" s="60"/>
      <c r="V585" s="917"/>
      <c r="W585" s="60"/>
      <c r="X585" s="60"/>
      <c r="Y585" s="60"/>
    </row>
    <row r="586" spans="16:25" ht="15.75" customHeight="1">
      <c r="P586" s="60"/>
      <c r="Q586" s="60"/>
      <c r="R586" s="901"/>
      <c r="S586" s="60"/>
      <c r="T586" s="917"/>
      <c r="U586" s="60"/>
      <c r="V586" s="917"/>
      <c r="W586" s="60"/>
      <c r="X586" s="60"/>
      <c r="Y586" s="60"/>
    </row>
  </sheetData>
  <autoFilter ref="A6:Y562"/>
  <mergeCells count="22">
    <mergeCell ref="W5:W6"/>
    <mergeCell ref="A570:C570"/>
    <mergeCell ref="A5:A6"/>
    <mergeCell ref="B5:B6"/>
    <mergeCell ref="C5:C6"/>
    <mergeCell ref="E5:E6"/>
    <mergeCell ref="A569:C569"/>
    <mergeCell ref="A568:C568"/>
    <mergeCell ref="A1:Y1"/>
    <mergeCell ref="A2:Y2"/>
    <mergeCell ref="R5:S5"/>
    <mergeCell ref="T5:V5"/>
    <mergeCell ref="F5:F6"/>
    <mergeCell ref="J5:J6"/>
    <mergeCell ref="D5:D6"/>
    <mergeCell ref="K5:P5"/>
    <mergeCell ref="Q5:Q6"/>
    <mergeCell ref="X5:X6"/>
    <mergeCell ref="Y5:Y6"/>
    <mergeCell ref="G5:G6"/>
    <mergeCell ref="H5:H6"/>
    <mergeCell ref="I5:I6"/>
  </mergeCells>
  <phoneticPr fontId="206" type="noConversion"/>
  <hyperlinks>
    <hyperlink ref="A570:C570" location="'4-7在建工程汇总'!A1" display="合      计"/>
  </hyperlinks>
  <printOptions horizontalCentered="1"/>
  <pageMargins left="0.27559055118110237" right="0.23622047244094491" top="0.74803149606299213" bottom="0.36" header="0.62992125984251968" footer="0.70866141732283472"/>
  <pageSetup paperSize="9" scale="45" fitToHeight="0" orientation="landscape" r:id="rId1"/>
  <headerFooter scaleWithDoc="0">
    <oddHeader>&amp;R&amp;"宋体,常规"&amp;10表4-7-2
共&amp;N页第&amp;P页
金额单位:人民币元</oddHeader>
  </headerFooter>
  <legacy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9"/>
  <sheetViews>
    <sheetView showGridLines="0" tabSelected="1" zoomScaleNormal="100" workbookViewId="0">
      <selection activeCell="M24" sqref="M24"/>
    </sheetView>
  </sheetViews>
  <sheetFormatPr defaultRowHeight="15.75" customHeight="1"/>
  <cols>
    <col min="1" max="1" width="4" style="4" customWidth="1"/>
    <col min="2" max="3" width="12.125" style="4" customWidth="1"/>
    <col min="4" max="4" width="14.75" style="4" customWidth="1"/>
    <col min="5" max="5" width="4.5" style="4" customWidth="1"/>
    <col min="6" max="6" width="13.125" style="4" customWidth="1"/>
    <col min="7" max="7" width="13.625" style="4" customWidth="1"/>
    <col min="8" max="8" width="12.25" style="4" customWidth="1"/>
    <col min="9" max="9" width="9.125" style="4" customWidth="1"/>
    <col min="10" max="10" width="10.125" style="4" bestFit="1" customWidth="1"/>
    <col min="11" max="11" width="13.125" style="4" bestFit="1" customWidth="1"/>
    <col min="12" max="12" width="8.25" style="4" customWidth="1"/>
    <col min="13" max="13" width="10.625" style="4" bestFit="1" customWidth="1"/>
    <col min="14" max="14" width="12.75" style="4" customWidth="1"/>
    <col min="15" max="15" width="9.75" style="4" customWidth="1"/>
    <col min="16" max="16" width="8.5" style="4" customWidth="1"/>
    <col min="17" max="17" width="8.125" style="4" customWidth="1"/>
    <col min="18" max="16384" width="9" style="4"/>
  </cols>
  <sheetData>
    <row r="1" spans="1:18" s="1" customFormat="1" ht="30" customHeight="1">
      <c r="A1" s="813" t="s">
        <v>2397</v>
      </c>
      <c r="B1" s="759"/>
      <c r="C1" s="759"/>
      <c r="D1" s="759"/>
      <c r="E1" s="759"/>
      <c r="F1" s="759"/>
      <c r="G1" s="759"/>
      <c r="H1" s="759"/>
      <c r="I1" s="759"/>
      <c r="J1" s="759"/>
      <c r="K1" s="759"/>
      <c r="L1" s="759"/>
      <c r="M1" s="759"/>
      <c r="N1" s="759"/>
      <c r="O1" s="759"/>
      <c r="P1" s="759"/>
      <c r="Q1" s="759"/>
    </row>
    <row r="2" spans="1:18" ht="14.1" customHeight="1">
      <c r="A2" s="795" t="str">
        <f>'1-汇总表'!A2:F2</f>
        <v>评估基准日：2018年12月31日</v>
      </c>
      <c r="B2" s="795"/>
      <c r="C2" s="795"/>
      <c r="D2" s="795"/>
      <c r="E2" s="795"/>
      <c r="F2" s="795"/>
      <c r="G2" s="795"/>
      <c r="H2" s="795"/>
      <c r="I2" s="795"/>
      <c r="J2" s="795"/>
      <c r="K2" s="795"/>
      <c r="L2" s="873"/>
      <c r="M2" s="873"/>
      <c r="N2" s="873"/>
      <c r="O2" s="873"/>
      <c r="P2" s="873"/>
      <c r="Q2" s="873"/>
    </row>
    <row r="3" spans="1:18" ht="14.1" customHeight="1">
      <c r="A3" s="624"/>
      <c r="B3" s="624"/>
      <c r="C3" s="624"/>
      <c r="D3" s="624"/>
      <c r="E3" s="624"/>
      <c r="F3" s="624"/>
      <c r="G3" s="624"/>
      <c r="H3" s="624"/>
      <c r="I3" s="624"/>
      <c r="J3" s="624"/>
      <c r="K3" s="624"/>
      <c r="L3" s="625"/>
      <c r="M3" s="651"/>
      <c r="N3" s="625"/>
      <c r="O3" s="625"/>
      <c r="P3" s="852"/>
      <c r="Q3" s="852"/>
    </row>
    <row r="4" spans="1:18" ht="15.75" customHeight="1">
      <c r="A4" s="609" t="str">
        <f>'1-汇总表'!A4</f>
        <v>产权持有人名称：阳煤集团青岛恒源化工有限公司</v>
      </c>
      <c r="B4" s="609"/>
      <c r="C4" s="609"/>
      <c r="D4" s="609"/>
      <c r="E4" s="609"/>
      <c r="F4" s="609"/>
      <c r="G4" s="609"/>
      <c r="H4" s="609"/>
      <c r="I4" s="609"/>
      <c r="Q4" s="147"/>
    </row>
    <row r="5" spans="1:18" s="3" customFormat="1" ht="15.75" customHeight="1">
      <c r="A5" s="781" t="s">
        <v>489</v>
      </c>
      <c r="B5" s="781" t="s">
        <v>988</v>
      </c>
      <c r="C5" s="785" t="s">
        <v>705</v>
      </c>
      <c r="D5" s="781" t="s">
        <v>989</v>
      </c>
      <c r="E5" s="794" t="s">
        <v>990</v>
      </c>
      <c r="F5" s="796" t="s">
        <v>1664</v>
      </c>
      <c r="G5" s="798" t="s">
        <v>1665</v>
      </c>
      <c r="H5" s="798" t="s">
        <v>1666</v>
      </c>
      <c r="I5" s="794" t="s">
        <v>491</v>
      </c>
      <c r="J5" s="794"/>
      <c r="K5" s="794"/>
      <c r="L5" s="781" t="s">
        <v>492</v>
      </c>
      <c r="M5" s="781"/>
      <c r="N5" s="781"/>
      <c r="O5" s="781" t="s">
        <v>493</v>
      </c>
      <c r="P5" s="794" t="s">
        <v>494</v>
      </c>
      <c r="Q5" s="794" t="s">
        <v>581</v>
      </c>
    </row>
    <row r="6" spans="1:18" s="3" customFormat="1" ht="15.75" customHeight="1">
      <c r="A6" s="781"/>
      <c r="B6" s="781"/>
      <c r="C6" s="786"/>
      <c r="D6" s="781"/>
      <c r="E6" s="781"/>
      <c r="F6" s="797"/>
      <c r="G6" s="799"/>
      <c r="H6" s="799"/>
      <c r="I6" s="618" t="s">
        <v>693</v>
      </c>
      <c r="J6" s="618" t="s">
        <v>694</v>
      </c>
      <c r="K6" s="618" t="s">
        <v>695</v>
      </c>
      <c r="L6" s="19" t="s">
        <v>696</v>
      </c>
      <c r="M6" s="650" t="s">
        <v>694</v>
      </c>
      <c r="N6" s="618" t="s">
        <v>695</v>
      </c>
      <c r="O6" s="781"/>
      <c r="P6" s="781"/>
      <c r="Q6" s="781"/>
    </row>
    <row r="7" spans="1:18" ht="15.75" customHeight="1">
      <c r="A7" s="618">
        <v>1</v>
      </c>
      <c r="B7" s="309" t="s">
        <v>2396</v>
      </c>
      <c r="C7" s="310"/>
      <c r="D7" s="310" t="s">
        <v>1667</v>
      </c>
      <c r="E7" s="199" t="s">
        <v>1668</v>
      </c>
      <c r="F7" s="632" t="s">
        <v>1739</v>
      </c>
      <c r="G7" s="199" t="s">
        <v>1706</v>
      </c>
      <c r="H7" s="199">
        <v>1.2</v>
      </c>
      <c r="I7" s="79">
        <v>1</v>
      </c>
      <c r="J7" s="19">
        <f>K7/I7</f>
        <v>13247.84</v>
      </c>
      <c r="K7" s="19">
        <v>13247.84</v>
      </c>
      <c r="L7" s="72">
        <v>1.2</v>
      </c>
      <c r="M7" s="19">
        <v>2140</v>
      </c>
      <c r="N7" s="19">
        <f>L7*M7</f>
        <v>2568</v>
      </c>
      <c r="O7" s="19">
        <f>N7-K7</f>
        <v>-10679.84</v>
      </c>
      <c r="P7" s="108">
        <f t="shared" ref="P7" si="0">IF(OR(K7=0,K7=""),"",ROUND(O7/K7*100,2))</f>
        <v>-80.62</v>
      </c>
      <c r="Q7" s="20"/>
      <c r="R7" s="361"/>
    </row>
    <row r="8" spans="1:18" ht="15.75" customHeight="1">
      <c r="A8" s="618">
        <v>2</v>
      </c>
      <c r="B8" s="310" t="s">
        <v>1669</v>
      </c>
      <c r="C8" s="310"/>
      <c r="D8" s="310" t="s">
        <v>1667</v>
      </c>
      <c r="E8" s="199" t="s">
        <v>1668</v>
      </c>
      <c r="F8" s="632" t="s">
        <v>1739</v>
      </c>
      <c r="G8" s="199" t="s">
        <v>1706</v>
      </c>
      <c r="H8" s="199">
        <v>0.45</v>
      </c>
      <c r="I8" s="79">
        <v>4</v>
      </c>
      <c r="J8" s="19">
        <f t="shared" ref="J8:J33" si="1">K8/I8</f>
        <v>3326.92</v>
      </c>
      <c r="K8" s="19">
        <v>13307.68</v>
      </c>
      <c r="L8" s="72">
        <v>0.45</v>
      </c>
      <c r="M8" s="19">
        <v>2140</v>
      </c>
      <c r="N8" s="19">
        <f t="shared" ref="N8:N33" si="2">L8*M8</f>
        <v>963</v>
      </c>
      <c r="O8" s="19">
        <f t="shared" ref="O8:O33" si="3">N8-K8</f>
        <v>-12344.68</v>
      </c>
      <c r="P8" s="108">
        <f t="shared" ref="P8:P33" si="4">IF(OR(K8=0,K8=""),"",ROUND(O8/K8*100,2))</f>
        <v>-92.76</v>
      </c>
      <c r="Q8" s="20"/>
      <c r="R8" s="361"/>
    </row>
    <row r="9" spans="1:18" ht="15.75" customHeight="1">
      <c r="A9" s="618">
        <v>3</v>
      </c>
      <c r="B9" s="310" t="s">
        <v>1670</v>
      </c>
      <c r="C9" s="310"/>
      <c r="D9" s="310" t="s">
        <v>1667</v>
      </c>
      <c r="E9" s="199" t="s">
        <v>1668</v>
      </c>
      <c r="F9" s="632" t="s">
        <v>1739</v>
      </c>
      <c r="G9" s="199" t="s">
        <v>1706</v>
      </c>
      <c r="H9" s="199">
        <v>0.12</v>
      </c>
      <c r="I9" s="79">
        <v>1</v>
      </c>
      <c r="J9" s="19">
        <f t="shared" si="1"/>
        <v>854.7</v>
      </c>
      <c r="K9" s="19">
        <v>854.7</v>
      </c>
      <c r="L9" s="72">
        <v>0.12</v>
      </c>
      <c r="M9" s="19">
        <v>2140</v>
      </c>
      <c r="N9" s="19">
        <f t="shared" si="2"/>
        <v>256.8</v>
      </c>
      <c r="O9" s="19">
        <f t="shared" si="3"/>
        <v>-597.9</v>
      </c>
      <c r="P9" s="108">
        <f t="shared" si="4"/>
        <v>-69.95</v>
      </c>
      <c r="Q9" s="20"/>
      <c r="R9" s="361"/>
    </row>
    <row r="10" spans="1:18" ht="15.75" customHeight="1">
      <c r="A10" s="618">
        <v>4</v>
      </c>
      <c r="B10" s="310" t="s">
        <v>1671</v>
      </c>
      <c r="C10" s="310"/>
      <c r="D10" s="310" t="s">
        <v>1667</v>
      </c>
      <c r="E10" s="199" t="s">
        <v>1668</v>
      </c>
      <c r="F10" s="632" t="s">
        <v>1739</v>
      </c>
      <c r="G10" s="199" t="s">
        <v>1706</v>
      </c>
      <c r="H10" s="199">
        <v>4.5</v>
      </c>
      <c r="I10" s="79">
        <v>1</v>
      </c>
      <c r="J10" s="19">
        <f t="shared" si="1"/>
        <v>280341.88</v>
      </c>
      <c r="K10" s="19">
        <v>280341.88</v>
      </c>
      <c r="L10" s="72">
        <v>4.5</v>
      </c>
      <c r="M10" s="19">
        <v>2140</v>
      </c>
      <c r="N10" s="19">
        <f t="shared" si="2"/>
        <v>9630</v>
      </c>
      <c r="O10" s="19">
        <f t="shared" si="3"/>
        <v>-270711.88</v>
      </c>
      <c r="P10" s="108">
        <f t="shared" si="4"/>
        <v>-96.56</v>
      </c>
      <c r="Q10" s="20"/>
      <c r="R10" s="361"/>
    </row>
    <row r="11" spans="1:18" ht="15.75" customHeight="1">
      <c r="A11" s="618">
        <v>5</v>
      </c>
      <c r="B11" s="310" t="s">
        <v>1672</v>
      </c>
      <c r="C11" s="310"/>
      <c r="D11" s="310" t="s">
        <v>1667</v>
      </c>
      <c r="E11" s="199" t="s">
        <v>1668</v>
      </c>
      <c r="F11" s="632" t="s">
        <v>1739</v>
      </c>
      <c r="G11" s="199" t="s">
        <v>1706</v>
      </c>
      <c r="H11" s="199">
        <v>2.6</v>
      </c>
      <c r="I11" s="79">
        <v>1</v>
      </c>
      <c r="J11" s="19">
        <f t="shared" si="1"/>
        <v>32478.63</v>
      </c>
      <c r="K11" s="19">
        <v>32478.63</v>
      </c>
      <c r="L11" s="72">
        <v>2.6</v>
      </c>
      <c r="M11" s="19">
        <v>2140</v>
      </c>
      <c r="N11" s="19">
        <f t="shared" si="2"/>
        <v>5564</v>
      </c>
      <c r="O11" s="19">
        <f t="shared" si="3"/>
        <v>-26914.63</v>
      </c>
      <c r="P11" s="108">
        <f t="shared" si="4"/>
        <v>-82.87</v>
      </c>
      <c r="Q11" s="20"/>
      <c r="R11" s="361"/>
    </row>
    <row r="12" spans="1:18" ht="15.75" customHeight="1">
      <c r="A12" s="618">
        <v>6</v>
      </c>
      <c r="B12" s="310" t="s">
        <v>1673</v>
      </c>
      <c r="C12" s="310"/>
      <c r="D12" s="310" t="s">
        <v>1667</v>
      </c>
      <c r="E12" s="199" t="s">
        <v>1668</v>
      </c>
      <c r="F12" s="632" t="s">
        <v>1739</v>
      </c>
      <c r="G12" s="199" t="s">
        <v>1706</v>
      </c>
      <c r="H12" s="199">
        <v>5.4</v>
      </c>
      <c r="I12" s="79">
        <v>1</v>
      </c>
      <c r="J12" s="19">
        <f t="shared" si="1"/>
        <v>97435.9</v>
      </c>
      <c r="K12" s="19">
        <v>97435.9</v>
      </c>
      <c r="L12" s="72">
        <v>5.4</v>
      </c>
      <c r="M12" s="19">
        <v>2140</v>
      </c>
      <c r="N12" s="19">
        <f t="shared" si="2"/>
        <v>11556</v>
      </c>
      <c r="O12" s="19">
        <f t="shared" si="3"/>
        <v>-85879.9</v>
      </c>
      <c r="P12" s="108">
        <f t="shared" si="4"/>
        <v>-88.14</v>
      </c>
      <c r="Q12" s="20"/>
      <c r="R12" s="361"/>
    </row>
    <row r="13" spans="1:18" ht="15.75" customHeight="1">
      <c r="A13" s="618">
        <v>7</v>
      </c>
      <c r="B13" s="310" t="s">
        <v>1674</v>
      </c>
      <c r="C13" s="310"/>
      <c r="D13" s="310" t="s">
        <v>1667</v>
      </c>
      <c r="E13" s="199" t="s">
        <v>1668</v>
      </c>
      <c r="F13" s="632" t="s">
        <v>1739</v>
      </c>
      <c r="G13" s="199" t="s">
        <v>1706</v>
      </c>
      <c r="H13" s="199">
        <v>6</v>
      </c>
      <c r="I13" s="79">
        <v>1</v>
      </c>
      <c r="J13" s="19">
        <f t="shared" si="1"/>
        <v>31623.93</v>
      </c>
      <c r="K13" s="19">
        <v>31623.93</v>
      </c>
      <c r="L13" s="72">
        <v>6</v>
      </c>
      <c r="M13" s="19">
        <v>2140</v>
      </c>
      <c r="N13" s="19">
        <f t="shared" si="2"/>
        <v>12840</v>
      </c>
      <c r="O13" s="19">
        <f t="shared" si="3"/>
        <v>-18783.93</v>
      </c>
      <c r="P13" s="108">
        <f t="shared" si="4"/>
        <v>-59.4</v>
      </c>
      <c r="Q13" s="20"/>
      <c r="R13" s="361"/>
    </row>
    <row r="14" spans="1:18" ht="15.75" customHeight="1">
      <c r="A14" s="618">
        <v>8</v>
      </c>
      <c r="B14" s="310" t="s">
        <v>1675</v>
      </c>
      <c r="C14" s="310"/>
      <c r="D14" s="310" t="s">
        <v>1667</v>
      </c>
      <c r="E14" s="199" t="s">
        <v>1668</v>
      </c>
      <c r="F14" s="632" t="s">
        <v>1739</v>
      </c>
      <c r="G14" s="199" t="s">
        <v>1706</v>
      </c>
      <c r="H14" s="199">
        <v>4</v>
      </c>
      <c r="I14" s="79">
        <v>1</v>
      </c>
      <c r="J14" s="19">
        <f t="shared" si="1"/>
        <v>63247.86</v>
      </c>
      <c r="K14" s="19">
        <v>63247.86</v>
      </c>
      <c r="L14" s="72">
        <v>4</v>
      </c>
      <c r="M14" s="19">
        <v>2140</v>
      </c>
      <c r="N14" s="19">
        <f t="shared" si="2"/>
        <v>8560</v>
      </c>
      <c r="O14" s="19">
        <f t="shared" si="3"/>
        <v>-54687.86</v>
      </c>
      <c r="P14" s="108">
        <f t="shared" si="4"/>
        <v>-86.47</v>
      </c>
      <c r="Q14" s="20"/>
      <c r="R14" s="361"/>
    </row>
    <row r="15" spans="1:18" ht="15.75" customHeight="1">
      <c r="A15" s="618">
        <v>9</v>
      </c>
      <c r="B15" s="310" t="s">
        <v>1676</v>
      </c>
      <c r="C15" s="310"/>
      <c r="D15" s="310" t="s">
        <v>1667</v>
      </c>
      <c r="E15" s="199" t="s">
        <v>1668</v>
      </c>
      <c r="F15" s="632" t="s">
        <v>1739</v>
      </c>
      <c r="G15" s="199" t="s">
        <v>1706</v>
      </c>
      <c r="H15" s="199">
        <v>4</v>
      </c>
      <c r="I15" s="79">
        <v>1</v>
      </c>
      <c r="J15" s="19">
        <f t="shared" si="1"/>
        <v>114529.91</v>
      </c>
      <c r="K15" s="19">
        <v>114529.91</v>
      </c>
      <c r="L15" s="72">
        <v>4</v>
      </c>
      <c r="M15" s="19">
        <v>2140</v>
      </c>
      <c r="N15" s="19">
        <f t="shared" si="2"/>
        <v>8560</v>
      </c>
      <c r="O15" s="19">
        <f t="shared" si="3"/>
        <v>-105969.91</v>
      </c>
      <c r="P15" s="108">
        <f t="shared" si="4"/>
        <v>-92.53</v>
      </c>
      <c r="Q15" s="20"/>
      <c r="R15" s="361"/>
    </row>
    <row r="16" spans="1:18" ht="15.75" customHeight="1">
      <c r="A16" s="618">
        <v>10</v>
      </c>
      <c r="B16" s="310" t="s">
        <v>1677</v>
      </c>
      <c r="C16" s="310"/>
      <c r="D16" s="310" t="s">
        <v>1667</v>
      </c>
      <c r="E16" s="199" t="s">
        <v>1668</v>
      </c>
      <c r="F16" s="632" t="s">
        <v>1739</v>
      </c>
      <c r="G16" s="199" t="s">
        <v>1706</v>
      </c>
      <c r="H16" s="199">
        <v>4.5</v>
      </c>
      <c r="I16" s="79">
        <v>1</v>
      </c>
      <c r="J16" s="19">
        <f t="shared" si="1"/>
        <v>109401.71</v>
      </c>
      <c r="K16" s="19">
        <v>109401.71</v>
      </c>
      <c r="L16" s="72">
        <v>4.5</v>
      </c>
      <c r="M16" s="19">
        <v>2140</v>
      </c>
      <c r="N16" s="19">
        <f t="shared" si="2"/>
        <v>9630</v>
      </c>
      <c r="O16" s="19">
        <f t="shared" si="3"/>
        <v>-99771.71</v>
      </c>
      <c r="P16" s="108">
        <f t="shared" si="4"/>
        <v>-91.2</v>
      </c>
      <c r="Q16" s="20"/>
      <c r="R16" s="361"/>
    </row>
    <row r="17" spans="1:18" ht="15.75" customHeight="1">
      <c r="A17" s="618">
        <v>11</v>
      </c>
      <c r="B17" s="310" t="s">
        <v>1678</v>
      </c>
      <c r="C17" s="310"/>
      <c r="D17" s="310" t="s">
        <v>1667</v>
      </c>
      <c r="E17" s="199" t="s">
        <v>1668</v>
      </c>
      <c r="F17" s="632" t="s">
        <v>1739</v>
      </c>
      <c r="G17" s="199" t="s">
        <v>1706</v>
      </c>
      <c r="H17" s="199">
        <v>11.8</v>
      </c>
      <c r="I17" s="79">
        <v>2</v>
      </c>
      <c r="J17" s="19">
        <f t="shared" si="1"/>
        <v>70085.47</v>
      </c>
      <c r="K17" s="19">
        <v>140170.94</v>
      </c>
      <c r="L17" s="72">
        <v>11.8</v>
      </c>
      <c r="M17" s="19">
        <v>2140</v>
      </c>
      <c r="N17" s="19">
        <f t="shared" si="2"/>
        <v>25252</v>
      </c>
      <c r="O17" s="19">
        <f t="shared" si="3"/>
        <v>-114918.94</v>
      </c>
      <c r="P17" s="108">
        <f t="shared" si="4"/>
        <v>-81.98</v>
      </c>
      <c r="Q17" s="20"/>
      <c r="R17" s="361"/>
    </row>
    <row r="18" spans="1:18" ht="15.75" customHeight="1">
      <c r="A18" s="618">
        <v>12</v>
      </c>
      <c r="B18" s="310" t="s">
        <v>1679</v>
      </c>
      <c r="C18" s="310"/>
      <c r="D18" s="310" t="s">
        <v>1667</v>
      </c>
      <c r="E18" s="199" t="s">
        <v>1668</v>
      </c>
      <c r="F18" s="632" t="s">
        <v>1739</v>
      </c>
      <c r="G18" s="199" t="s">
        <v>1706</v>
      </c>
      <c r="H18" s="199">
        <v>4.4000000000000004</v>
      </c>
      <c r="I18" s="79">
        <v>1</v>
      </c>
      <c r="J18" s="19">
        <f t="shared" si="1"/>
        <v>10256.41</v>
      </c>
      <c r="K18" s="19">
        <v>10256.41</v>
      </c>
      <c r="L18" s="72">
        <v>4.4000000000000004</v>
      </c>
      <c r="M18" s="19">
        <v>2140</v>
      </c>
      <c r="N18" s="19">
        <f t="shared" si="2"/>
        <v>9416</v>
      </c>
      <c r="O18" s="19">
        <f t="shared" si="3"/>
        <v>-840.41</v>
      </c>
      <c r="P18" s="108">
        <f t="shared" si="4"/>
        <v>-8.19</v>
      </c>
      <c r="Q18" s="20"/>
      <c r="R18" s="361"/>
    </row>
    <row r="19" spans="1:18" ht="15.75" customHeight="1">
      <c r="A19" s="618">
        <v>13</v>
      </c>
      <c r="B19" s="310" t="s">
        <v>1680</v>
      </c>
      <c r="C19" s="310"/>
      <c r="D19" s="310" t="s">
        <v>1667</v>
      </c>
      <c r="E19" s="199" t="s">
        <v>1668</v>
      </c>
      <c r="F19" s="632" t="s">
        <v>1739</v>
      </c>
      <c r="G19" s="199" t="s">
        <v>1706</v>
      </c>
      <c r="H19" s="199">
        <v>2</v>
      </c>
      <c r="I19" s="79">
        <v>1</v>
      </c>
      <c r="J19" s="19">
        <f t="shared" si="1"/>
        <v>24786.32</v>
      </c>
      <c r="K19" s="19">
        <v>24786.32</v>
      </c>
      <c r="L19" s="72">
        <v>2</v>
      </c>
      <c r="M19" s="19">
        <v>2140</v>
      </c>
      <c r="N19" s="19">
        <f t="shared" si="2"/>
        <v>4280</v>
      </c>
      <c r="O19" s="19">
        <f t="shared" si="3"/>
        <v>-20506.32</v>
      </c>
      <c r="P19" s="108">
        <f t="shared" si="4"/>
        <v>-82.73</v>
      </c>
      <c r="Q19" s="20"/>
      <c r="R19" s="361"/>
    </row>
    <row r="20" spans="1:18" ht="15.75" customHeight="1">
      <c r="A20" s="618">
        <v>14</v>
      </c>
      <c r="B20" s="310" t="s">
        <v>1681</v>
      </c>
      <c r="C20" s="310"/>
      <c r="D20" s="310" t="s">
        <v>1667</v>
      </c>
      <c r="E20" s="199" t="s">
        <v>1668</v>
      </c>
      <c r="F20" s="632" t="s">
        <v>1739</v>
      </c>
      <c r="G20" s="199" t="s">
        <v>1706</v>
      </c>
      <c r="H20" s="199">
        <v>5</v>
      </c>
      <c r="I20" s="79">
        <v>1</v>
      </c>
      <c r="J20" s="19">
        <f t="shared" si="1"/>
        <v>111965.81</v>
      </c>
      <c r="K20" s="19">
        <v>111965.81</v>
      </c>
      <c r="L20" s="72">
        <v>5</v>
      </c>
      <c r="M20" s="19">
        <v>2140</v>
      </c>
      <c r="N20" s="19">
        <f t="shared" si="2"/>
        <v>10700</v>
      </c>
      <c r="O20" s="19">
        <f t="shared" si="3"/>
        <v>-101265.81</v>
      </c>
      <c r="P20" s="108">
        <f t="shared" si="4"/>
        <v>-90.44</v>
      </c>
      <c r="Q20" s="20"/>
      <c r="R20" s="361"/>
    </row>
    <row r="21" spans="1:18" ht="15.75" customHeight="1">
      <c r="A21" s="618">
        <v>15</v>
      </c>
      <c r="B21" s="310" t="s">
        <v>1682</v>
      </c>
      <c r="C21" s="310"/>
      <c r="D21" s="310" t="s">
        <v>1667</v>
      </c>
      <c r="E21" s="199" t="s">
        <v>1668</v>
      </c>
      <c r="F21" s="632" t="s">
        <v>1739</v>
      </c>
      <c r="G21" s="199" t="s">
        <v>1706</v>
      </c>
      <c r="H21" s="199">
        <v>4</v>
      </c>
      <c r="I21" s="79">
        <v>1</v>
      </c>
      <c r="J21" s="19">
        <f t="shared" si="1"/>
        <v>5128.21</v>
      </c>
      <c r="K21" s="19">
        <v>5128.21</v>
      </c>
      <c r="L21" s="72">
        <v>4</v>
      </c>
      <c r="M21" s="19">
        <v>2140</v>
      </c>
      <c r="N21" s="19">
        <f t="shared" si="2"/>
        <v>8560</v>
      </c>
      <c r="O21" s="19">
        <f t="shared" si="3"/>
        <v>3431.79</v>
      </c>
      <c r="P21" s="108">
        <f t="shared" si="4"/>
        <v>66.92</v>
      </c>
      <c r="Q21" s="20"/>
      <c r="R21" s="361"/>
    </row>
    <row r="22" spans="1:18" ht="15.75" customHeight="1">
      <c r="A22" s="618">
        <v>16</v>
      </c>
      <c r="B22" s="310" t="s">
        <v>1683</v>
      </c>
      <c r="C22" s="310"/>
      <c r="D22" s="310" t="s">
        <v>1667</v>
      </c>
      <c r="E22" s="199" t="s">
        <v>1668</v>
      </c>
      <c r="F22" s="632" t="s">
        <v>1739</v>
      </c>
      <c r="G22" s="199" t="s">
        <v>1706</v>
      </c>
      <c r="H22" s="199">
        <v>1</v>
      </c>
      <c r="I22" s="79">
        <v>1</v>
      </c>
      <c r="J22" s="19">
        <f t="shared" si="1"/>
        <v>37606.839999999997</v>
      </c>
      <c r="K22" s="19">
        <v>37606.839999999997</v>
      </c>
      <c r="L22" s="72">
        <v>1</v>
      </c>
      <c r="M22" s="19">
        <v>2140</v>
      </c>
      <c r="N22" s="19">
        <f t="shared" si="2"/>
        <v>2140</v>
      </c>
      <c r="O22" s="19">
        <f t="shared" si="3"/>
        <v>-35466.839999999997</v>
      </c>
      <c r="P22" s="108">
        <f t="shared" si="4"/>
        <v>-94.31</v>
      </c>
      <c r="Q22" s="20"/>
      <c r="R22" s="361"/>
    </row>
    <row r="23" spans="1:18" ht="15.75" customHeight="1">
      <c r="A23" s="618">
        <v>17</v>
      </c>
      <c r="B23" s="310" t="s">
        <v>1670</v>
      </c>
      <c r="C23" s="310"/>
      <c r="D23" s="310" t="s">
        <v>1667</v>
      </c>
      <c r="E23" s="199" t="s">
        <v>1668</v>
      </c>
      <c r="F23" s="632" t="s">
        <v>1739</v>
      </c>
      <c r="G23" s="199" t="s">
        <v>1706</v>
      </c>
      <c r="H23" s="199">
        <v>0.3</v>
      </c>
      <c r="I23" s="79">
        <v>1</v>
      </c>
      <c r="J23" s="19">
        <f t="shared" si="1"/>
        <v>854.7</v>
      </c>
      <c r="K23" s="19">
        <v>854.7</v>
      </c>
      <c r="L23" s="72">
        <v>0.3</v>
      </c>
      <c r="M23" s="19">
        <v>2140</v>
      </c>
      <c r="N23" s="19">
        <f t="shared" si="2"/>
        <v>642</v>
      </c>
      <c r="O23" s="19">
        <f t="shared" si="3"/>
        <v>-212.7</v>
      </c>
      <c r="P23" s="108">
        <f t="shared" si="4"/>
        <v>-24.89</v>
      </c>
      <c r="Q23" s="20"/>
      <c r="R23" s="361"/>
    </row>
    <row r="24" spans="1:18" ht="15.75" customHeight="1">
      <c r="A24" s="618">
        <v>18</v>
      </c>
      <c r="B24" s="310" t="s">
        <v>1684</v>
      </c>
      <c r="C24" s="310"/>
      <c r="D24" s="310" t="s">
        <v>1667</v>
      </c>
      <c r="E24" s="199" t="s">
        <v>1668</v>
      </c>
      <c r="F24" s="632" t="s">
        <v>1739</v>
      </c>
      <c r="G24" s="199" t="s">
        <v>1706</v>
      </c>
      <c r="H24" s="199">
        <f>L24</f>
        <v>5</v>
      </c>
      <c r="I24" s="79">
        <v>1</v>
      </c>
      <c r="J24" s="19">
        <f t="shared" si="1"/>
        <v>76923.08</v>
      </c>
      <c r="K24" s="19">
        <v>76923.08</v>
      </c>
      <c r="L24" s="72">
        <v>5</v>
      </c>
      <c r="M24" s="19">
        <v>2140</v>
      </c>
      <c r="N24" s="19">
        <f t="shared" si="2"/>
        <v>10700</v>
      </c>
      <c r="O24" s="19">
        <f t="shared" si="3"/>
        <v>-66223.08</v>
      </c>
      <c r="P24" s="108">
        <f t="shared" si="4"/>
        <v>-86.09</v>
      </c>
      <c r="Q24" s="20"/>
      <c r="R24" s="361"/>
    </row>
    <row r="25" spans="1:18" ht="15.75" customHeight="1">
      <c r="A25" s="618">
        <v>19</v>
      </c>
      <c r="B25" s="310" t="s">
        <v>1685</v>
      </c>
      <c r="C25" s="310"/>
      <c r="D25" s="310" t="s">
        <v>1667</v>
      </c>
      <c r="E25" s="199" t="s">
        <v>1668</v>
      </c>
      <c r="F25" s="632" t="s">
        <v>1739</v>
      </c>
      <c r="G25" s="199" t="s">
        <v>1706</v>
      </c>
      <c r="H25" s="199">
        <f t="shared" ref="H25:H26" si="5">L25</f>
        <v>10</v>
      </c>
      <c r="I25" s="79">
        <v>1</v>
      </c>
      <c r="J25" s="19">
        <f t="shared" si="1"/>
        <v>153846.15</v>
      </c>
      <c r="K25" s="19">
        <v>153846.15</v>
      </c>
      <c r="L25" s="72">
        <v>10</v>
      </c>
      <c r="M25" s="19">
        <v>2140</v>
      </c>
      <c r="N25" s="19">
        <f t="shared" si="2"/>
        <v>21400</v>
      </c>
      <c r="O25" s="19">
        <f t="shared" si="3"/>
        <v>-132446.15</v>
      </c>
      <c r="P25" s="108">
        <f t="shared" si="4"/>
        <v>-86.09</v>
      </c>
      <c r="Q25" s="20"/>
      <c r="R25" s="361"/>
    </row>
    <row r="26" spans="1:18" ht="15.75" customHeight="1">
      <c r="A26" s="618">
        <v>20</v>
      </c>
      <c r="B26" s="310" t="s">
        <v>1685</v>
      </c>
      <c r="C26" s="310"/>
      <c r="D26" s="310" t="s">
        <v>1667</v>
      </c>
      <c r="E26" s="199" t="s">
        <v>1668</v>
      </c>
      <c r="F26" s="632" t="s">
        <v>1739</v>
      </c>
      <c r="G26" s="199" t="s">
        <v>1706</v>
      </c>
      <c r="H26" s="199">
        <f t="shared" si="5"/>
        <v>15</v>
      </c>
      <c r="I26" s="79">
        <v>1</v>
      </c>
      <c r="J26" s="19">
        <f t="shared" si="1"/>
        <v>222222.22</v>
      </c>
      <c r="K26" s="19">
        <v>222222.22</v>
      </c>
      <c r="L26" s="72">
        <v>15</v>
      </c>
      <c r="M26" s="19">
        <v>2140</v>
      </c>
      <c r="N26" s="19">
        <f t="shared" si="2"/>
        <v>32100</v>
      </c>
      <c r="O26" s="19">
        <f t="shared" si="3"/>
        <v>-190122.22</v>
      </c>
      <c r="P26" s="108">
        <f t="shared" si="4"/>
        <v>-85.55</v>
      </c>
      <c r="Q26" s="20"/>
      <c r="R26" s="361"/>
    </row>
    <row r="27" spans="1:18" ht="15.75" customHeight="1">
      <c r="A27" s="618">
        <v>21</v>
      </c>
      <c r="B27" s="310" t="s">
        <v>1686</v>
      </c>
      <c r="C27" s="310"/>
      <c r="D27" s="310" t="s">
        <v>1667</v>
      </c>
      <c r="E27" s="199" t="s">
        <v>1668</v>
      </c>
      <c r="F27" s="632" t="s">
        <v>1739</v>
      </c>
      <c r="G27" s="199" t="s">
        <v>1706</v>
      </c>
      <c r="H27" s="199">
        <v>1.5</v>
      </c>
      <c r="I27" s="79">
        <v>1</v>
      </c>
      <c r="J27" s="19">
        <f t="shared" si="1"/>
        <v>59829.06</v>
      </c>
      <c r="K27" s="19">
        <v>59829.06</v>
      </c>
      <c r="L27" s="72">
        <v>1.5</v>
      </c>
      <c r="M27" s="19">
        <v>2140</v>
      </c>
      <c r="N27" s="19">
        <f t="shared" si="2"/>
        <v>3210</v>
      </c>
      <c r="O27" s="19">
        <f t="shared" si="3"/>
        <v>-56619.06</v>
      </c>
      <c r="P27" s="108">
        <f t="shared" si="4"/>
        <v>-94.63</v>
      </c>
      <c r="Q27" s="20"/>
      <c r="R27" s="361"/>
    </row>
    <row r="28" spans="1:18" ht="15.75" customHeight="1">
      <c r="A28" s="618">
        <v>22</v>
      </c>
      <c r="B28" s="310" t="s">
        <v>1687</v>
      </c>
      <c r="C28" s="310"/>
      <c r="D28" s="310" t="s">
        <v>1667</v>
      </c>
      <c r="E28" s="199" t="s">
        <v>1668</v>
      </c>
      <c r="F28" s="632" t="s">
        <v>1739</v>
      </c>
      <c r="G28" s="199" t="s">
        <v>1706</v>
      </c>
      <c r="H28" s="199">
        <v>1.5</v>
      </c>
      <c r="I28" s="79">
        <v>1</v>
      </c>
      <c r="J28" s="19">
        <f t="shared" si="1"/>
        <v>61538.46</v>
      </c>
      <c r="K28" s="19">
        <v>61538.46</v>
      </c>
      <c r="L28" s="72">
        <v>1.5</v>
      </c>
      <c r="M28" s="19">
        <v>2140</v>
      </c>
      <c r="N28" s="19">
        <f t="shared" si="2"/>
        <v>3210</v>
      </c>
      <c r="O28" s="19">
        <f t="shared" si="3"/>
        <v>-58328.46</v>
      </c>
      <c r="P28" s="108">
        <f t="shared" si="4"/>
        <v>-94.78</v>
      </c>
      <c r="Q28" s="20"/>
      <c r="R28" s="361"/>
    </row>
    <row r="29" spans="1:18" ht="15.75" customHeight="1">
      <c r="A29" s="618">
        <v>23</v>
      </c>
      <c r="B29" s="310" t="s">
        <v>1688</v>
      </c>
      <c r="C29" s="310"/>
      <c r="D29" s="310" t="s">
        <v>1667</v>
      </c>
      <c r="E29" s="199" t="s">
        <v>1668</v>
      </c>
      <c r="F29" s="632" t="s">
        <v>1739</v>
      </c>
      <c r="G29" s="199" t="s">
        <v>1706</v>
      </c>
      <c r="H29" s="199">
        <v>2</v>
      </c>
      <c r="I29" s="79">
        <v>1</v>
      </c>
      <c r="J29" s="19">
        <f t="shared" si="1"/>
        <v>230769.24</v>
      </c>
      <c r="K29" s="19">
        <v>230769.24</v>
      </c>
      <c r="L29" s="72">
        <v>2</v>
      </c>
      <c r="M29" s="19">
        <v>2140</v>
      </c>
      <c r="N29" s="19">
        <f t="shared" si="2"/>
        <v>4280</v>
      </c>
      <c r="O29" s="19">
        <f t="shared" si="3"/>
        <v>-226489.24</v>
      </c>
      <c r="P29" s="108">
        <f t="shared" si="4"/>
        <v>-98.15</v>
      </c>
      <c r="Q29" s="20"/>
      <c r="R29" s="361"/>
    </row>
    <row r="30" spans="1:18" ht="15.75" customHeight="1">
      <c r="A30" s="618">
        <v>24</v>
      </c>
      <c r="B30" s="310" t="s">
        <v>1689</v>
      </c>
      <c r="C30" s="310"/>
      <c r="D30" s="310" t="s">
        <v>1667</v>
      </c>
      <c r="E30" s="199" t="s">
        <v>1668</v>
      </c>
      <c r="F30" s="632" t="s">
        <v>1739</v>
      </c>
      <c r="G30" s="199" t="s">
        <v>1706</v>
      </c>
      <c r="H30" s="199">
        <v>1</v>
      </c>
      <c r="I30" s="79">
        <v>1</v>
      </c>
      <c r="J30" s="19">
        <f t="shared" si="1"/>
        <v>22222.22</v>
      </c>
      <c r="K30" s="19">
        <v>22222.22</v>
      </c>
      <c r="L30" s="72">
        <v>1</v>
      </c>
      <c r="M30" s="19">
        <v>2140</v>
      </c>
      <c r="N30" s="19">
        <f t="shared" si="2"/>
        <v>2140</v>
      </c>
      <c r="O30" s="19">
        <f t="shared" si="3"/>
        <v>-20082.22</v>
      </c>
      <c r="P30" s="108">
        <f t="shared" si="4"/>
        <v>-90.37</v>
      </c>
      <c r="Q30" s="20"/>
      <c r="R30" s="361"/>
    </row>
    <row r="31" spans="1:18" ht="15.75" customHeight="1">
      <c r="A31" s="618">
        <v>25</v>
      </c>
      <c r="B31" s="310" t="s">
        <v>1690</v>
      </c>
      <c r="C31" s="310"/>
      <c r="D31" s="310" t="s">
        <v>1667</v>
      </c>
      <c r="E31" s="199" t="s">
        <v>1668</v>
      </c>
      <c r="F31" s="632" t="s">
        <v>1739</v>
      </c>
      <c r="G31" s="199" t="s">
        <v>1706</v>
      </c>
      <c r="H31" s="199">
        <v>1</v>
      </c>
      <c r="I31" s="79">
        <v>1</v>
      </c>
      <c r="J31" s="19">
        <f t="shared" si="1"/>
        <v>103418.81</v>
      </c>
      <c r="K31" s="19">
        <v>103418.81</v>
      </c>
      <c r="L31" s="72">
        <v>1</v>
      </c>
      <c r="M31" s="19">
        <v>2140</v>
      </c>
      <c r="N31" s="19">
        <f t="shared" si="2"/>
        <v>2140</v>
      </c>
      <c r="O31" s="19">
        <f t="shared" si="3"/>
        <v>-101278.81</v>
      </c>
      <c r="P31" s="108">
        <f t="shared" si="4"/>
        <v>-97.93</v>
      </c>
      <c r="Q31" s="20"/>
      <c r="R31" s="361"/>
    </row>
    <row r="32" spans="1:18" ht="15.75" customHeight="1">
      <c r="A32" s="618">
        <v>26</v>
      </c>
      <c r="B32" s="310" t="s">
        <v>1691</v>
      </c>
      <c r="C32" s="310"/>
      <c r="D32" s="310" t="s">
        <v>1667</v>
      </c>
      <c r="E32" s="199" t="s">
        <v>1668</v>
      </c>
      <c r="F32" s="632" t="s">
        <v>1739</v>
      </c>
      <c r="G32" s="199" t="s">
        <v>1708</v>
      </c>
      <c r="H32" s="199">
        <v>0.32600000000000001</v>
      </c>
      <c r="I32" s="79">
        <v>1</v>
      </c>
      <c r="J32" s="19">
        <f t="shared" si="1"/>
        <v>900000</v>
      </c>
      <c r="K32" s="19">
        <v>900000</v>
      </c>
      <c r="L32" s="72">
        <v>0.32600000000000001</v>
      </c>
      <c r="M32" s="19">
        <v>10300</v>
      </c>
      <c r="N32" s="19">
        <f t="shared" si="2"/>
        <v>3357.8</v>
      </c>
      <c r="O32" s="19">
        <f t="shared" si="3"/>
        <v>-896642.2</v>
      </c>
      <c r="P32" s="108">
        <f t="shared" si="4"/>
        <v>-99.63</v>
      </c>
      <c r="Q32" s="20"/>
      <c r="R32" s="361"/>
    </row>
    <row r="33" spans="1:18" ht="15.75" customHeight="1">
      <c r="A33" s="618">
        <v>27</v>
      </c>
      <c r="B33" s="310" t="s">
        <v>1692</v>
      </c>
      <c r="C33" s="310"/>
      <c r="D33" s="310" t="s">
        <v>1667</v>
      </c>
      <c r="E33" s="199" t="s">
        <v>1693</v>
      </c>
      <c r="F33" s="632" t="s">
        <v>1739</v>
      </c>
      <c r="G33" s="199" t="s">
        <v>1706</v>
      </c>
      <c r="H33" s="199">
        <v>0.1</v>
      </c>
      <c r="I33" s="79">
        <v>1</v>
      </c>
      <c r="J33" s="19">
        <f t="shared" si="1"/>
        <v>4266.57</v>
      </c>
      <c r="K33" s="19">
        <v>4266.57</v>
      </c>
      <c r="L33" s="72">
        <v>0.1</v>
      </c>
      <c r="M33" s="19">
        <v>2140</v>
      </c>
      <c r="N33" s="19">
        <f t="shared" si="2"/>
        <v>214</v>
      </c>
      <c r="O33" s="19">
        <f t="shared" si="3"/>
        <v>-4052.57</v>
      </c>
      <c r="P33" s="108">
        <f t="shared" si="4"/>
        <v>-94.98</v>
      </c>
      <c r="Q33" s="20"/>
      <c r="R33" s="361"/>
    </row>
    <row r="34" spans="1:18" ht="15.75" hidden="1" customHeight="1">
      <c r="A34" s="618"/>
      <c r="B34" s="310"/>
      <c r="C34" s="310"/>
      <c r="D34" s="310"/>
      <c r="E34" s="199"/>
      <c r="F34" s="199"/>
      <c r="G34" s="199"/>
      <c r="H34" s="199"/>
      <c r="I34" s="79"/>
      <c r="J34" s="19"/>
      <c r="K34" s="19"/>
      <c r="L34" s="72"/>
      <c r="M34" s="19"/>
      <c r="N34" s="19"/>
      <c r="O34" s="19"/>
      <c r="P34" s="108"/>
      <c r="Q34" s="20"/>
    </row>
    <row r="35" spans="1:18" ht="15.75" hidden="1" customHeight="1">
      <c r="A35" s="618"/>
      <c r="B35" s="310"/>
      <c r="C35" s="310"/>
      <c r="D35" s="310"/>
      <c r="E35" s="199"/>
      <c r="F35" s="199"/>
      <c r="G35" s="199"/>
      <c r="H35" s="199"/>
      <c r="I35" s="79"/>
      <c r="J35" s="19"/>
      <c r="K35" s="19"/>
      <c r="L35" s="72"/>
      <c r="M35" s="19"/>
      <c r="N35" s="19"/>
      <c r="O35" s="19"/>
      <c r="P35" s="108"/>
      <c r="Q35" s="20"/>
    </row>
    <row r="36" spans="1:18" ht="15.75" hidden="1" customHeight="1">
      <c r="A36" s="618"/>
      <c r="B36" s="310"/>
      <c r="C36" s="310"/>
      <c r="D36" s="310"/>
      <c r="E36" s="199"/>
      <c r="F36" s="199"/>
      <c r="G36" s="199"/>
      <c r="H36" s="199"/>
      <c r="I36" s="79"/>
      <c r="J36" s="19"/>
      <c r="K36" s="19"/>
      <c r="L36" s="72"/>
      <c r="M36" s="19"/>
      <c r="N36" s="19"/>
      <c r="O36" s="19"/>
      <c r="P36" s="108"/>
      <c r="Q36" s="20"/>
    </row>
    <row r="37" spans="1:18" ht="15.75" hidden="1" customHeight="1">
      <c r="A37" s="618"/>
      <c r="B37" s="310"/>
      <c r="C37" s="310"/>
      <c r="D37" s="310"/>
      <c r="E37" s="199"/>
      <c r="F37" s="199"/>
      <c r="G37" s="199"/>
      <c r="H37" s="199"/>
      <c r="I37" s="79"/>
      <c r="J37" s="19"/>
      <c r="K37" s="19"/>
      <c r="L37" s="72"/>
      <c r="M37" s="19"/>
      <c r="N37" s="19"/>
      <c r="O37" s="19"/>
      <c r="P37" s="108"/>
      <c r="Q37" s="20"/>
    </row>
    <row r="38" spans="1:18" ht="15.75" hidden="1" customHeight="1">
      <c r="A38" s="618"/>
      <c r="B38" s="310"/>
      <c r="C38" s="310"/>
      <c r="D38" s="310"/>
      <c r="E38" s="199"/>
      <c r="F38" s="199"/>
      <c r="G38" s="199"/>
      <c r="H38" s="199"/>
      <c r="I38" s="79"/>
      <c r="J38" s="19"/>
      <c r="K38" s="19"/>
      <c r="L38" s="72"/>
      <c r="M38" s="19"/>
      <c r="N38" s="19"/>
      <c r="O38" s="19"/>
      <c r="P38" s="108"/>
      <c r="Q38" s="20"/>
    </row>
    <row r="39" spans="1:18" ht="15.75" hidden="1" customHeight="1">
      <c r="A39" s="618"/>
      <c r="B39" s="310"/>
      <c r="C39" s="310"/>
      <c r="D39" s="310"/>
      <c r="E39" s="199"/>
      <c r="F39" s="199"/>
      <c r="G39" s="199"/>
      <c r="H39" s="199"/>
      <c r="I39" s="79"/>
      <c r="J39" s="19"/>
      <c r="K39" s="19"/>
      <c r="L39" s="72"/>
      <c r="M39" s="19"/>
      <c r="N39" s="19"/>
      <c r="O39" s="19"/>
      <c r="P39" s="108"/>
      <c r="Q39" s="20"/>
    </row>
    <row r="40" spans="1:18" ht="15.75" customHeight="1">
      <c r="A40" s="618"/>
      <c r="B40" s="310"/>
      <c r="C40" s="310"/>
      <c r="D40" s="310"/>
      <c r="E40" s="199"/>
      <c r="F40" s="199"/>
      <c r="G40" s="199"/>
      <c r="H40" s="199"/>
      <c r="I40" s="72"/>
      <c r="J40" s="19"/>
      <c r="K40" s="19"/>
      <c r="L40" s="72"/>
      <c r="M40" s="19"/>
      <c r="N40" s="19"/>
      <c r="O40" s="19"/>
      <c r="P40" s="108" t="str">
        <f t="shared" ref="P40:P43" si="6">IF(OR(K40=0,K40=""),"",ROUND(O40/K40*100,2))</f>
        <v/>
      </c>
      <c r="Q40" s="20"/>
    </row>
    <row r="41" spans="1:18" ht="15.75" customHeight="1">
      <c r="A41" s="781" t="s">
        <v>666</v>
      </c>
      <c r="B41" s="781"/>
      <c r="C41" s="781"/>
      <c r="D41" s="781"/>
      <c r="E41" s="781"/>
      <c r="F41" s="618"/>
      <c r="G41" s="618"/>
      <c r="H41" s="618">
        <f>SUM(H7:H40)</f>
        <v>98.695999999999998</v>
      </c>
      <c r="I41" s="72"/>
      <c r="J41" s="19">
        <f>SUM(J7:J40)</f>
        <v>2842208.85</v>
      </c>
      <c r="K41" s="19">
        <f>SUM(K7:K40)</f>
        <v>2922275.08</v>
      </c>
      <c r="L41" s="72"/>
      <c r="M41" s="19"/>
      <c r="N41" s="19">
        <f>SUM(N7:N40)</f>
        <v>213869.6</v>
      </c>
      <c r="O41" s="19">
        <f t="shared" ref="O41:O43" si="7">N41-K41</f>
        <v>-2708405.48</v>
      </c>
      <c r="P41" s="108">
        <f t="shared" si="6"/>
        <v>-92.68</v>
      </c>
      <c r="Q41" s="20"/>
      <c r="R41" s="361"/>
    </row>
    <row r="42" spans="1:18" ht="15.75" customHeight="1">
      <c r="A42" s="781" t="s">
        <v>991</v>
      </c>
      <c r="B42" s="781"/>
      <c r="C42" s="781"/>
      <c r="D42" s="781"/>
      <c r="E42" s="781"/>
      <c r="F42" s="618"/>
      <c r="G42" s="618"/>
      <c r="H42" s="618"/>
      <c r="I42" s="72"/>
      <c r="J42" s="19"/>
      <c r="K42" s="19"/>
      <c r="L42" s="72"/>
      <c r="M42" s="19"/>
      <c r="N42" s="19"/>
      <c r="O42" s="19"/>
      <c r="P42" s="108" t="str">
        <f t="shared" si="6"/>
        <v/>
      </c>
      <c r="Q42" s="20"/>
    </row>
    <row r="43" spans="1:18" ht="15.75" customHeight="1">
      <c r="A43" s="761" t="s">
        <v>671</v>
      </c>
      <c r="B43" s="761"/>
      <c r="C43" s="761"/>
      <c r="D43" s="761"/>
      <c r="E43" s="761"/>
      <c r="F43" s="617"/>
      <c r="G43" s="617"/>
      <c r="H43" s="617"/>
      <c r="I43" s="72"/>
      <c r="J43" s="19">
        <f>J41-ABS(J42)</f>
        <v>2842208.85</v>
      </c>
      <c r="K43" s="19">
        <f>K41-ABS(K42)</f>
        <v>2922275.08</v>
      </c>
      <c r="L43" s="72"/>
      <c r="M43" s="19"/>
      <c r="N43" s="19">
        <f>N41-ABS(N42)</f>
        <v>213869.6</v>
      </c>
      <c r="O43" s="19">
        <f t="shared" si="7"/>
        <v>-2708405.48</v>
      </c>
      <c r="P43" s="108">
        <f t="shared" si="6"/>
        <v>-92.68</v>
      </c>
      <c r="Q43" s="20"/>
    </row>
    <row r="44" spans="1:18" ht="15.75" customHeight="1">
      <c r="A44" s="4" t="str">
        <f>封面!B$10&amp;封面!D$10</f>
        <v>产权持有单位填表人：杨庆华</v>
      </c>
      <c r="D44" s="82"/>
      <c r="E44" s="82"/>
      <c r="F44" s="82"/>
      <c r="G44" s="82"/>
      <c r="H44" s="82"/>
      <c r="I44" s="82"/>
    </row>
    <row r="45" spans="1:18" ht="15.75" customHeight="1">
      <c r="A45" s="4" t="str">
        <f>封面!B$12&amp;封面!D$12&amp;封面!E$12&amp;封面!F$12&amp;封面!G$12&amp;封面!H$12&amp;封面!I$12</f>
        <v>填表日期：2019年1月24日</v>
      </c>
      <c r="N45" s="3" t="str">
        <f>"评估人员："&amp;封面!$P$24</f>
        <v>评估人员：杜沛淼、路艳</v>
      </c>
    </row>
    <row r="49" spans="11:14" ht="15.75" customHeight="1">
      <c r="K49" s="73"/>
      <c r="L49" s="73"/>
      <c r="M49" s="73"/>
      <c r="N49" s="73"/>
    </row>
  </sheetData>
  <autoFilter ref="A6:R33"/>
  <mergeCells count="19">
    <mergeCell ref="A43:E43"/>
    <mergeCell ref="A5:A6"/>
    <mergeCell ref="B5:B6"/>
    <mergeCell ref="C5:C6"/>
    <mergeCell ref="D5:D6"/>
    <mergeCell ref="E5:E6"/>
    <mergeCell ref="A41:E41"/>
    <mergeCell ref="O5:O6"/>
    <mergeCell ref="P5:P6"/>
    <mergeCell ref="Q5:Q6"/>
    <mergeCell ref="A42:E42"/>
    <mergeCell ref="A1:Q1"/>
    <mergeCell ref="A2:Q2"/>
    <mergeCell ref="P3:Q3"/>
    <mergeCell ref="I5:K5"/>
    <mergeCell ref="L5:N5"/>
    <mergeCell ref="F5:F6"/>
    <mergeCell ref="G5:G6"/>
    <mergeCell ref="H5:H6"/>
  </mergeCells>
  <phoneticPr fontId="206" type="noConversion"/>
  <hyperlinks>
    <hyperlink ref="A43:E43" location="'4-非流动资产汇总'!A1" display="净     额"/>
  </hyperlinks>
  <printOptions horizontalCentered="1"/>
  <pageMargins left="0.35" right="0.35" top="0.87" bottom="0.87" header="0.95" footer="0.94"/>
  <pageSetup paperSize="9" scale="74" fitToHeight="0" orientation="landscape" horizontalDpi="4294967292" r:id="rId1"/>
  <headerFooter scaleWithDoc="0">
    <oddHeader>&amp;R&amp;"宋体,常规"&amp;10表4-8
共&amp;N页第&amp;P页
金额单位:人民币元</oddHeader>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showGridLines="0" workbookViewId="0">
      <selection activeCell="C9" sqref="C9"/>
    </sheetView>
  </sheetViews>
  <sheetFormatPr defaultRowHeight="15.75" customHeight="1"/>
  <cols>
    <col min="1" max="1" width="11" style="4" customWidth="1"/>
    <col min="2" max="2" width="22.375" style="4" customWidth="1"/>
    <col min="3" max="3" width="12" style="49" customWidth="1"/>
    <col min="4" max="4" width="14.125" style="4" customWidth="1"/>
    <col min="5" max="5" width="14.5" style="4" customWidth="1"/>
    <col min="6" max="6" width="12.125" style="4" customWidth="1"/>
    <col min="7" max="7" width="13.125" style="4" customWidth="1"/>
    <col min="8" max="8" width="22.75" style="4" customWidth="1"/>
    <col min="9" max="16384" width="9" style="4"/>
  </cols>
  <sheetData>
    <row r="1" spans="1:8" s="1" customFormat="1" ht="30" customHeight="1">
      <c r="A1" s="759" t="s">
        <v>992</v>
      </c>
      <c r="B1" s="759"/>
      <c r="C1" s="759"/>
      <c r="D1" s="759"/>
      <c r="E1" s="759"/>
      <c r="F1" s="759"/>
      <c r="G1" s="759"/>
      <c r="H1" s="759"/>
    </row>
    <row r="2" spans="1:8" ht="14.1" customHeight="1">
      <c r="A2" s="795" t="str">
        <f>'1-汇总表'!A2:F2</f>
        <v>评估基准日：2018年12月31日</v>
      </c>
      <c r="B2" s="795"/>
      <c r="C2" s="795"/>
      <c r="D2" s="795"/>
      <c r="E2" s="795"/>
      <c r="F2" s="795"/>
      <c r="G2" s="795"/>
      <c r="H2" s="795"/>
    </row>
    <row r="3" spans="1:8" ht="14.1" customHeight="1">
      <c r="A3" s="144"/>
      <c r="B3" s="144"/>
      <c r="C3" s="145"/>
      <c r="D3" s="144"/>
      <c r="E3" s="144"/>
      <c r="F3" s="144"/>
      <c r="G3" s="144"/>
      <c r="H3" s="146"/>
    </row>
    <row r="4" spans="1:8" ht="15.75" customHeight="1">
      <c r="A4" s="884" t="str">
        <f>'1-汇总表'!A4</f>
        <v>产权持有人名称：阳煤集团青岛恒源化工有限公司</v>
      </c>
      <c r="B4" s="884"/>
      <c r="C4" s="884"/>
      <c r="H4" s="147"/>
    </row>
    <row r="5" spans="1:8" s="3" customFormat="1" ht="15.75" customHeight="1">
      <c r="A5" s="13" t="s">
        <v>489</v>
      </c>
      <c r="B5" s="13" t="s">
        <v>993</v>
      </c>
      <c r="C5" s="56" t="s">
        <v>646</v>
      </c>
      <c r="D5" s="16" t="s">
        <v>491</v>
      </c>
      <c r="E5" s="13" t="s">
        <v>492</v>
      </c>
      <c r="F5" s="13" t="s">
        <v>493</v>
      </c>
      <c r="G5" s="13" t="s">
        <v>494</v>
      </c>
      <c r="H5" s="13" t="s">
        <v>581</v>
      </c>
    </row>
    <row r="6" spans="1:8" ht="15.75" customHeight="1">
      <c r="A6" s="13"/>
      <c r="B6" s="87"/>
      <c r="C6" s="56"/>
      <c r="D6" s="19"/>
      <c r="E6" s="19"/>
      <c r="F6" s="19">
        <f>E6-D6</f>
        <v>0</v>
      </c>
      <c r="G6" s="108" t="str">
        <f>IF(OR(D6=0,D6=""),"",ROUND(F6/D6*100,2))</f>
        <v/>
      </c>
      <c r="H6" s="20"/>
    </row>
    <row r="7" spans="1:8" ht="15.75" customHeight="1">
      <c r="A7" s="13"/>
      <c r="B7" s="87"/>
      <c r="C7" s="56"/>
      <c r="D7" s="19"/>
      <c r="E7" s="19"/>
      <c r="F7" s="19">
        <f t="shared" ref="F7:F28" si="0">E7-D7</f>
        <v>0</v>
      </c>
      <c r="G7" s="108" t="str">
        <f t="shared" ref="G7:G21" si="1">IF(OR(D7=0,D7=""),"",ROUND(F7/D7*100,2))</f>
        <v/>
      </c>
      <c r="H7" s="20"/>
    </row>
    <row r="8" spans="1:8" ht="15.75" customHeight="1">
      <c r="A8" s="13"/>
      <c r="B8" s="87"/>
      <c r="C8" s="56"/>
      <c r="D8" s="19"/>
      <c r="E8" s="19"/>
      <c r="F8" s="19">
        <f t="shared" si="0"/>
        <v>0</v>
      </c>
      <c r="G8" s="108" t="str">
        <f t="shared" si="1"/>
        <v/>
      </c>
      <c r="H8" s="20"/>
    </row>
    <row r="9" spans="1:8" ht="15.75" customHeight="1">
      <c r="A9" s="13"/>
      <c r="B9" s="87"/>
      <c r="C9" s="56"/>
      <c r="D9" s="19"/>
      <c r="E9" s="19"/>
      <c r="F9" s="19">
        <f t="shared" si="0"/>
        <v>0</v>
      </c>
      <c r="G9" s="108" t="str">
        <f t="shared" si="1"/>
        <v/>
      </c>
      <c r="H9" s="20"/>
    </row>
    <row r="10" spans="1:8" ht="15.75" customHeight="1">
      <c r="A10" s="13"/>
      <c r="B10" s="87"/>
      <c r="C10" s="56"/>
      <c r="D10" s="19"/>
      <c r="E10" s="19"/>
      <c r="F10" s="19">
        <f t="shared" si="0"/>
        <v>0</v>
      </c>
      <c r="G10" s="108" t="str">
        <f t="shared" si="1"/>
        <v/>
      </c>
      <c r="H10" s="20"/>
    </row>
    <row r="11" spans="1:8" ht="15.75" customHeight="1">
      <c r="A11" s="13"/>
      <c r="B11" s="87"/>
      <c r="C11" s="56"/>
      <c r="D11" s="19"/>
      <c r="E11" s="19"/>
      <c r="F11" s="19">
        <f t="shared" si="0"/>
        <v>0</v>
      </c>
      <c r="G11" s="108" t="str">
        <f t="shared" si="1"/>
        <v/>
      </c>
      <c r="H11" s="20"/>
    </row>
    <row r="12" spans="1:8" ht="15.75" customHeight="1">
      <c r="A12" s="13"/>
      <c r="B12" s="87"/>
      <c r="C12" s="56"/>
      <c r="D12" s="19"/>
      <c r="E12" s="19"/>
      <c r="F12" s="19">
        <f t="shared" si="0"/>
        <v>0</v>
      </c>
      <c r="G12" s="108" t="str">
        <f t="shared" si="1"/>
        <v/>
      </c>
      <c r="H12" s="20"/>
    </row>
    <row r="13" spans="1:8" ht="15.75" customHeight="1">
      <c r="A13" s="13"/>
      <c r="B13" s="87"/>
      <c r="C13" s="56"/>
      <c r="D13" s="19"/>
      <c r="E13" s="19"/>
      <c r="F13" s="19">
        <f t="shared" si="0"/>
        <v>0</v>
      </c>
      <c r="G13" s="108" t="str">
        <f t="shared" si="1"/>
        <v/>
      </c>
      <c r="H13" s="20"/>
    </row>
    <row r="14" spans="1:8" ht="15.75" customHeight="1">
      <c r="A14" s="13"/>
      <c r="B14" s="87"/>
      <c r="C14" s="56"/>
      <c r="D14" s="19"/>
      <c r="E14" s="19"/>
      <c r="F14" s="19">
        <f t="shared" si="0"/>
        <v>0</v>
      </c>
      <c r="G14" s="108" t="str">
        <f t="shared" si="1"/>
        <v/>
      </c>
      <c r="H14" s="20"/>
    </row>
    <row r="15" spans="1:8" ht="15.75" customHeight="1">
      <c r="A15" s="13"/>
      <c r="B15" s="87"/>
      <c r="C15" s="56"/>
      <c r="D15" s="19"/>
      <c r="E15" s="19"/>
      <c r="F15" s="19">
        <f t="shared" si="0"/>
        <v>0</v>
      </c>
      <c r="G15" s="108" t="str">
        <f t="shared" si="1"/>
        <v/>
      </c>
      <c r="H15" s="20"/>
    </row>
    <row r="16" spans="1:8" ht="15.75" customHeight="1">
      <c r="A16" s="13"/>
      <c r="B16" s="87"/>
      <c r="C16" s="56"/>
      <c r="D16" s="19"/>
      <c r="E16" s="19"/>
      <c r="F16" s="19">
        <f t="shared" si="0"/>
        <v>0</v>
      </c>
      <c r="G16" s="108" t="str">
        <f t="shared" si="1"/>
        <v/>
      </c>
      <c r="H16" s="20"/>
    </row>
    <row r="17" spans="1:8" ht="15.75" customHeight="1">
      <c r="A17" s="13"/>
      <c r="B17" s="87"/>
      <c r="C17" s="56"/>
      <c r="D17" s="19"/>
      <c r="E17" s="19"/>
      <c r="F17" s="19">
        <f t="shared" si="0"/>
        <v>0</v>
      </c>
      <c r="G17" s="108" t="str">
        <f t="shared" si="1"/>
        <v/>
      </c>
      <c r="H17" s="20"/>
    </row>
    <row r="18" spans="1:8" ht="15.75" customHeight="1">
      <c r="A18" s="13"/>
      <c r="B18" s="87"/>
      <c r="C18" s="56"/>
      <c r="D18" s="19"/>
      <c r="E18" s="19"/>
      <c r="F18" s="19">
        <f t="shared" si="0"/>
        <v>0</v>
      </c>
      <c r="G18" s="108" t="str">
        <f t="shared" si="1"/>
        <v/>
      </c>
      <c r="H18" s="20"/>
    </row>
    <row r="19" spans="1:8" ht="15.75" customHeight="1">
      <c r="A19" s="13"/>
      <c r="B19" s="87"/>
      <c r="C19" s="56"/>
      <c r="D19" s="19"/>
      <c r="E19" s="19"/>
      <c r="F19" s="19">
        <f t="shared" si="0"/>
        <v>0</v>
      </c>
      <c r="G19" s="108" t="str">
        <f t="shared" si="1"/>
        <v/>
      </c>
      <c r="H19" s="20"/>
    </row>
    <row r="20" spans="1:8" ht="15.75" customHeight="1">
      <c r="A20" s="13"/>
      <c r="B20" s="87"/>
      <c r="C20" s="56"/>
      <c r="D20" s="19"/>
      <c r="E20" s="19"/>
      <c r="F20" s="19">
        <f t="shared" si="0"/>
        <v>0</v>
      </c>
      <c r="G20" s="108" t="str">
        <f t="shared" si="1"/>
        <v/>
      </c>
      <c r="H20" s="20"/>
    </row>
    <row r="21" spans="1:8" ht="15.75" customHeight="1">
      <c r="A21" s="13"/>
      <c r="B21" s="87"/>
      <c r="C21" s="56"/>
      <c r="D21" s="19"/>
      <c r="E21" s="19"/>
      <c r="F21" s="19">
        <f t="shared" si="0"/>
        <v>0</v>
      </c>
      <c r="G21" s="108" t="str">
        <f t="shared" si="1"/>
        <v/>
      </c>
      <c r="H21" s="20"/>
    </row>
    <row r="22" spans="1:8" ht="15.75" customHeight="1">
      <c r="A22" s="13"/>
      <c r="B22" s="87"/>
      <c r="C22" s="56"/>
      <c r="D22" s="19"/>
      <c r="E22" s="19"/>
      <c r="F22" s="19">
        <f t="shared" si="0"/>
        <v>0</v>
      </c>
      <c r="G22" s="108"/>
      <c r="H22" s="20"/>
    </row>
    <row r="23" spans="1:8" ht="15.75" customHeight="1">
      <c r="A23" s="13"/>
      <c r="B23" s="87"/>
      <c r="C23" s="56"/>
      <c r="D23" s="19"/>
      <c r="E23" s="19"/>
      <c r="F23" s="19">
        <f t="shared" si="0"/>
        <v>0</v>
      </c>
      <c r="G23" s="19"/>
      <c r="H23" s="20"/>
    </row>
    <row r="24" spans="1:8" ht="15.75" customHeight="1">
      <c r="A24" s="13"/>
      <c r="B24" s="87"/>
      <c r="C24" s="56"/>
      <c r="D24" s="19"/>
      <c r="E24" s="19"/>
      <c r="F24" s="19">
        <f t="shared" si="0"/>
        <v>0</v>
      </c>
      <c r="G24" s="19"/>
      <c r="H24" s="20"/>
    </row>
    <row r="25" spans="1:8" ht="15.75" customHeight="1">
      <c r="A25" s="13"/>
      <c r="B25" s="87"/>
      <c r="C25" s="56"/>
      <c r="D25" s="19"/>
      <c r="E25" s="19"/>
      <c r="F25" s="19">
        <f t="shared" si="0"/>
        <v>0</v>
      </c>
      <c r="G25" s="19"/>
      <c r="H25" s="20"/>
    </row>
    <row r="26" spans="1:8" ht="15.75" customHeight="1">
      <c r="A26" s="13"/>
      <c r="B26" s="87"/>
      <c r="C26" s="56"/>
      <c r="D26" s="19"/>
      <c r="E26" s="19"/>
      <c r="F26" s="19">
        <f t="shared" si="0"/>
        <v>0</v>
      </c>
      <c r="G26" s="19"/>
      <c r="H26" s="20"/>
    </row>
    <row r="27" spans="1:8" ht="15.75" customHeight="1">
      <c r="A27" s="13"/>
      <c r="B27" s="87"/>
      <c r="C27" s="56"/>
      <c r="D27" s="19"/>
      <c r="E27" s="19"/>
      <c r="F27" s="19">
        <f t="shared" si="0"/>
        <v>0</v>
      </c>
      <c r="G27" s="19"/>
      <c r="H27" s="20"/>
    </row>
    <row r="28" spans="1:8" ht="15.75" customHeight="1">
      <c r="A28" s="761" t="s">
        <v>594</v>
      </c>
      <c r="B28" s="761"/>
      <c r="C28" s="56"/>
      <c r="D28" s="19">
        <f>SUM(D6:D27)</f>
        <v>0</v>
      </c>
      <c r="E28" s="19">
        <f>SUM(E6:E27)</f>
        <v>0</v>
      </c>
      <c r="F28" s="19">
        <f t="shared" si="0"/>
        <v>0</v>
      </c>
      <c r="G28" s="108" t="str">
        <f>IF(OR(D28=0,D28=""),"",ROUND(F28/D28*100,2))</f>
        <v/>
      </c>
      <c r="H28" s="20"/>
    </row>
    <row r="29" spans="1:8" ht="15.75" customHeight="1">
      <c r="A29" s="4" t="str">
        <f>封面!B$10&amp;封面!D$10</f>
        <v>产权持有单位填表人：杨庆华</v>
      </c>
      <c r="C29" s="148"/>
      <c r="D29" s="82"/>
      <c r="E29" s="82"/>
    </row>
    <row r="30" spans="1:8" ht="15.75" customHeight="1">
      <c r="A30" s="4" t="str">
        <f>封面!B$12&amp;封面!D$12&amp;封面!E$12&amp;封面!F$12&amp;封面!G$12&amp;封面!H$12&amp;封面!I$12</f>
        <v>填表日期：2019年1月24日</v>
      </c>
      <c r="E30" s="3" t="str">
        <f>"评估人员："&amp;封面!$P$22</f>
        <v>评估人员：</v>
      </c>
    </row>
  </sheetData>
  <mergeCells count="4">
    <mergeCell ref="A1:H1"/>
    <mergeCell ref="A2:H2"/>
    <mergeCell ref="A4:C4"/>
    <mergeCell ref="A28:B28"/>
  </mergeCells>
  <phoneticPr fontId="206" type="noConversion"/>
  <hyperlinks>
    <hyperlink ref="A28:B28" location="'4-非流动资产汇总'!A1" display="合         计"/>
  </hyperlinks>
  <printOptions horizontalCentered="1"/>
  <pageMargins left="0.51" right="0.46" top="0.87" bottom="0.87" header="1.27" footer="1.19"/>
  <pageSetup paperSize="9" fitToHeight="0" orientation="landscape" horizontalDpi="4294967292" r:id="rId1"/>
  <headerFooter scaleWithDoc="0">
    <oddHeader>&amp;R&amp;"宋体,常规"&amp;10表4-9
共&amp;N页第&amp;P页
金额单位:人民币元</oddHeader>
  </headerFooter>
  <legacyDrawing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30"/>
  <sheetViews>
    <sheetView showGridLines="0" workbookViewId="0">
      <selection activeCell="W7" sqref="W7"/>
    </sheetView>
  </sheetViews>
  <sheetFormatPr defaultRowHeight="15.75" customHeight="1"/>
  <cols>
    <col min="1" max="1" width="4.375" style="28" customWidth="1"/>
    <col min="2" max="2" width="18.375" style="28" customWidth="1"/>
    <col min="3" max="3" width="11.625" style="28" customWidth="1"/>
    <col min="4" max="5" width="4.375" style="28" customWidth="1"/>
    <col min="6" max="6" width="8.25" style="29" customWidth="1"/>
    <col min="7" max="7" width="12.125" style="28" customWidth="1"/>
    <col min="8" max="8" width="11.75" style="28" customWidth="1"/>
    <col min="9" max="9" width="11.5" style="28" customWidth="1"/>
    <col min="10" max="10" width="7.625" style="28" customWidth="1"/>
    <col min="11" max="11" width="11.625" style="28" customWidth="1"/>
    <col min="12" max="12" width="7.375" style="28" customWidth="1"/>
    <col min="13" max="13" width="10.25" style="28" customWidth="1"/>
    <col min="14" max="16384" width="9" style="28"/>
  </cols>
  <sheetData>
    <row r="1" spans="1:13" s="25" customFormat="1" ht="30" customHeight="1">
      <c r="A1" s="789" t="s">
        <v>994</v>
      </c>
      <c r="B1" s="789"/>
      <c r="C1" s="789"/>
      <c r="D1" s="789"/>
      <c r="E1" s="789"/>
      <c r="F1" s="789"/>
      <c r="G1" s="789"/>
      <c r="H1" s="789"/>
      <c r="I1" s="789"/>
      <c r="J1" s="789"/>
      <c r="K1" s="789"/>
      <c r="L1" s="789"/>
      <c r="M1" s="789"/>
    </row>
    <row r="2" spans="1:13" s="26" customFormat="1" ht="14.1" customHeight="1">
      <c r="A2" s="790" t="str">
        <f>'1-汇总表'!A2:F2</f>
        <v>评估基准日：2018年12月31日</v>
      </c>
      <c r="B2" s="790"/>
      <c r="C2" s="790"/>
      <c r="D2" s="790"/>
      <c r="E2" s="790"/>
      <c r="F2" s="791"/>
      <c r="G2" s="791"/>
      <c r="H2" s="791"/>
      <c r="I2" s="791"/>
      <c r="J2" s="791"/>
      <c r="K2" s="791"/>
      <c r="L2" s="791"/>
      <c r="M2" s="791"/>
    </row>
    <row r="3" spans="1:13" s="26" customFormat="1" ht="14.1" customHeight="1">
      <c r="A3" s="30"/>
      <c r="B3" s="30"/>
      <c r="C3" s="30"/>
      <c r="D3" s="30"/>
      <c r="E3" s="30"/>
      <c r="F3" s="31"/>
      <c r="G3" s="45"/>
      <c r="H3" s="45"/>
      <c r="I3" s="45"/>
      <c r="J3" s="45"/>
      <c r="K3" s="802"/>
      <c r="L3" s="802"/>
      <c r="M3" s="802"/>
    </row>
    <row r="4" spans="1:13" s="26" customFormat="1" ht="15.75" customHeight="1">
      <c r="A4" s="113" t="str">
        <f>'1-汇总表'!A4</f>
        <v>产权持有人名称：阳煤集团青岛恒源化工有限公司</v>
      </c>
      <c r="F4" s="43"/>
      <c r="K4" s="885"/>
      <c r="L4" s="885"/>
      <c r="M4" s="885"/>
    </row>
    <row r="5" spans="1:13" s="27" customFormat="1" ht="15.75" customHeight="1">
      <c r="A5" s="788" t="s">
        <v>489</v>
      </c>
      <c r="B5" s="788" t="s">
        <v>995</v>
      </c>
      <c r="C5" s="793" t="s">
        <v>996</v>
      </c>
      <c r="D5" s="793" t="s">
        <v>692</v>
      </c>
      <c r="E5" s="793" t="s">
        <v>693</v>
      </c>
      <c r="F5" s="887" t="s">
        <v>935</v>
      </c>
      <c r="G5" s="886" t="s">
        <v>491</v>
      </c>
      <c r="H5" s="886"/>
      <c r="I5" s="788" t="s">
        <v>492</v>
      </c>
      <c r="J5" s="788"/>
      <c r="K5" s="788"/>
      <c r="L5" s="793" t="s">
        <v>494</v>
      </c>
      <c r="M5" s="793" t="s">
        <v>581</v>
      </c>
    </row>
    <row r="6" spans="1:13" s="27" customFormat="1" ht="15.75" customHeight="1">
      <c r="A6" s="788"/>
      <c r="B6" s="788"/>
      <c r="C6" s="788"/>
      <c r="D6" s="788"/>
      <c r="E6" s="788"/>
      <c r="F6" s="888"/>
      <c r="G6" s="35" t="s">
        <v>836</v>
      </c>
      <c r="H6" s="35" t="s">
        <v>837</v>
      </c>
      <c r="I6" s="35" t="s">
        <v>836</v>
      </c>
      <c r="J6" s="35" t="s">
        <v>723</v>
      </c>
      <c r="K6" s="35" t="s">
        <v>837</v>
      </c>
      <c r="L6" s="788"/>
      <c r="M6" s="788"/>
    </row>
    <row r="7" spans="1:13" ht="15.75" customHeight="1">
      <c r="A7" s="35"/>
      <c r="B7" s="141"/>
      <c r="C7" s="141"/>
      <c r="D7" s="142"/>
      <c r="E7" s="35"/>
      <c r="F7" s="36"/>
      <c r="G7" s="48"/>
      <c r="H7" s="48"/>
      <c r="I7" s="48"/>
      <c r="J7" s="140"/>
      <c r="K7" s="48">
        <f>ROUND(I7*J7/100,0)</f>
        <v>0</v>
      </c>
      <c r="L7" s="108" t="str">
        <f>IF(OR(H7=0,H7=""),"",ROUND((K7-H7)/H7*100,2))</f>
        <v/>
      </c>
      <c r="M7" s="143"/>
    </row>
    <row r="8" spans="1:13" ht="15.75" customHeight="1">
      <c r="A8" s="35"/>
      <c r="B8" s="141"/>
      <c r="C8" s="141"/>
      <c r="D8" s="142"/>
      <c r="E8" s="35"/>
      <c r="F8" s="36"/>
      <c r="G8" s="48"/>
      <c r="H8" s="48"/>
      <c r="I8" s="48"/>
      <c r="J8" s="140"/>
      <c r="K8" s="48">
        <f t="shared" ref="K8:K24" si="0">ROUND(I8*J8/100,0)</f>
        <v>0</v>
      </c>
      <c r="L8" s="108" t="str">
        <f t="shared" ref="L8:L24" si="1">IF(OR(H8=0,H8=""),"",ROUND((K8-H8)/H8*100,2))</f>
        <v/>
      </c>
      <c r="M8" s="143"/>
    </row>
    <row r="9" spans="1:13" ht="15.75" customHeight="1">
      <c r="A9" s="35"/>
      <c r="B9" s="141"/>
      <c r="C9" s="141"/>
      <c r="D9" s="142"/>
      <c r="E9" s="35"/>
      <c r="F9" s="36"/>
      <c r="G9" s="48"/>
      <c r="H9" s="48"/>
      <c r="I9" s="48"/>
      <c r="J9" s="140"/>
      <c r="K9" s="48">
        <f t="shared" si="0"/>
        <v>0</v>
      </c>
      <c r="L9" s="108" t="str">
        <f t="shared" si="1"/>
        <v/>
      </c>
      <c r="M9" s="143"/>
    </row>
    <row r="10" spans="1:13" ht="15.75" customHeight="1">
      <c r="A10" s="35"/>
      <c r="B10" s="141"/>
      <c r="C10" s="141"/>
      <c r="D10" s="142"/>
      <c r="E10" s="35"/>
      <c r="F10" s="36"/>
      <c r="G10" s="48"/>
      <c r="H10" s="48"/>
      <c r="I10" s="48"/>
      <c r="J10" s="140"/>
      <c r="K10" s="48">
        <f t="shared" si="0"/>
        <v>0</v>
      </c>
      <c r="L10" s="108" t="str">
        <f t="shared" si="1"/>
        <v/>
      </c>
      <c r="M10" s="143"/>
    </row>
    <row r="11" spans="1:13" ht="15.75" customHeight="1">
      <c r="A11" s="35"/>
      <c r="B11" s="141"/>
      <c r="C11" s="141"/>
      <c r="D11" s="142"/>
      <c r="E11" s="35"/>
      <c r="F11" s="36"/>
      <c r="G11" s="48"/>
      <c r="H11" s="48"/>
      <c r="I11" s="48"/>
      <c r="J11" s="140"/>
      <c r="K11" s="48">
        <f t="shared" si="0"/>
        <v>0</v>
      </c>
      <c r="L11" s="108" t="str">
        <f t="shared" si="1"/>
        <v/>
      </c>
      <c r="M11" s="143"/>
    </row>
    <row r="12" spans="1:13" ht="15.75" customHeight="1">
      <c r="A12" s="35"/>
      <c r="B12" s="141"/>
      <c r="C12" s="141"/>
      <c r="D12" s="142"/>
      <c r="E12" s="35"/>
      <c r="F12" s="36"/>
      <c r="G12" s="48"/>
      <c r="H12" s="48"/>
      <c r="I12" s="48"/>
      <c r="J12" s="140"/>
      <c r="K12" s="48">
        <f t="shared" si="0"/>
        <v>0</v>
      </c>
      <c r="L12" s="108" t="str">
        <f t="shared" si="1"/>
        <v/>
      </c>
      <c r="M12" s="143"/>
    </row>
    <row r="13" spans="1:13" ht="15.75" customHeight="1">
      <c r="A13" s="35"/>
      <c r="B13" s="141"/>
      <c r="C13" s="141"/>
      <c r="D13" s="142"/>
      <c r="E13" s="35"/>
      <c r="F13" s="36"/>
      <c r="G13" s="48"/>
      <c r="H13" s="48"/>
      <c r="I13" s="48"/>
      <c r="J13" s="140"/>
      <c r="K13" s="48">
        <f t="shared" si="0"/>
        <v>0</v>
      </c>
      <c r="L13" s="108" t="str">
        <f t="shared" si="1"/>
        <v/>
      </c>
      <c r="M13" s="143"/>
    </row>
    <row r="14" spans="1:13" ht="15.75" customHeight="1">
      <c r="A14" s="35"/>
      <c r="B14" s="141"/>
      <c r="C14" s="141"/>
      <c r="D14" s="142"/>
      <c r="E14" s="35"/>
      <c r="F14" s="36"/>
      <c r="G14" s="48"/>
      <c r="H14" s="48"/>
      <c r="I14" s="48"/>
      <c r="J14" s="140"/>
      <c r="K14" s="48">
        <f t="shared" si="0"/>
        <v>0</v>
      </c>
      <c r="L14" s="108" t="str">
        <f t="shared" si="1"/>
        <v/>
      </c>
      <c r="M14" s="143"/>
    </row>
    <row r="15" spans="1:13" ht="15.75" customHeight="1">
      <c r="A15" s="35"/>
      <c r="B15" s="141"/>
      <c r="C15" s="141"/>
      <c r="D15" s="142"/>
      <c r="E15" s="35"/>
      <c r="F15" s="36"/>
      <c r="G15" s="48"/>
      <c r="H15" s="48"/>
      <c r="I15" s="48"/>
      <c r="J15" s="140"/>
      <c r="K15" s="48">
        <f t="shared" si="0"/>
        <v>0</v>
      </c>
      <c r="L15" s="108" t="str">
        <f t="shared" si="1"/>
        <v/>
      </c>
      <c r="M15" s="143"/>
    </row>
    <row r="16" spans="1:13" ht="15.75" customHeight="1">
      <c r="A16" s="35"/>
      <c r="B16" s="141"/>
      <c r="C16" s="141"/>
      <c r="D16" s="142"/>
      <c r="E16" s="35"/>
      <c r="F16" s="36"/>
      <c r="G16" s="48"/>
      <c r="H16" s="48"/>
      <c r="I16" s="48"/>
      <c r="J16" s="140"/>
      <c r="K16" s="48">
        <f t="shared" si="0"/>
        <v>0</v>
      </c>
      <c r="L16" s="108" t="str">
        <f t="shared" si="1"/>
        <v/>
      </c>
      <c r="M16" s="143"/>
    </row>
    <row r="17" spans="1:13" ht="15.75" customHeight="1">
      <c r="A17" s="35"/>
      <c r="B17" s="141"/>
      <c r="C17" s="141"/>
      <c r="D17" s="142"/>
      <c r="E17" s="35"/>
      <c r="F17" s="36"/>
      <c r="G17" s="48"/>
      <c r="H17" s="48"/>
      <c r="I17" s="48"/>
      <c r="J17" s="140"/>
      <c r="K17" s="48">
        <f t="shared" si="0"/>
        <v>0</v>
      </c>
      <c r="L17" s="108" t="str">
        <f t="shared" si="1"/>
        <v/>
      </c>
      <c r="M17" s="143"/>
    </row>
    <row r="18" spans="1:13" ht="15.75" customHeight="1">
      <c r="A18" s="35"/>
      <c r="B18" s="141"/>
      <c r="C18" s="141"/>
      <c r="D18" s="142"/>
      <c r="E18" s="35"/>
      <c r="F18" s="36"/>
      <c r="G18" s="48"/>
      <c r="H18" s="48"/>
      <c r="I18" s="48"/>
      <c r="J18" s="140"/>
      <c r="K18" s="48">
        <f t="shared" si="0"/>
        <v>0</v>
      </c>
      <c r="L18" s="108" t="str">
        <f t="shared" si="1"/>
        <v/>
      </c>
      <c r="M18" s="143"/>
    </row>
    <row r="19" spans="1:13" ht="15.75" customHeight="1">
      <c r="A19" s="35"/>
      <c r="B19" s="141"/>
      <c r="C19" s="141"/>
      <c r="D19" s="142"/>
      <c r="E19" s="35"/>
      <c r="F19" s="36"/>
      <c r="G19" s="48"/>
      <c r="H19" s="48"/>
      <c r="I19" s="48"/>
      <c r="J19" s="140"/>
      <c r="K19" s="48">
        <f t="shared" si="0"/>
        <v>0</v>
      </c>
      <c r="L19" s="108" t="str">
        <f t="shared" si="1"/>
        <v/>
      </c>
      <c r="M19" s="143"/>
    </row>
    <row r="20" spans="1:13" ht="15.75" customHeight="1">
      <c r="A20" s="35"/>
      <c r="B20" s="141"/>
      <c r="C20" s="141"/>
      <c r="D20" s="142"/>
      <c r="E20" s="35"/>
      <c r="F20" s="36"/>
      <c r="G20" s="48"/>
      <c r="H20" s="48"/>
      <c r="I20" s="48"/>
      <c r="J20" s="140"/>
      <c r="K20" s="48">
        <f t="shared" si="0"/>
        <v>0</v>
      </c>
      <c r="L20" s="108" t="str">
        <f t="shared" si="1"/>
        <v/>
      </c>
      <c r="M20" s="143"/>
    </row>
    <row r="21" spans="1:13" ht="15.75" customHeight="1">
      <c r="A21" s="35"/>
      <c r="B21" s="141"/>
      <c r="C21" s="141"/>
      <c r="D21" s="142"/>
      <c r="E21" s="35"/>
      <c r="F21" s="36"/>
      <c r="G21" s="48"/>
      <c r="H21" s="48"/>
      <c r="I21" s="48"/>
      <c r="J21" s="140"/>
      <c r="K21" s="48">
        <f t="shared" si="0"/>
        <v>0</v>
      </c>
      <c r="L21" s="108" t="str">
        <f t="shared" si="1"/>
        <v/>
      </c>
      <c r="M21" s="143"/>
    </row>
    <row r="22" spans="1:13" ht="15.75" customHeight="1">
      <c r="A22" s="35"/>
      <c r="B22" s="141"/>
      <c r="C22" s="141"/>
      <c r="D22" s="142"/>
      <c r="E22" s="35"/>
      <c r="F22" s="36"/>
      <c r="G22" s="48"/>
      <c r="H22" s="48"/>
      <c r="I22" s="48"/>
      <c r="J22" s="140"/>
      <c r="K22" s="48">
        <f t="shared" si="0"/>
        <v>0</v>
      </c>
      <c r="L22" s="108" t="str">
        <f t="shared" si="1"/>
        <v/>
      </c>
      <c r="M22" s="143"/>
    </row>
    <row r="23" spans="1:13" ht="15.75" customHeight="1">
      <c r="A23" s="35"/>
      <c r="B23" s="141"/>
      <c r="C23" s="141"/>
      <c r="D23" s="142"/>
      <c r="E23" s="35"/>
      <c r="F23" s="36"/>
      <c r="G23" s="48"/>
      <c r="H23" s="48"/>
      <c r="I23" s="48"/>
      <c r="J23" s="140"/>
      <c r="K23" s="48">
        <f t="shared" si="0"/>
        <v>0</v>
      </c>
      <c r="L23" s="108" t="str">
        <f t="shared" si="1"/>
        <v/>
      </c>
      <c r="M23" s="143"/>
    </row>
    <row r="24" spans="1:13" ht="15.75" customHeight="1">
      <c r="A24" s="35"/>
      <c r="B24" s="141"/>
      <c r="C24" s="141"/>
      <c r="D24" s="142"/>
      <c r="E24" s="35"/>
      <c r="F24" s="36"/>
      <c r="G24" s="48"/>
      <c r="H24" s="48"/>
      <c r="I24" s="48"/>
      <c r="J24" s="140"/>
      <c r="K24" s="48">
        <f t="shared" si="0"/>
        <v>0</v>
      </c>
      <c r="L24" s="108" t="str">
        <f t="shared" si="1"/>
        <v/>
      </c>
      <c r="M24" s="143"/>
    </row>
    <row r="25" spans="1:13" ht="15.75" customHeight="1">
      <c r="A25" s="35"/>
      <c r="B25" s="141"/>
      <c r="C25" s="141"/>
      <c r="D25" s="142"/>
      <c r="E25" s="35"/>
      <c r="F25" s="36"/>
      <c r="G25" s="48"/>
      <c r="H25" s="48"/>
      <c r="I25" s="48"/>
      <c r="J25" s="140"/>
      <c r="K25" s="48"/>
      <c r="L25" s="48" t="s">
        <v>573</v>
      </c>
      <c r="M25" s="143"/>
    </row>
    <row r="26" spans="1:13" ht="15.75" customHeight="1">
      <c r="A26" s="788" t="s">
        <v>666</v>
      </c>
      <c r="B26" s="788"/>
      <c r="C26" s="788"/>
      <c r="D26" s="35"/>
      <c r="E26" s="35"/>
      <c r="F26" s="36"/>
      <c r="G26" s="48">
        <f>SUM(G7:G25)</f>
        <v>0</v>
      </c>
      <c r="H26" s="48">
        <f>SUM(H7:H25)</f>
        <v>0</v>
      </c>
      <c r="I26" s="48">
        <f>SUM(I7:I25)</f>
        <v>0</v>
      </c>
      <c r="J26" s="140"/>
      <c r="K26" s="48">
        <f>SUM(K7:K25)</f>
        <v>0</v>
      </c>
      <c r="L26" s="108" t="str">
        <f>IF(OR(H26=0,H26=""),"",ROUND((K26-H26)/H26*100,2))</f>
        <v/>
      </c>
      <c r="M26" s="143"/>
    </row>
    <row r="27" spans="1:13" ht="15.75" customHeight="1">
      <c r="A27" s="788" t="s">
        <v>997</v>
      </c>
      <c r="B27" s="788"/>
      <c r="C27" s="788"/>
      <c r="D27" s="35"/>
      <c r="E27" s="35"/>
      <c r="F27" s="36"/>
      <c r="G27" s="48"/>
      <c r="H27" s="48"/>
      <c r="I27" s="48"/>
      <c r="J27" s="140"/>
      <c r="K27" s="48"/>
      <c r="L27" s="108" t="str">
        <f>IF(OR(H27=0,H27=""),"",ROUND((K27-H27)/H27*100,2))</f>
        <v/>
      </c>
      <c r="M27" s="143"/>
    </row>
    <row r="28" spans="1:13" ht="15.75" customHeight="1">
      <c r="A28" s="792" t="s">
        <v>784</v>
      </c>
      <c r="B28" s="792"/>
      <c r="C28" s="792"/>
      <c r="D28" s="35"/>
      <c r="E28" s="35"/>
      <c r="F28" s="36"/>
      <c r="G28" s="48">
        <f>G26-ABS(G27)</f>
        <v>0</v>
      </c>
      <c r="H28" s="48">
        <f>H26-ABS(H27)</f>
        <v>0</v>
      </c>
      <c r="I28" s="48">
        <f>I26-ABS(I27)</f>
        <v>0</v>
      </c>
      <c r="J28" s="140"/>
      <c r="K28" s="48">
        <f>K26-ABS(K27)</f>
        <v>0</v>
      </c>
      <c r="L28" s="108" t="str">
        <f>IF(OR(H28=0,H28=""),"",ROUND((K28-H28)/H28*100,2))</f>
        <v/>
      </c>
      <c r="M28" s="143"/>
    </row>
    <row r="29" spans="1:13" s="26" customFormat="1" ht="15.75" customHeight="1">
      <c r="A29" s="26" t="str">
        <f>封面!B$10&amp;封面!D$10</f>
        <v>产权持有单位填表人：杨庆华</v>
      </c>
      <c r="C29" s="42"/>
      <c r="D29" s="42"/>
      <c r="E29" s="42"/>
      <c r="F29" s="43"/>
    </row>
    <row r="30" spans="1:13" s="26" customFormat="1" ht="15.75" customHeight="1">
      <c r="A30" s="26" t="str">
        <f>封面!B$12&amp;封面!D$12&amp;封面!E$12&amp;封面!F$12&amp;封面!G$12&amp;封面!H$12&amp;封面!I$12</f>
        <v>填表日期：2019年1月24日</v>
      </c>
      <c r="F30" s="43"/>
      <c r="K30" s="44" t="str">
        <f>"评估人员："&amp;封面!$P$22</f>
        <v>评估人员：</v>
      </c>
    </row>
  </sheetData>
  <mergeCells count="17">
    <mergeCell ref="A26:C26"/>
    <mergeCell ref="A27:C27"/>
    <mergeCell ref="A28:C28"/>
    <mergeCell ref="A5:A6"/>
    <mergeCell ref="B5:B6"/>
    <mergeCell ref="C5:C6"/>
    <mergeCell ref="A1:M1"/>
    <mergeCell ref="A2:M2"/>
    <mergeCell ref="K3:M3"/>
    <mergeCell ref="K4:M4"/>
    <mergeCell ref="G5:H5"/>
    <mergeCell ref="I5:K5"/>
    <mergeCell ref="D5:D6"/>
    <mergeCell ref="E5:E6"/>
    <mergeCell ref="F5:F6"/>
    <mergeCell ref="L5:L6"/>
    <mergeCell ref="M5:M6"/>
  </mergeCells>
  <phoneticPr fontId="206" type="noConversion"/>
  <hyperlinks>
    <hyperlink ref="A28:C28" location="'4-非流动资产汇总'!A1" display="净            额"/>
  </hyperlinks>
  <printOptions horizontalCentered="1"/>
  <pageMargins left="0.42" right="0.43" top="0.87" bottom="0.87" header="1.26" footer="0.96"/>
  <pageSetup paperSize="9" fitToHeight="0" orientation="landscape" horizontalDpi="4294967292" r:id="rId1"/>
  <headerFooter scaleWithDoc="0">
    <oddHeader>&amp;R&amp;"宋体,常规"&amp;10表4-10
共&amp;N页第&amp;P页
金额单位:人民币元</oddHeader>
  </headerFooter>
  <legacyDrawing r:id="rId2"/>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0"/>
  <sheetViews>
    <sheetView showGridLines="0" workbookViewId="0">
      <selection activeCell="C9" sqref="C9"/>
    </sheetView>
  </sheetViews>
  <sheetFormatPr defaultRowHeight="15.75" customHeight="1" outlineLevelCol="1"/>
  <cols>
    <col min="1" max="1" width="4.375" style="28" customWidth="1"/>
    <col min="2" max="2" width="9" style="28"/>
    <col min="3" max="3" width="13" style="28" customWidth="1"/>
    <col min="4" max="4" width="4.5" style="28" customWidth="1"/>
    <col min="5" max="5" width="8" style="28" customWidth="1" outlineLevel="1"/>
    <col min="6" max="6" width="9" style="29"/>
    <col min="7" max="7" width="18.875" style="28" customWidth="1"/>
    <col min="8" max="9" width="9.25" style="28" customWidth="1"/>
    <col min="10" max="10" width="9" style="28"/>
    <col min="11" max="11" width="8.75" style="28" customWidth="1"/>
    <col min="12" max="12" width="7.875" style="28" customWidth="1"/>
    <col min="13" max="13" width="5.125" style="28" customWidth="1"/>
    <col min="14" max="14" width="5.5" style="28" customWidth="1"/>
    <col min="15" max="16384" width="9" style="28"/>
  </cols>
  <sheetData>
    <row r="1" spans="1:14" s="25" customFormat="1" ht="30" customHeight="1">
      <c r="A1" s="789" t="s">
        <v>998</v>
      </c>
      <c r="B1" s="789"/>
      <c r="C1" s="789"/>
      <c r="D1" s="789"/>
      <c r="E1" s="789"/>
      <c r="F1" s="789"/>
      <c r="G1" s="789"/>
      <c r="H1" s="789"/>
      <c r="I1" s="789"/>
      <c r="J1" s="789"/>
      <c r="K1" s="789"/>
      <c r="L1" s="789"/>
      <c r="M1" s="789"/>
      <c r="N1" s="789"/>
    </row>
    <row r="2" spans="1:14" ht="14.1" customHeight="1">
      <c r="A2" s="889" t="str">
        <f>'1-汇总表'!A2:F2</f>
        <v>评估基准日：2018年12月31日</v>
      </c>
      <c r="B2" s="889"/>
      <c r="C2" s="889"/>
      <c r="D2" s="889"/>
      <c r="E2" s="889"/>
      <c r="F2" s="889"/>
      <c r="G2" s="889"/>
      <c r="H2" s="890"/>
      <c r="I2" s="890"/>
      <c r="J2" s="890"/>
      <c r="K2" s="890"/>
      <c r="L2" s="890"/>
      <c r="M2" s="890"/>
      <c r="N2" s="890"/>
    </row>
    <row r="3" spans="1:14" ht="14.1" customHeight="1">
      <c r="A3" s="131"/>
      <c r="B3" s="131"/>
      <c r="C3" s="131"/>
      <c r="D3" s="131"/>
      <c r="E3" s="131"/>
      <c r="F3" s="133"/>
      <c r="G3" s="131"/>
      <c r="H3" s="132"/>
      <c r="I3" s="132"/>
      <c r="J3" s="132"/>
      <c r="K3" s="132"/>
      <c r="L3" s="132"/>
      <c r="M3" s="132"/>
      <c r="N3" s="132"/>
    </row>
    <row r="4" spans="1:14" ht="15.75" customHeight="1">
      <c r="A4" s="134" t="str">
        <f>'1-汇总表'!A4</f>
        <v>产权持有人名称：阳煤集团青岛恒源化工有限公司</v>
      </c>
      <c r="N4" s="139"/>
    </row>
    <row r="5" spans="1:14" s="27" customFormat="1" ht="15.75" customHeight="1">
      <c r="A5" s="788" t="s">
        <v>489</v>
      </c>
      <c r="B5" s="788" t="s">
        <v>999</v>
      </c>
      <c r="C5" s="793" t="s">
        <v>1000</v>
      </c>
      <c r="D5" s="793" t="s">
        <v>692</v>
      </c>
      <c r="E5" s="793" t="s">
        <v>693</v>
      </c>
      <c r="F5" s="887" t="s">
        <v>1001</v>
      </c>
      <c r="G5" s="793" t="s">
        <v>1002</v>
      </c>
      <c r="H5" s="886" t="s">
        <v>491</v>
      </c>
      <c r="I5" s="886"/>
      <c r="J5" s="788" t="s">
        <v>492</v>
      </c>
      <c r="K5" s="788"/>
      <c r="L5" s="788"/>
      <c r="M5" s="793" t="s">
        <v>494</v>
      </c>
      <c r="N5" s="793" t="s">
        <v>581</v>
      </c>
    </row>
    <row r="6" spans="1:14" s="27" customFormat="1" ht="15.75" customHeight="1">
      <c r="A6" s="788"/>
      <c r="B6" s="788"/>
      <c r="C6" s="793"/>
      <c r="D6" s="788"/>
      <c r="E6" s="788"/>
      <c r="F6" s="887"/>
      <c r="G6" s="793"/>
      <c r="H6" s="35" t="s">
        <v>836</v>
      </c>
      <c r="I6" s="35" t="s">
        <v>837</v>
      </c>
      <c r="J6" s="35" t="s">
        <v>836</v>
      </c>
      <c r="K6" s="35" t="s">
        <v>723</v>
      </c>
      <c r="L6" s="35" t="s">
        <v>837</v>
      </c>
      <c r="M6" s="788"/>
      <c r="N6" s="788"/>
    </row>
    <row r="7" spans="1:14" ht="15.75" customHeight="1">
      <c r="A7" s="35"/>
      <c r="B7" s="135"/>
      <c r="C7" s="135"/>
      <c r="D7" s="35"/>
      <c r="E7" s="87"/>
      <c r="F7" s="136"/>
      <c r="G7" s="35"/>
      <c r="H7" s="48"/>
      <c r="I7" s="48"/>
      <c r="J7" s="48"/>
      <c r="K7" s="140"/>
      <c r="L7" s="48">
        <f>ROUND(J7*K7/100,0)</f>
        <v>0</v>
      </c>
      <c r="M7" s="108" t="str">
        <f>IF(OR(I7=0,I7=""),"",ROUND((L7-I7)/I7*100,2))</f>
        <v/>
      </c>
      <c r="N7" s="40"/>
    </row>
    <row r="8" spans="1:14" ht="15.75" customHeight="1">
      <c r="A8" s="35"/>
      <c r="B8" s="135"/>
      <c r="C8" s="135"/>
      <c r="D8" s="35"/>
      <c r="E8" s="87"/>
      <c r="F8" s="136"/>
      <c r="G8" s="35"/>
      <c r="H8" s="48"/>
      <c r="I8" s="48"/>
      <c r="J8" s="48"/>
      <c r="K8" s="140"/>
      <c r="L8" s="48">
        <f t="shared" ref="L8:L23" si="0">ROUND(J8*K8/100,0)</f>
        <v>0</v>
      </c>
      <c r="M8" s="108" t="str">
        <f t="shared" ref="M8:M23" si="1">IF(OR(I8=0,I8=""),"",ROUND((L8-I8)/I8*100,2))</f>
        <v/>
      </c>
      <c r="N8" s="40"/>
    </row>
    <row r="9" spans="1:14" ht="15.75" customHeight="1">
      <c r="A9" s="35"/>
      <c r="B9" s="135"/>
      <c r="C9" s="135"/>
      <c r="D9" s="35"/>
      <c r="E9" s="87"/>
      <c r="F9" s="136"/>
      <c r="G9" s="35"/>
      <c r="H9" s="48"/>
      <c r="I9" s="48"/>
      <c r="J9" s="48"/>
      <c r="K9" s="140"/>
      <c r="L9" s="48">
        <f t="shared" si="0"/>
        <v>0</v>
      </c>
      <c r="M9" s="108" t="str">
        <f t="shared" si="1"/>
        <v/>
      </c>
      <c r="N9" s="40"/>
    </row>
    <row r="10" spans="1:14" ht="15.75" customHeight="1">
      <c r="A10" s="35"/>
      <c r="B10" s="135"/>
      <c r="C10" s="135"/>
      <c r="D10" s="35"/>
      <c r="E10" s="87"/>
      <c r="F10" s="136"/>
      <c r="G10" s="35"/>
      <c r="H10" s="48"/>
      <c r="I10" s="48"/>
      <c r="J10" s="48"/>
      <c r="K10" s="140"/>
      <c r="L10" s="48">
        <f t="shared" si="0"/>
        <v>0</v>
      </c>
      <c r="M10" s="108" t="str">
        <f t="shared" si="1"/>
        <v/>
      </c>
      <c r="N10" s="40"/>
    </row>
    <row r="11" spans="1:14" ht="15.75" customHeight="1">
      <c r="A11" s="35"/>
      <c r="B11" s="135"/>
      <c r="C11" s="135"/>
      <c r="D11" s="35"/>
      <c r="E11" s="87"/>
      <c r="F11" s="136"/>
      <c r="G11" s="35"/>
      <c r="H11" s="48"/>
      <c r="I11" s="48"/>
      <c r="J11" s="48"/>
      <c r="K11" s="140"/>
      <c r="L11" s="48">
        <f t="shared" si="0"/>
        <v>0</v>
      </c>
      <c r="M11" s="108" t="str">
        <f t="shared" si="1"/>
        <v/>
      </c>
      <c r="N11" s="40"/>
    </row>
    <row r="12" spans="1:14" ht="15.75" customHeight="1">
      <c r="A12" s="35"/>
      <c r="B12" s="135"/>
      <c r="C12" s="135"/>
      <c r="D12" s="35"/>
      <c r="E12" s="87"/>
      <c r="F12" s="136"/>
      <c r="G12" s="35"/>
      <c r="H12" s="48"/>
      <c r="I12" s="48"/>
      <c r="J12" s="48"/>
      <c r="K12" s="140"/>
      <c r="L12" s="48">
        <f t="shared" si="0"/>
        <v>0</v>
      </c>
      <c r="M12" s="108" t="str">
        <f t="shared" si="1"/>
        <v/>
      </c>
      <c r="N12" s="40"/>
    </row>
    <row r="13" spans="1:14" ht="15.75" customHeight="1">
      <c r="A13" s="35"/>
      <c r="B13" s="135"/>
      <c r="C13" s="135"/>
      <c r="D13" s="35"/>
      <c r="E13" s="87"/>
      <c r="F13" s="136"/>
      <c r="G13" s="35"/>
      <c r="H13" s="48"/>
      <c r="I13" s="48"/>
      <c r="J13" s="48"/>
      <c r="K13" s="140"/>
      <c r="L13" s="48">
        <f t="shared" si="0"/>
        <v>0</v>
      </c>
      <c r="M13" s="108" t="str">
        <f t="shared" si="1"/>
        <v/>
      </c>
      <c r="N13" s="40"/>
    </row>
    <row r="14" spans="1:14" ht="15.75" customHeight="1">
      <c r="A14" s="35"/>
      <c r="B14" s="135"/>
      <c r="C14" s="135"/>
      <c r="D14" s="35"/>
      <c r="E14" s="87"/>
      <c r="F14" s="136"/>
      <c r="G14" s="35"/>
      <c r="H14" s="48"/>
      <c r="I14" s="48"/>
      <c r="J14" s="48"/>
      <c r="K14" s="140"/>
      <c r="L14" s="48">
        <f t="shared" si="0"/>
        <v>0</v>
      </c>
      <c r="M14" s="108" t="str">
        <f t="shared" si="1"/>
        <v/>
      </c>
      <c r="N14" s="40"/>
    </row>
    <row r="15" spans="1:14" ht="15.75" customHeight="1">
      <c r="A15" s="35"/>
      <c r="B15" s="135"/>
      <c r="C15" s="135"/>
      <c r="D15" s="35"/>
      <c r="E15" s="87"/>
      <c r="F15" s="136"/>
      <c r="G15" s="35"/>
      <c r="H15" s="48"/>
      <c r="I15" s="48"/>
      <c r="J15" s="48"/>
      <c r="K15" s="140"/>
      <c r="L15" s="48">
        <f t="shared" si="0"/>
        <v>0</v>
      </c>
      <c r="M15" s="108" t="str">
        <f t="shared" si="1"/>
        <v/>
      </c>
      <c r="N15" s="40"/>
    </row>
    <row r="16" spans="1:14" ht="15.75" customHeight="1">
      <c r="A16" s="35"/>
      <c r="B16" s="135"/>
      <c r="C16" s="135"/>
      <c r="D16" s="35"/>
      <c r="E16" s="87"/>
      <c r="F16" s="136"/>
      <c r="G16" s="35"/>
      <c r="H16" s="48"/>
      <c r="I16" s="48"/>
      <c r="J16" s="48"/>
      <c r="K16" s="140"/>
      <c r="L16" s="48"/>
      <c r="M16" s="108"/>
      <c r="N16" s="40"/>
    </row>
    <row r="17" spans="1:14" ht="15.75" customHeight="1">
      <c r="A17" s="35"/>
      <c r="B17" s="135"/>
      <c r="C17" s="135"/>
      <c r="D17" s="35"/>
      <c r="E17" s="87"/>
      <c r="F17" s="136"/>
      <c r="G17" s="35"/>
      <c r="H17" s="48"/>
      <c r="I17" s="48"/>
      <c r="J17" s="48"/>
      <c r="K17" s="140"/>
      <c r="L17" s="48"/>
      <c r="M17" s="108"/>
      <c r="N17" s="40"/>
    </row>
    <row r="18" spans="1:14" ht="15.75" customHeight="1">
      <c r="A18" s="35"/>
      <c r="B18" s="135"/>
      <c r="C18" s="135"/>
      <c r="D18" s="35"/>
      <c r="E18" s="87"/>
      <c r="F18" s="136"/>
      <c r="G18" s="35"/>
      <c r="H18" s="48"/>
      <c r="I18" s="48"/>
      <c r="J18" s="48"/>
      <c r="K18" s="140"/>
      <c r="L18" s="48">
        <f t="shared" si="0"/>
        <v>0</v>
      </c>
      <c r="M18" s="108" t="str">
        <f t="shared" si="1"/>
        <v/>
      </c>
      <c r="N18" s="40"/>
    </row>
    <row r="19" spans="1:14" ht="15.75" customHeight="1">
      <c r="A19" s="35"/>
      <c r="B19" s="135"/>
      <c r="C19" s="135"/>
      <c r="D19" s="35"/>
      <c r="E19" s="87"/>
      <c r="F19" s="136"/>
      <c r="G19" s="35"/>
      <c r="H19" s="48"/>
      <c r="I19" s="48"/>
      <c r="J19" s="48"/>
      <c r="K19" s="140"/>
      <c r="L19" s="48">
        <f t="shared" si="0"/>
        <v>0</v>
      </c>
      <c r="M19" s="108" t="str">
        <f t="shared" si="1"/>
        <v/>
      </c>
      <c r="N19" s="40"/>
    </row>
    <row r="20" spans="1:14" ht="15.75" customHeight="1">
      <c r="A20" s="35"/>
      <c r="B20" s="135"/>
      <c r="C20" s="135"/>
      <c r="D20" s="35"/>
      <c r="E20" s="87"/>
      <c r="F20" s="136"/>
      <c r="G20" s="35"/>
      <c r="H20" s="48"/>
      <c r="I20" s="48"/>
      <c r="J20" s="48"/>
      <c r="K20" s="140"/>
      <c r="L20" s="48">
        <f t="shared" si="0"/>
        <v>0</v>
      </c>
      <c r="M20" s="108" t="str">
        <f t="shared" si="1"/>
        <v/>
      </c>
      <c r="N20" s="40"/>
    </row>
    <row r="21" spans="1:14" ht="15.75" customHeight="1">
      <c r="A21" s="35"/>
      <c r="B21" s="135"/>
      <c r="C21" s="135"/>
      <c r="D21" s="35"/>
      <c r="E21" s="87"/>
      <c r="F21" s="136"/>
      <c r="G21" s="35"/>
      <c r="H21" s="48"/>
      <c r="I21" s="48"/>
      <c r="J21" s="48"/>
      <c r="K21" s="140"/>
      <c r="L21" s="48">
        <f t="shared" si="0"/>
        <v>0</v>
      </c>
      <c r="M21" s="108" t="str">
        <f t="shared" si="1"/>
        <v/>
      </c>
      <c r="N21" s="40"/>
    </row>
    <row r="22" spans="1:14" ht="15.75" customHeight="1">
      <c r="A22" s="35"/>
      <c r="B22" s="135"/>
      <c r="C22" s="135"/>
      <c r="D22" s="35"/>
      <c r="E22" s="87"/>
      <c r="F22" s="136"/>
      <c r="G22" s="35"/>
      <c r="H22" s="48"/>
      <c r="I22" s="48"/>
      <c r="J22" s="48"/>
      <c r="K22" s="140"/>
      <c r="L22" s="48">
        <f t="shared" si="0"/>
        <v>0</v>
      </c>
      <c r="M22" s="108" t="str">
        <f t="shared" si="1"/>
        <v/>
      </c>
      <c r="N22" s="40"/>
    </row>
    <row r="23" spans="1:14" ht="15.75" customHeight="1">
      <c r="A23" s="35"/>
      <c r="B23" s="135"/>
      <c r="C23" s="135"/>
      <c r="D23" s="35"/>
      <c r="E23" s="87"/>
      <c r="F23" s="136"/>
      <c r="G23" s="35"/>
      <c r="H23" s="48"/>
      <c r="I23" s="48"/>
      <c r="J23" s="48"/>
      <c r="K23" s="140"/>
      <c r="L23" s="48">
        <f t="shared" si="0"/>
        <v>0</v>
      </c>
      <c r="M23" s="108" t="str">
        <f t="shared" si="1"/>
        <v/>
      </c>
      <c r="N23" s="40"/>
    </row>
    <row r="24" spans="1:14" ht="15.75" customHeight="1">
      <c r="A24" s="35"/>
      <c r="B24" s="135"/>
      <c r="C24" s="135"/>
      <c r="D24" s="35"/>
      <c r="E24" s="87"/>
      <c r="F24" s="136"/>
      <c r="G24" s="35"/>
      <c r="H24" s="48"/>
      <c r="I24" s="48"/>
      <c r="J24" s="48"/>
      <c r="K24" s="140"/>
      <c r="L24" s="48"/>
      <c r="M24" s="48" t="s">
        <v>573</v>
      </c>
      <c r="N24" s="40"/>
    </row>
    <row r="25" spans="1:14" ht="15.75" customHeight="1">
      <c r="A25" s="35"/>
      <c r="B25" s="135"/>
      <c r="C25" s="135"/>
      <c r="D25" s="35"/>
      <c r="E25" s="87"/>
      <c r="F25" s="136"/>
      <c r="G25" s="35"/>
      <c r="H25" s="48"/>
      <c r="I25" s="48"/>
      <c r="J25" s="48"/>
      <c r="K25" s="140"/>
      <c r="L25" s="48"/>
      <c r="M25" s="48" t="s">
        <v>573</v>
      </c>
      <c r="N25" s="40"/>
    </row>
    <row r="26" spans="1:14" ht="15.75" customHeight="1">
      <c r="A26" s="788" t="s">
        <v>666</v>
      </c>
      <c r="B26" s="788"/>
      <c r="C26" s="788"/>
      <c r="D26" s="35"/>
      <c r="E26" s="87"/>
      <c r="F26" s="136"/>
      <c r="G26" s="35"/>
      <c r="H26" s="48">
        <f>SUM(H7:H25)</f>
        <v>0</v>
      </c>
      <c r="I26" s="48">
        <f>SUM(I7:I25)</f>
        <v>0</v>
      </c>
      <c r="J26" s="48">
        <f>SUM(J7:J25)</f>
        <v>0</v>
      </c>
      <c r="K26" s="140"/>
      <c r="L26" s="48">
        <f>SUM(L7:L25)</f>
        <v>0</v>
      </c>
      <c r="M26" s="108" t="str">
        <f>IF(OR(I26=0,I26=""),"",ROUND((L26-I26)/I26*100,2))</f>
        <v/>
      </c>
      <c r="N26" s="40"/>
    </row>
    <row r="27" spans="1:14" ht="15.75" customHeight="1">
      <c r="A27" s="788" t="s">
        <v>1003</v>
      </c>
      <c r="B27" s="788"/>
      <c r="C27" s="788"/>
      <c r="D27" s="35"/>
      <c r="E27" s="87"/>
      <c r="F27" s="137"/>
      <c r="G27" s="35"/>
      <c r="H27" s="48"/>
      <c r="I27" s="48"/>
      <c r="J27" s="48"/>
      <c r="K27" s="140"/>
      <c r="L27" s="48"/>
      <c r="M27" s="108" t="str">
        <f>IF(OR(I27=0,I27=""),"",ROUND((L27-I27)/I27*100,2))</f>
        <v/>
      </c>
      <c r="N27" s="40"/>
    </row>
    <row r="28" spans="1:14" ht="15.75" customHeight="1">
      <c r="A28" s="792" t="s">
        <v>671</v>
      </c>
      <c r="B28" s="792"/>
      <c r="C28" s="792"/>
      <c r="D28" s="35"/>
      <c r="E28" s="13"/>
      <c r="F28" s="36"/>
      <c r="G28" s="35"/>
      <c r="H28" s="48">
        <f>H26-ABS(H27)</f>
        <v>0</v>
      </c>
      <c r="I28" s="48">
        <f>I26-ABS(I27)</f>
        <v>0</v>
      </c>
      <c r="J28" s="48">
        <f>J26-ABS(J27)</f>
        <v>0</v>
      </c>
      <c r="K28" s="140"/>
      <c r="L28" s="48">
        <f>L26-ABS(L27)</f>
        <v>0</v>
      </c>
      <c r="M28" s="108" t="str">
        <f>IF(OR(I28=0,I28=""),"",ROUND((L28-I28)/I28*100,2))</f>
        <v/>
      </c>
      <c r="N28" s="40"/>
    </row>
    <row r="29" spans="1:14" ht="15.75" customHeight="1">
      <c r="A29" s="28" t="str">
        <f>封面!B$10&amp;封面!D$10</f>
        <v>产权持有单位填表人：杨庆华</v>
      </c>
      <c r="C29" s="138"/>
      <c r="D29" s="138"/>
      <c r="E29" s="138"/>
    </row>
    <row r="30" spans="1:14" ht="15.75" customHeight="1">
      <c r="A30" s="28" t="str">
        <f>封面!B$12&amp;封面!D$12&amp;封面!E$12&amp;封面!F$12&amp;封面!G$12&amp;封面!H$12&amp;封面!I$12</f>
        <v>填表日期：2019年1月24日</v>
      </c>
      <c r="L30" s="27" t="str">
        <f>"评估人员："&amp;封面!$P$22</f>
        <v>评估人员：</v>
      </c>
    </row>
  </sheetData>
  <mergeCells count="16">
    <mergeCell ref="A28:C28"/>
    <mergeCell ref="A5:A6"/>
    <mergeCell ref="B5:B6"/>
    <mergeCell ref="C5:C6"/>
    <mergeCell ref="D5:D6"/>
    <mergeCell ref="A27:C27"/>
    <mergeCell ref="A1:N1"/>
    <mergeCell ref="A2:N2"/>
    <mergeCell ref="H5:I5"/>
    <mergeCell ref="J5:L5"/>
    <mergeCell ref="A26:C26"/>
    <mergeCell ref="F5:F6"/>
    <mergeCell ref="G5:G6"/>
    <mergeCell ref="M5:M6"/>
    <mergeCell ref="N5:N6"/>
    <mergeCell ref="E5:E6"/>
  </mergeCells>
  <phoneticPr fontId="206" type="noConversion"/>
  <hyperlinks>
    <hyperlink ref="A28:C28" location="'4-非流动资产汇总'!A1" display="净     额"/>
  </hyperlinks>
  <printOptions horizontalCentered="1"/>
  <pageMargins left="0.51" right="0.47" top="0.87" bottom="0.87" header="1.21" footer="0.72"/>
  <pageSetup paperSize="9" fitToHeight="0" orientation="landscape" horizontalDpi="4294967292" r:id="rId1"/>
  <headerFooter scaleWithDoc="0">
    <oddHeader>&amp;R&amp;"宋体,常规"&amp;10表4-11
共&amp;N页第&amp;P页
金额单位:人民币元</oddHeader>
  </headerFooter>
  <legacy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10.625" style="4" customWidth="1"/>
    <col min="2" max="2" width="35.75" style="4" customWidth="1"/>
    <col min="3" max="4" width="20.375" style="4" customWidth="1"/>
    <col min="5" max="5" width="20" style="4" customWidth="1"/>
    <col min="6" max="6" width="14.125" style="4" customWidth="1"/>
    <col min="7" max="16384" width="9" style="4"/>
  </cols>
  <sheetData>
    <row r="1" spans="1:6" s="1" customFormat="1" ht="30" customHeight="1">
      <c r="A1" s="759" t="s">
        <v>1004</v>
      </c>
      <c r="B1" s="759"/>
      <c r="C1" s="759"/>
      <c r="D1" s="759"/>
      <c r="E1" s="759"/>
      <c r="F1" s="759"/>
    </row>
    <row r="2" spans="1:6" s="2" customFormat="1" ht="14.1" customHeight="1">
      <c r="A2" s="760" t="str">
        <f>'1-汇总表'!A2:F2</f>
        <v>评估基准日：2018年12月31日</v>
      </c>
      <c r="B2" s="760"/>
      <c r="C2" s="760"/>
      <c r="D2" s="760"/>
      <c r="E2" s="760"/>
      <c r="F2" s="760"/>
    </row>
    <row r="3" spans="1:6" s="2" customFormat="1" ht="14.1" customHeight="1">
      <c r="A3" s="7"/>
      <c r="B3" s="7"/>
      <c r="C3" s="7"/>
      <c r="D3" s="7"/>
      <c r="E3" s="7"/>
      <c r="F3" s="106"/>
    </row>
    <row r="4" spans="1:6" s="2" customFormat="1" ht="15.75" customHeight="1">
      <c r="A4" s="54" t="str">
        <f>'1-汇总表'!A4</f>
        <v>产权持有人名称：阳煤集团青岛恒源化工有限公司</v>
      </c>
      <c r="F4" s="107"/>
    </row>
    <row r="5" spans="1:6" s="3" customFormat="1" ht="15.75" customHeight="1">
      <c r="A5" s="76" t="s">
        <v>576</v>
      </c>
      <c r="B5" s="76" t="s">
        <v>577</v>
      </c>
      <c r="C5" s="76" t="s">
        <v>578</v>
      </c>
      <c r="D5" s="76" t="s">
        <v>579</v>
      </c>
      <c r="E5" s="76" t="s">
        <v>493</v>
      </c>
      <c r="F5" s="76" t="s">
        <v>580</v>
      </c>
    </row>
    <row r="6" spans="1:6" ht="15.75" customHeight="1">
      <c r="A6" s="76" t="s">
        <v>1005</v>
      </c>
      <c r="B6" s="129" t="s">
        <v>1006</v>
      </c>
      <c r="C6" s="19">
        <f>'4-12-1无形-土地'!M32</f>
        <v>0</v>
      </c>
      <c r="D6" s="19">
        <f>'4-12-1无形-土地'!N32</f>
        <v>0</v>
      </c>
      <c r="E6" s="19">
        <f>D6-C6</f>
        <v>0</v>
      </c>
      <c r="F6" s="108" t="str">
        <f>IF(OR(C6=0,C6=""),"",ROUND(E6/C6*100,2))</f>
        <v/>
      </c>
    </row>
    <row r="7" spans="1:6" ht="15.75" customHeight="1">
      <c r="A7" s="76" t="s">
        <v>1007</v>
      </c>
      <c r="B7" s="129" t="s">
        <v>1008</v>
      </c>
      <c r="C7" s="19">
        <f>'4-12-2无形-矿业权'!J30</f>
        <v>0</v>
      </c>
      <c r="D7" s="19">
        <f>'4-12-2无形-矿业权'!K30</f>
        <v>0</v>
      </c>
      <c r="E7" s="19">
        <f>D7-C7</f>
        <v>0</v>
      </c>
      <c r="F7" s="108" t="str">
        <f>IF(OR(C7=0,C7=""),"",ROUND(E7/C7*100,2))</f>
        <v/>
      </c>
    </row>
    <row r="8" spans="1:6" ht="15.75" customHeight="1">
      <c r="A8" s="76" t="s">
        <v>1009</v>
      </c>
      <c r="B8" s="129" t="s">
        <v>1010</v>
      </c>
      <c r="C8" s="19">
        <f>'4-12-3无形-其他'!F27</f>
        <v>0</v>
      </c>
      <c r="D8" s="19">
        <f>'4-12-3无形-其他'!H27</f>
        <v>0</v>
      </c>
      <c r="E8" s="19">
        <f>D8-C8</f>
        <v>0</v>
      </c>
      <c r="F8" s="108" t="str">
        <f>IF(OR(C8=0,C8=""),"",ROUND(E8/C8*100,2))</f>
        <v/>
      </c>
    </row>
    <row r="9" spans="1:6" ht="15.75" customHeight="1">
      <c r="A9" s="76"/>
      <c r="B9" s="130"/>
      <c r="C9" s="19"/>
      <c r="D9" s="19"/>
      <c r="E9" s="19"/>
      <c r="F9" s="19"/>
    </row>
    <row r="10" spans="1:6" ht="15.75" customHeight="1">
      <c r="A10" s="76"/>
      <c r="B10" s="130"/>
      <c r="C10" s="19"/>
      <c r="D10" s="19"/>
      <c r="E10" s="19"/>
      <c r="F10" s="19"/>
    </row>
    <row r="11" spans="1:6" ht="15.75" customHeight="1">
      <c r="A11" s="76"/>
      <c r="B11" s="130"/>
      <c r="C11" s="19"/>
      <c r="D11" s="19"/>
      <c r="E11" s="19"/>
      <c r="F11" s="19"/>
    </row>
    <row r="12" spans="1:6" ht="15.75" customHeight="1">
      <c r="A12" s="76"/>
      <c r="B12" s="130"/>
      <c r="C12" s="19"/>
      <c r="D12" s="19"/>
      <c r="E12" s="19"/>
      <c r="F12" s="19"/>
    </row>
    <row r="13" spans="1:6" ht="15.75" customHeight="1">
      <c r="A13" s="76"/>
      <c r="B13" s="130"/>
      <c r="C13" s="19"/>
      <c r="D13" s="19"/>
      <c r="E13" s="19"/>
      <c r="F13" s="19"/>
    </row>
    <row r="14" spans="1:6" ht="15.75" customHeight="1">
      <c r="A14" s="76"/>
      <c r="B14" s="130"/>
      <c r="C14" s="19"/>
      <c r="D14" s="19"/>
      <c r="E14" s="19"/>
      <c r="F14" s="19"/>
    </row>
    <row r="15" spans="1:6" ht="15.75" customHeight="1">
      <c r="A15" s="76"/>
      <c r="B15" s="130"/>
      <c r="C15" s="19"/>
      <c r="D15" s="19"/>
      <c r="E15" s="19"/>
      <c r="F15" s="19"/>
    </row>
    <row r="16" spans="1:6" ht="15.75" customHeight="1">
      <c r="A16" s="76"/>
      <c r="B16" s="130"/>
      <c r="C16" s="19"/>
      <c r="D16" s="19"/>
      <c r="E16" s="19"/>
      <c r="F16" s="19"/>
    </row>
    <row r="17" spans="1:6" ht="15.75" customHeight="1">
      <c r="A17" s="76"/>
      <c r="B17" s="130"/>
      <c r="C17" s="19"/>
      <c r="D17" s="19"/>
      <c r="E17" s="19"/>
      <c r="F17" s="19"/>
    </row>
    <row r="18" spans="1:6" ht="15.75" customHeight="1">
      <c r="A18" s="76"/>
      <c r="B18" s="130"/>
      <c r="C18" s="19"/>
      <c r="D18" s="19"/>
      <c r="E18" s="19"/>
      <c r="F18" s="19"/>
    </row>
    <row r="19" spans="1:6" ht="15.75" customHeight="1">
      <c r="A19" s="76"/>
      <c r="B19" s="130"/>
      <c r="C19" s="19"/>
      <c r="D19" s="19"/>
      <c r="E19" s="19"/>
      <c r="F19" s="19"/>
    </row>
    <row r="20" spans="1:6" ht="15.75" customHeight="1">
      <c r="A20" s="76"/>
      <c r="B20" s="130"/>
      <c r="C20" s="19"/>
      <c r="D20" s="19"/>
      <c r="E20" s="19"/>
      <c r="F20" s="19"/>
    </row>
    <row r="21" spans="1:6" ht="15.75" customHeight="1">
      <c r="A21" s="76"/>
      <c r="B21" s="130"/>
      <c r="C21" s="19"/>
      <c r="D21" s="19"/>
      <c r="E21" s="19"/>
      <c r="F21" s="19"/>
    </row>
    <row r="22" spans="1:6" ht="15.75" customHeight="1">
      <c r="A22" s="76"/>
      <c r="B22" s="130"/>
      <c r="C22" s="19"/>
      <c r="D22" s="19"/>
      <c r="E22" s="19"/>
      <c r="F22" s="19"/>
    </row>
    <row r="23" spans="1:6" ht="15.75" customHeight="1">
      <c r="A23" s="76"/>
      <c r="B23" s="130"/>
      <c r="C23" s="19"/>
      <c r="D23" s="19"/>
      <c r="E23" s="19"/>
      <c r="F23" s="19"/>
    </row>
    <row r="24" spans="1:6" ht="15.75" customHeight="1">
      <c r="A24" s="76"/>
      <c r="B24" s="130"/>
      <c r="C24" s="19"/>
      <c r="D24" s="19"/>
      <c r="E24" s="19"/>
      <c r="F24" s="19"/>
    </row>
    <row r="25" spans="1:6" ht="15.75" customHeight="1">
      <c r="A25" s="76"/>
      <c r="B25" s="130"/>
      <c r="C25" s="19"/>
      <c r="D25" s="19"/>
      <c r="E25" s="19"/>
      <c r="F25" s="19"/>
    </row>
    <row r="26" spans="1:6" ht="15.75" customHeight="1">
      <c r="A26" s="825" t="s">
        <v>1011</v>
      </c>
      <c r="B26" s="825"/>
      <c r="C26" s="19">
        <f>C6+C7+C8</f>
        <v>0</v>
      </c>
      <c r="D26" s="19">
        <f>D6+D7+D8</f>
        <v>0</v>
      </c>
      <c r="E26" s="19">
        <f>D26-C26</f>
        <v>0</v>
      </c>
      <c r="F26" s="108" t="str">
        <f>IF(OR(C26=0,C26=""),"",ROUND(E26/C26*100,2))</f>
        <v/>
      </c>
    </row>
    <row r="27" spans="1:6" ht="15.75" customHeight="1">
      <c r="A27" s="825" t="s">
        <v>1012</v>
      </c>
      <c r="B27" s="825"/>
      <c r="C27" s="19"/>
      <c r="D27" s="19"/>
      <c r="E27" s="19">
        <f>D27-C27</f>
        <v>0</v>
      </c>
      <c r="F27" s="108" t="str">
        <f>IF(OR(C27=0,C27=""),"",ROUND(E27/C27*100,2))</f>
        <v/>
      </c>
    </row>
    <row r="28" spans="1:6" ht="15.75" customHeight="1">
      <c r="A28" s="883" t="s">
        <v>713</v>
      </c>
      <c r="B28" s="883"/>
      <c r="C28" s="19">
        <f>C26-C27</f>
        <v>0</v>
      </c>
      <c r="D28" s="19">
        <f>D26-D27</f>
        <v>0</v>
      </c>
      <c r="E28" s="19">
        <f>D28-C28</f>
        <v>0</v>
      </c>
      <c r="F28" s="108" t="str">
        <f>IF(OR(C28=0,C28=""),"",ROUND(E28/C28*100,2))</f>
        <v/>
      </c>
    </row>
    <row r="29" spans="1:6" ht="15.75" customHeight="1">
      <c r="C29" s="82"/>
      <c r="D29" s="82"/>
      <c r="E29" s="82"/>
    </row>
    <row r="30" spans="1:6" ht="15.75" customHeight="1">
      <c r="E30" s="24" t="str">
        <f>"评估人员："&amp;封面!$P$28</f>
        <v>评估人员：</v>
      </c>
    </row>
  </sheetData>
  <mergeCells count="5">
    <mergeCell ref="A1:F1"/>
    <mergeCell ref="A2:F2"/>
    <mergeCell ref="A26:B26"/>
    <mergeCell ref="A27:B27"/>
    <mergeCell ref="A28:B28"/>
  </mergeCells>
  <phoneticPr fontId="206" type="noConversion"/>
  <hyperlinks>
    <hyperlink ref="A28:B28" location="'4-非流动资产汇总'!A1" display="合    计"/>
    <hyperlink ref="B6" location="'4-12-1无形-土地'!A1" display="无形资产-土地使用权"/>
    <hyperlink ref="B7" location="'4-12-2无形-矿业权'!A1" display="无形资产-矿业权"/>
    <hyperlink ref="B8" location="'4-12-3无形-其他'!A1" display="无形资产-其他无形资产"/>
  </hyperlinks>
  <printOptions horizontalCentered="1"/>
  <pageMargins left="0.46" right="0.49" top="0.87" bottom="0.87" header="1.24" footer="0.73"/>
  <pageSetup paperSize="9" fitToHeight="0" orientation="landscape" horizontalDpi="4294967292" r:id="rId1"/>
  <headerFooter scaleWithDoc="0">
    <oddHeader>&amp;R&amp;"宋体,常规"&amp;10表4-12
共&amp;N页第&amp;P页
金额单位:人民币元</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showGridLines="0" workbookViewId="0">
      <selection activeCell="W7" sqref="W7"/>
    </sheetView>
  </sheetViews>
  <sheetFormatPr defaultRowHeight="15.75" customHeight="1"/>
  <cols>
    <col min="1" max="1" width="4.5" style="4" customWidth="1"/>
    <col min="2" max="2" width="14.5" style="4" customWidth="1"/>
    <col min="3" max="4" width="8.625" style="4" customWidth="1"/>
    <col min="5" max="5" width="11.125" style="4" customWidth="1"/>
    <col min="6" max="6" width="8.375" style="49" customWidth="1"/>
    <col min="7" max="7" width="5.375" style="4" customWidth="1"/>
    <col min="8" max="8" width="8" style="4" customWidth="1"/>
    <col min="9" max="9" width="8.125" style="4" customWidth="1"/>
    <col min="10" max="10" width="7.75" style="4" customWidth="1"/>
    <col min="11" max="11" width="8" style="4" customWidth="1"/>
    <col min="12" max="12" width="11.25" style="4" customWidth="1"/>
    <col min="13" max="13" width="11" style="4" bestFit="1" customWidth="1"/>
    <col min="14" max="14" width="10.125" style="4" customWidth="1"/>
    <col min="15" max="15" width="11.5" style="4" bestFit="1" customWidth="1"/>
    <col min="16" max="16" width="6.875" style="4" customWidth="1"/>
    <col min="17" max="17" width="8" style="4" customWidth="1"/>
    <col min="18" max="16384" width="9" style="4"/>
  </cols>
  <sheetData>
    <row r="1" spans="1:17" s="1" customFormat="1" ht="30" customHeight="1">
      <c r="A1" s="759" t="s">
        <v>1013</v>
      </c>
      <c r="B1" s="759"/>
      <c r="C1" s="759"/>
      <c r="D1" s="759"/>
      <c r="E1" s="759"/>
      <c r="F1" s="759"/>
      <c r="G1" s="759"/>
      <c r="H1" s="759"/>
      <c r="I1" s="759"/>
      <c r="J1" s="759"/>
      <c r="K1" s="759"/>
      <c r="L1" s="759"/>
      <c r="M1" s="759"/>
      <c r="N1" s="759"/>
      <c r="O1" s="759"/>
      <c r="P1" s="759"/>
      <c r="Q1" s="759"/>
    </row>
    <row r="2" spans="1:17" s="2" customFormat="1" ht="14.1" customHeight="1">
      <c r="A2" s="760" t="str">
        <f>'1-汇总表'!A2:F2</f>
        <v>评估基准日：2018年12月31日</v>
      </c>
      <c r="B2" s="760"/>
      <c r="C2" s="760"/>
      <c r="D2" s="760"/>
      <c r="E2" s="760"/>
      <c r="F2" s="760"/>
      <c r="G2" s="760"/>
      <c r="H2" s="760"/>
      <c r="I2" s="760"/>
      <c r="J2" s="760"/>
      <c r="K2" s="768"/>
      <c r="L2" s="768"/>
      <c r="M2" s="768"/>
      <c r="N2" s="768"/>
      <c r="O2" s="768"/>
      <c r="P2" s="768"/>
      <c r="Q2" s="768"/>
    </row>
    <row r="3" spans="1:17" s="2" customFormat="1" ht="14.1" customHeight="1">
      <c r="A3" s="7"/>
      <c r="B3" s="7"/>
      <c r="C3" s="7"/>
      <c r="D3" s="7"/>
      <c r="E3" s="7"/>
      <c r="F3" s="62"/>
      <c r="G3" s="7"/>
      <c r="H3" s="7"/>
      <c r="I3" s="7"/>
      <c r="J3" s="7"/>
      <c r="K3" s="8"/>
      <c r="L3" s="8"/>
      <c r="M3" s="8"/>
      <c r="N3" s="8"/>
      <c r="O3" s="8"/>
      <c r="P3" s="769"/>
      <c r="Q3" s="769"/>
    </row>
    <row r="4" spans="1:17" s="2" customFormat="1" ht="15.75" customHeight="1">
      <c r="A4" s="54" t="str">
        <f>'1-汇总表'!A4</f>
        <v>产权持有人名称：阳煤集团青岛恒源化工有限公司</v>
      </c>
      <c r="F4" s="55"/>
      <c r="O4" s="822"/>
      <c r="P4" s="822"/>
      <c r="Q4" s="822"/>
    </row>
    <row r="5" spans="1:17" s="67" customFormat="1" ht="27.75" customHeight="1">
      <c r="A5" s="16" t="s">
        <v>489</v>
      </c>
      <c r="B5" s="16" t="s">
        <v>1014</v>
      </c>
      <c r="C5" s="16" t="s">
        <v>1015</v>
      </c>
      <c r="D5" s="16" t="s">
        <v>1016</v>
      </c>
      <c r="E5" s="16" t="s">
        <v>1017</v>
      </c>
      <c r="F5" s="85" t="s">
        <v>1018</v>
      </c>
      <c r="G5" s="16" t="s">
        <v>1019</v>
      </c>
      <c r="H5" s="16" t="s">
        <v>1020</v>
      </c>
      <c r="I5" s="16" t="s">
        <v>1021</v>
      </c>
      <c r="J5" s="16" t="s">
        <v>1022</v>
      </c>
      <c r="K5" s="16" t="s">
        <v>1023</v>
      </c>
      <c r="L5" s="16" t="s">
        <v>720</v>
      </c>
      <c r="M5" s="16" t="s">
        <v>491</v>
      </c>
      <c r="N5" s="16" t="s">
        <v>492</v>
      </c>
      <c r="O5" s="16" t="s">
        <v>493</v>
      </c>
      <c r="P5" s="16" t="s">
        <v>494</v>
      </c>
      <c r="Q5" s="16" t="s">
        <v>581</v>
      </c>
    </row>
    <row r="6" spans="1:17" ht="15.75" customHeight="1">
      <c r="A6" s="13"/>
      <c r="B6" s="122"/>
      <c r="C6" s="124"/>
      <c r="D6" s="124"/>
      <c r="E6" s="124"/>
      <c r="F6" s="85"/>
      <c r="G6" s="122"/>
      <c r="H6" s="122"/>
      <c r="I6" s="122"/>
      <c r="J6" s="122"/>
      <c r="K6" s="125"/>
      <c r="L6" s="19"/>
      <c r="M6" s="126"/>
      <c r="N6" s="126"/>
      <c r="O6" s="19">
        <f>N6-M6</f>
        <v>0</v>
      </c>
      <c r="P6" s="108" t="str">
        <f>IF(OR(M6=0,M6=""),"",ROUND(O6/M6*100,2))</f>
        <v/>
      </c>
      <c r="Q6" s="128"/>
    </row>
    <row r="7" spans="1:17" ht="15.75" customHeight="1">
      <c r="A7" s="13"/>
      <c r="B7" s="122"/>
      <c r="C7" s="124"/>
      <c r="D7" s="124"/>
      <c r="E7" s="124"/>
      <c r="F7" s="85"/>
      <c r="G7" s="122"/>
      <c r="H7" s="122"/>
      <c r="I7" s="122"/>
      <c r="J7" s="122"/>
      <c r="K7" s="127"/>
      <c r="L7" s="19"/>
      <c r="M7" s="19"/>
      <c r="N7" s="19"/>
      <c r="O7" s="19">
        <f t="shared" ref="O7:O32" si="0">N7-M7</f>
        <v>0</v>
      </c>
      <c r="P7" s="108" t="str">
        <f t="shared" ref="P7:P29" si="1">IF(OR(M7=0,M7=""),"",ROUND(O7/M7*100,2))</f>
        <v/>
      </c>
      <c r="Q7" s="128"/>
    </row>
    <row r="8" spans="1:17" ht="15.75" customHeight="1">
      <c r="A8" s="13"/>
      <c r="B8" s="122"/>
      <c r="C8" s="124"/>
      <c r="D8" s="124"/>
      <c r="E8" s="124"/>
      <c r="F8" s="85"/>
      <c r="G8" s="122"/>
      <c r="H8" s="122"/>
      <c r="I8" s="122"/>
      <c r="J8" s="122"/>
      <c r="K8" s="127"/>
      <c r="L8" s="19"/>
      <c r="M8" s="19"/>
      <c r="N8" s="19"/>
      <c r="O8" s="19">
        <f t="shared" si="0"/>
        <v>0</v>
      </c>
      <c r="P8" s="108" t="str">
        <f t="shared" si="1"/>
        <v/>
      </c>
      <c r="Q8" s="128"/>
    </row>
    <row r="9" spans="1:17" ht="15.75" customHeight="1">
      <c r="A9" s="13"/>
      <c r="B9" s="122"/>
      <c r="C9" s="124"/>
      <c r="D9" s="124"/>
      <c r="E9" s="124"/>
      <c r="F9" s="85"/>
      <c r="G9" s="122"/>
      <c r="H9" s="122"/>
      <c r="I9" s="122"/>
      <c r="J9" s="122"/>
      <c r="K9" s="127"/>
      <c r="L9" s="19"/>
      <c r="M9" s="19"/>
      <c r="N9" s="19"/>
      <c r="O9" s="19">
        <f t="shared" si="0"/>
        <v>0</v>
      </c>
      <c r="P9" s="108" t="str">
        <f t="shared" si="1"/>
        <v/>
      </c>
      <c r="Q9" s="128"/>
    </row>
    <row r="10" spans="1:17" ht="15.75" customHeight="1">
      <c r="A10" s="13"/>
      <c r="B10" s="122"/>
      <c r="C10" s="124"/>
      <c r="D10" s="124"/>
      <c r="E10" s="124"/>
      <c r="F10" s="85"/>
      <c r="G10" s="122"/>
      <c r="H10" s="122"/>
      <c r="I10" s="122"/>
      <c r="J10" s="122"/>
      <c r="K10" s="127"/>
      <c r="L10" s="19"/>
      <c r="M10" s="19"/>
      <c r="N10" s="19"/>
      <c r="O10" s="19">
        <f t="shared" si="0"/>
        <v>0</v>
      </c>
      <c r="P10" s="108" t="str">
        <f t="shared" si="1"/>
        <v/>
      </c>
      <c r="Q10" s="128"/>
    </row>
    <row r="11" spans="1:17" ht="15.75" customHeight="1">
      <c r="A11" s="13"/>
      <c r="B11" s="122"/>
      <c r="C11" s="124"/>
      <c r="D11" s="124"/>
      <c r="E11" s="124"/>
      <c r="F11" s="85"/>
      <c r="G11" s="122"/>
      <c r="H11" s="122"/>
      <c r="I11" s="122"/>
      <c r="J11" s="122"/>
      <c r="K11" s="127"/>
      <c r="L11" s="19"/>
      <c r="M11" s="19"/>
      <c r="N11" s="19"/>
      <c r="O11" s="19">
        <f t="shared" si="0"/>
        <v>0</v>
      </c>
      <c r="P11" s="108" t="str">
        <f t="shared" si="1"/>
        <v/>
      </c>
      <c r="Q11" s="128"/>
    </row>
    <row r="12" spans="1:17" ht="15.75" customHeight="1">
      <c r="A12" s="13"/>
      <c r="B12" s="122"/>
      <c r="C12" s="124"/>
      <c r="D12" s="124"/>
      <c r="E12" s="124"/>
      <c r="F12" s="85"/>
      <c r="G12" s="122"/>
      <c r="H12" s="122"/>
      <c r="I12" s="122"/>
      <c r="J12" s="122"/>
      <c r="K12" s="127"/>
      <c r="L12" s="19"/>
      <c r="M12" s="19"/>
      <c r="N12" s="19"/>
      <c r="O12" s="19">
        <f t="shared" si="0"/>
        <v>0</v>
      </c>
      <c r="P12" s="108" t="str">
        <f t="shared" si="1"/>
        <v/>
      </c>
      <c r="Q12" s="128"/>
    </row>
    <row r="13" spans="1:17" ht="15.75" customHeight="1">
      <c r="A13" s="13"/>
      <c r="B13" s="122"/>
      <c r="C13" s="124"/>
      <c r="D13" s="124"/>
      <c r="E13" s="124"/>
      <c r="F13" s="85"/>
      <c r="G13" s="122"/>
      <c r="H13" s="122"/>
      <c r="I13" s="122"/>
      <c r="J13" s="122"/>
      <c r="K13" s="127"/>
      <c r="L13" s="19"/>
      <c r="M13" s="19"/>
      <c r="N13" s="19"/>
      <c r="O13" s="19"/>
      <c r="P13" s="108"/>
      <c r="Q13" s="128"/>
    </row>
    <row r="14" spans="1:17" ht="15.75" customHeight="1">
      <c r="A14" s="13"/>
      <c r="B14" s="122"/>
      <c r="C14" s="124"/>
      <c r="D14" s="124"/>
      <c r="E14" s="124"/>
      <c r="F14" s="85"/>
      <c r="G14" s="122"/>
      <c r="H14" s="122"/>
      <c r="I14" s="122"/>
      <c r="J14" s="122"/>
      <c r="K14" s="127"/>
      <c r="L14" s="19"/>
      <c r="M14" s="19"/>
      <c r="N14" s="19"/>
      <c r="O14" s="19"/>
      <c r="P14" s="108"/>
      <c r="Q14" s="128"/>
    </row>
    <row r="15" spans="1:17" ht="15.75" customHeight="1">
      <c r="A15" s="13"/>
      <c r="B15" s="122"/>
      <c r="C15" s="124"/>
      <c r="D15" s="124"/>
      <c r="E15" s="124"/>
      <c r="F15" s="85"/>
      <c r="G15" s="122"/>
      <c r="H15" s="122"/>
      <c r="I15" s="122"/>
      <c r="J15" s="122"/>
      <c r="K15" s="127"/>
      <c r="L15" s="19"/>
      <c r="M15" s="19"/>
      <c r="N15" s="19"/>
      <c r="O15" s="19"/>
      <c r="P15" s="108"/>
      <c r="Q15" s="128"/>
    </row>
    <row r="16" spans="1:17" ht="15.75" customHeight="1">
      <c r="A16" s="13"/>
      <c r="B16" s="122"/>
      <c r="C16" s="124"/>
      <c r="D16" s="124"/>
      <c r="E16" s="124"/>
      <c r="F16" s="85"/>
      <c r="G16" s="122"/>
      <c r="H16" s="122"/>
      <c r="I16" s="122"/>
      <c r="J16" s="122"/>
      <c r="K16" s="127"/>
      <c r="L16" s="19"/>
      <c r="M16" s="19"/>
      <c r="N16" s="19"/>
      <c r="O16" s="19"/>
      <c r="P16" s="108"/>
      <c r="Q16" s="128"/>
    </row>
    <row r="17" spans="1:17" ht="15.75" customHeight="1">
      <c r="A17" s="13"/>
      <c r="B17" s="122"/>
      <c r="C17" s="124"/>
      <c r="D17" s="124"/>
      <c r="E17" s="124"/>
      <c r="F17" s="85"/>
      <c r="G17" s="122"/>
      <c r="H17" s="122"/>
      <c r="I17" s="122"/>
      <c r="J17" s="122"/>
      <c r="K17" s="127"/>
      <c r="L17" s="19"/>
      <c r="M17" s="19"/>
      <c r="N17" s="19"/>
      <c r="O17" s="19"/>
      <c r="P17" s="108"/>
      <c r="Q17" s="128"/>
    </row>
    <row r="18" spans="1:17" ht="15.75" customHeight="1">
      <c r="A18" s="13"/>
      <c r="B18" s="122"/>
      <c r="C18" s="124"/>
      <c r="D18" s="124"/>
      <c r="E18" s="124"/>
      <c r="F18" s="85"/>
      <c r="G18" s="122"/>
      <c r="H18" s="122"/>
      <c r="I18" s="122"/>
      <c r="J18" s="122"/>
      <c r="K18" s="127"/>
      <c r="L18" s="19"/>
      <c r="M18" s="19"/>
      <c r="N18" s="19"/>
      <c r="O18" s="19"/>
      <c r="P18" s="108"/>
      <c r="Q18" s="128"/>
    </row>
    <row r="19" spans="1:17" ht="15.75" customHeight="1">
      <c r="A19" s="13"/>
      <c r="B19" s="122"/>
      <c r="C19" s="124"/>
      <c r="D19" s="124"/>
      <c r="E19" s="124"/>
      <c r="F19" s="85"/>
      <c r="G19" s="122"/>
      <c r="H19" s="122"/>
      <c r="I19" s="122"/>
      <c r="J19" s="122"/>
      <c r="K19" s="127"/>
      <c r="L19" s="19"/>
      <c r="M19" s="19"/>
      <c r="N19" s="19"/>
      <c r="O19" s="19"/>
      <c r="P19" s="108"/>
      <c r="Q19" s="128"/>
    </row>
    <row r="20" spans="1:17" ht="15.75" customHeight="1">
      <c r="A20" s="13"/>
      <c r="B20" s="122"/>
      <c r="C20" s="124"/>
      <c r="D20" s="124"/>
      <c r="E20" s="124"/>
      <c r="F20" s="85"/>
      <c r="G20" s="122"/>
      <c r="H20" s="122"/>
      <c r="I20" s="122"/>
      <c r="J20" s="122"/>
      <c r="K20" s="127"/>
      <c r="L20" s="19"/>
      <c r="M20" s="19"/>
      <c r="N20" s="19"/>
      <c r="O20" s="19">
        <f t="shared" si="0"/>
        <v>0</v>
      </c>
      <c r="P20" s="108" t="str">
        <f t="shared" si="1"/>
        <v/>
      </c>
      <c r="Q20" s="128"/>
    </row>
    <row r="21" spans="1:17" ht="15.75" customHeight="1">
      <c r="A21" s="13"/>
      <c r="B21" s="122"/>
      <c r="C21" s="124"/>
      <c r="D21" s="124"/>
      <c r="E21" s="124"/>
      <c r="F21" s="85"/>
      <c r="G21" s="122"/>
      <c r="H21" s="122"/>
      <c r="I21" s="122"/>
      <c r="J21" s="122"/>
      <c r="K21" s="127"/>
      <c r="L21" s="19"/>
      <c r="M21" s="19"/>
      <c r="N21" s="19"/>
      <c r="O21" s="19">
        <f t="shared" si="0"/>
        <v>0</v>
      </c>
      <c r="P21" s="108" t="str">
        <f t="shared" si="1"/>
        <v/>
      </c>
      <c r="Q21" s="128"/>
    </row>
    <row r="22" spans="1:17" ht="15.75" customHeight="1">
      <c r="A22" s="13"/>
      <c r="B22" s="122"/>
      <c r="C22" s="124"/>
      <c r="D22" s="124"/>
      <c r="E22" s="124"/>
      <c r="F22" s="85"/>
      <c r="G22" s="122"/>
      <c r="H22" s="122"/>
      <c r="I22" s="122"/>
      <c r="J22" s="122"/>
      <c r="K22" s="127"/>
      <c r="L22" s="19"/>
      <c r="M22" s="19"/>
      <c r="N22" s="19"/>
      <c r="O22" s="19">
        <f t="shared" si="0"/>
        <v>0</v>
      </c>
      <c r="P22" s="108" t="str">
        <f t="shared" si="1"/>
        <v/>
      </c>
      <c r="Q22" s="128"/>
    </row>
    <row r="23" spans="1:17" ht="15.75" customHeight="1">
      <c r="A23" s="13"/>
      <c r="B23" s="122"/>
      <c r="C23" s="124"/>
      <c r="D23" s="124"/>
      <c r="E23" s="124"/>
      <c r="F23" s="85"/>
      <c r="G23" s="122"/>
      <c r="H23" s="122"/>
      <c r="I23" s="122"/>
      <c r="J23" s="122"/>
      <c r="K23" s="127"/>
      <c r="L23" s="19"/>
      <c r="M23" s="19"/>
      <c r="N23" s="19"/>
      <c r="O23" s="19">
        <f t="shared" si="0"/>
        <v>0</v>
      </c>
      <c r="P23" s="108" t="str">
        <f t="shared" si="1"/>
        <v/>
      </c>
      <c r="Q23" s="128"/>
    </row>
    <row r="24" spans="1:17" ht="15.75" customHeight="1">
      <c r="A24" s="13"/>
      <c r="B24" s="122"/>
      <c r="C24" s="124"/>
      <c r="D24" s="124"/>
      <c r="E24" s="124"/>
      <c r="F24" s="85"/>
      <c r="G24" s="122"/>
      <c r="H24" s="122"/>
      <c r="I24" s="122"/>
      <c r="J24" s="122"/>
      <c r="K24" s="127"/>
      <c r="L24" s="19"/>
      <c r="M24" s="19"/>
      <c r="N24" s="19"/>
      <c r="O24" s="19">
        <f t="shared" si="0"/>
        <v>0</v>
      </c>
      <c r="P24" s="108" t="str">
        <f t="shared" si="1"/>
        <v/>
      </c>
      <c r="Q24" s="128"/>
    </row>
    <row r="25" spans="1:17" ht="15.75" customHeight="1">
      <c r="A25" s="13"/>
      <c r="B25" s="122"/>
      <c r="C25" s="124"/>
      <c r="D25" s="124"/>
      <c r="E25" s="124"/>
      <c r="F25" s="85"/>
      <c r="G25" s="122"/>
      <c r="H25" s="122"/>
      <c r="I25" s="122"/>
      <c r="J25" s="122"/>
      <c r="K25" s="127"/>
      <c r="L25" s="19"/>
      <c r="M25" s="19"/>
      <c r="N25" s="19"/>
      <c r="O25" s="19">
        <f t="shared" si="0"/>
        <v>0</v>
      </c>
      <c r="P25" s="108" t="str">
        <f t="shared" si="1"/>
        <v/>
      </c>
      <c r="Q25" s="128"/>
    </row>
    <row r="26" spans="1:17" ht="15.75" customHeight="1">
      <c r="A26" s="13"/>
      <c r="B26" s="122"/>
      <c r="C26" s="124"/>
      <c r="D26" s="124"/>
      <c r="E26" s="124"/>
      <c r="F26" s="85"/>
      <c r="G26" s="122"/>
      <c r="H26" s="122"/>
      <c r="I26" s="122"/>
      <c r="J26" s="122"/>
      <c r="K26" s="127"/>
      <c r="L26" s="19"/>
      <c r="M26" s="19"/>
      <c r="N26" s="19"/>
      <c r="O26" s="19">
        <f t="shared" si="0"/>
        <v>0</v>
      </c>
      <c r="P26" s="108" t="str">
        <f t="shared" si="1"/>
        <v/>
      </c>
      <c r="Q26" s="128"/>
    </row>
    <row r="27" spans="1:17" ht="15.75" customHeight="1">
      <c r="A27" s="13"/>
      <c r="B27" s="122"/>
      <c r="C27" s="124"/>
      <c r="D27" s="124"/>
      <c r="E27" s="124"/>
      <c r="F27" s="85"/>
      <c r="G27" s="122"/>
      <c r="H27" s="122"/>
      <c r="I27" s="122"/>
      <c r="J27" s="122"/>
      <c r="K27" s="127"/>
      <c r="L27" s="19"/>
      <c r="M27" s="19"/>
      <c r="N27" s="19"/>
      <c r="O27" s="19">
        <f t="shared" si="0"/>
        <v>0</v>
      </c>
      <c r="P27" s="108" t="str">
        <f t="shared" si="1"/>
        <v/>
      </c>
      <c r="Q27" s="128"/>
    </row>
    <row r="28" spans="1:17" ht="15.75" customHeight="1">
      <c r="A28" s="13"/>
      <c r="B28" s="122"/>
      <c r="C28" s="124"/>
      <c r="D28" s="124"/>
      <c r="E28" s="124"/>
      <c r="F28" s="85"/>
      <c r="G28" s="122"/>
      <c r="H28" s="122"/>
      <c r="I28" s="122"/>
      <c r="J28" s="122"/>
      <c r="K28" s="127"/>
      <c r="L28" s="19"/>
      <c r="M28" s="19"/>
      <c r="N28" s="19"/>
      <c r="O28" s="19">
        <f t="shared" si="0"/>
        <v>0</v>
      </c>
      <c r="P28" s="108" t="str">
        <f t="shared" si="1"/>
        <v/>
      </c>
      <c r="Q28" s="128"/>
    </row>
    <row r="29" spans="1:17" ht="15.75" customHeight="1">
      <c r="A29" s="13"/>
      <c r="B29" s="122"/>
      <c r="C29" s="124"/>
      <c r="D29" s="124"/>
      <c r="E29" s="124"/>
      <c r="F29" s="85"/>
      <c r="G29" s="122"/>
      <c r="H29" s="122"/>
      <c r="I29" s="122"/>
      <c r="J29" s="122"/>
      <c r="K29" s="127"/>
      <c r="L29" s="19"/>
      <c r="M29" s="19"/>
      <c r="N29" s="19"/>
      <c r="O29" s="19">
        <f t="shared" si="0"/>
        <v>0</v>
      </c>
      <c r="P29" s="108" t="str">
        <f t="shared" si="1"/>
        <v/>
      </c>
      <c r="Q29" s="128"/>
    </row>
    <row r="30" spans="1:17" ht="15.75" customHeight="1">
      <c r="A30" s="13"/>
      <c r="B30" s="122"/>
      <c r="C30" s="124"/>
      <c r="D30" s="124"/>
      <c r="E30" s="124"/>
      <c r="F30" s="85"/>
      <c r="G30" s="122"/>
      <c r="H30" s="122"/>
      <c r="I30" s="122"/>
      <c r="J30" s="122"/>
      <c r="K30" s="127"/>
      <c r="L30" s="19"/>
      <c r="M30" s="19"/>
      <c r="N30" s="19"/>
      <c r="O30" s="19">
        <f t="shared" si="0"/>
        <v>0</v>
      </c>
      <c r="P30" s="19" t="s">
        <v>573</v>
      </c>
      <c r="Q30" s="128"/>
    </row>
    <row r="31" spans="1:17" ht="15.75" customHeight="1">
      <c r="A31" s="13"/>
      <c r="B31" s="122"/>
      <c r="C31" s="124"/>
      <c r="D31" s="124"/>
      <c r="E31" s="124"/>
      <c r="F31" s="85"/>
      <c r="G31" s="122"/>
      <c r="H31" s="122"/>
      <c r="I31" s="122"/>
      <c r="J31" s="122"/>
      <c r="K31" s="127"/>
      <c r="L31" s="19"/>
      <c r="M31" s="19"/>
      <c r="N31" s="19"/>
      <c r="O31" s="19">
        <f t="shared" si="0"/>
        <v>0</v>
      </c>
      <c r="P31" s="19"/>
      <c r="Q31" s="128"/>
    </row>
    <row r="32" spans="1:17" ht="15.75" customHeight="1">
      <c r="A32" s="761" t="s">
        <v>594</v>
      </c>
      <c r="B32" s="761"/>
      <c r="C32" s="761"/>
      <c r="D32" s="761"/>
      <c r="E32" s="761"/>
      <c r="F32" s="56"/>
      <c r="G32" s="18"/>
      <c r="H32" s="18"/>
      <c r="I32" s="18"/>
      <c r="J32" s="18"/>
      <c r="K32" s="19"/>
      <c r="L32" s="19">
        <f>SUM(L6:L31)</f>
        <v>0</v>
      </c>
      <c r="M32" s="19">
        <f>SUM(M6:M31)</f>
        <v>0</v>
      </c>
      <c r="N32" s="19">
        <f>SUM(N6:N31)</f>
        <v>0</v>
      </c>
      <c r="O32" s="19">
        <f t="shared" si="0"/>
        <v>0</v>
      </c>
      <c r="P32" s="108" t="str">
        <f>IF(OR(M32=0,M32=""),"",ROUND(O32/M32*100,2))</f>
        <v/>
      </c>
      <c r="Q32" s="128"/>
    </row>
    <row r="33" spans="1:14" s="2" customFormat="1" ht="15.75" customHeight="1">
      <c r="A33" s="2" t="str">
        <f>封面!B$10&amp;封面!D$10</f>
        <v>产权持有单位填表人：杨庆华</v>
      </c>
      <c r="C33" s="22"/>
      <c r="D33" s="22"/>
      <c r="E33" s="22"/>
      <c r="F33" s="58"/>
    </row>
    <row r="34" spans="1:14" s="2" customFormat="1" ht="15.75" customHeight="1">
      <c r="A34" s="2" t="str">
        <f>封面!B$12&amp;封面!D$12&amp;封面!E$12&amp;封面!F$12&amp;封面!G$12&amp;封面!H$12&amp;封面!I$12</f>
        <v>填表日期：2019年1月24日</v>
      </c>
      <c r="F34" s="55"/>
      <c r="N34" s="24" t="str">
        <f>"评估人员："&amp;封面!$P$28</f>
        <v>评估人员：</v>
      </c>
    </row>
  </sheetData>
  <mergeCells count="5">
    <mergeCell ref="A1:Q1"/>
    <mergeCell ref="A2:Q2"/>
    <mergeCell ref="P3:Q3"/>
    <mergeCell ref="O4:Q4"/>
    <mergeCell ref="A32:E32"/>
  </mergeCells>
  <phoneticPr fontId="206" type="noConversion"/>
  <hyperlinks>
    <hyperlink ref="A32:E32" location="'4-12无形资产汇总'!A1" display="合         计"/>
  </hyperlinks>
  <printOptions horizontalCentered="1"/>
  <pageMargins left="0.39" right="0.43" top="0.98" bottom="0.87" header="1.18" footer="0.71"/>
  <pageSetup paperSize="9" scale="85" fitToHeight="0" orientation="landscape" horizontalDpi="4294967292" r:id="rId1"/>
  <headerFooter scaleWithDoc="0">
    <oddHeader>&amp;R&amp;"宋体,常规"&amp;10表4-12-1
共&amp;N页第&amp;P页
金额单位:人民币元</oddHead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3"/>
  <sheetViews>
    <sheetView showGridLines="0" workbookViewId="0">
      <selection activeCell="W7" sqref="W7"/>
    </sheetView>
  </sheetViews>
  <sheetFormatPr defaultRowHeight="15.75"/>
  <cols>
    <col min="1" max="1" width="6" style="118" customWidth="1"/>
    <col min="2" max="2" width="25.25" style="118" customWidth="1"/>
    <col min="3" max="3" width="18.5" style="118" customWidth="1"/>
    <col min="4" max="4" width="5.375" style="118" customWidth="1"/>
    <col min="5" max="5" width="8.5" style="119" customWidth="1"/>
    <col min="6" max="6" width="7.125" style="118" customWidth="1"/>
    <col min="7" max="7" width="8.375" style="118" customWidth="1"/>
    <col min="8" max="8" width="10.625" style="118" customWidth="1"/>
    <col min="9" max="9" width="11" style="118" customWidth="1"/>
    <col min="10" max="10" width="8.25" style="118" customWidth="1"/>
    <col min="11" max="11" width="7.75" style="118" customWidth="1"/>
    <col min="12" max="12" width="7.5" style="118" customWidth="1"/>
    <col min="13" max="13" width="6" style="118" customWidth="1"/>
    <col min="14" max="14" width="7.125" style="118" customWidth="1"/>
    <col min="15" max="16384" width="9" style="118"/>
  </cols>
  <sheetData>
    <row r="1" spans="1:14" ht="23.25">
      <c r="A1" s="759" t="s">
        <v>1024</v>
      </c>
      <c r="B1" s="759"/>
      <c r="C1" s="759"/>
      <c r="D1" s="759"/>
      <c r="E1" s="759"/>
      <c r="F1" s="759"/>
      <c r="G1" s="759"/>
      <c r="H1" s="759"/>
      <c r="I1" s="759"/>
      <c r="J1" s="759"/>
      <c r="K1" s="759"/>
      <c r="L1" s="759"/>
      <c r="M1" s="759"/>
      <c r="N1" s="759"/>
    </row>
    <row r="2" spans="1:14" s="117" customFormat="1" ht="14.25">
      <c r="A2" s="760" t="str">
        <f>'1-汇总表'!A2:F2</f>
        <v>评估基准日：2018年12月31日</v>
      </c>
      <c r="B2" s="760"/>
      <c r="C2" s="760"/>
      <c r="D2" s="760"/>
      <c r="E2" s="760"/>
      <c r="F2" s="760"/>
      <c r="G2" s="760"/>
      <c r="H2" s="760"/>
      <c r="I2" s="768"/>
      <c r="J2" s="768"/>
      <c r="K2" s="768"/>
      <c r="L2" s="768"/>
      <c r="M2" s="768"/>
      <c r="N2" s="768"/>
    </row>
    <row r="3" spans="1:14" s="117" customFormat="1" ht="14.25">
      <c r="A3" s="7"/>
      <c r="B3" s="7"/>
      <c r="C3" s="7"/>
      <c r="D3" s="7"/>
      <c r="E3" s="62"/>
      <c r="F3" s="7"/>
      <c r="G3" s="7"/>
      <c r="H3" s="7"/>
      <c r="I3" s="8"/>
      <c r="J3" s="8"/>
      <c r="K3" s="8"/>
      <c r="L3" s="8"/>
      <c r="M3" s="769"/>
      <c r="N3" s="769"/>
    </row>
    <row r="4" spans="1:14" s="117" customFormat="1" ht="14.25">
      <c r="A4" s="120" t="str">
        <f>'1-汇总表'!A4</f>
        <v>产权持有人名称：阳煤集团青岛恒源化工有限公司</v>
      </c>
      <c r="B4" s="120"/>
      <c r="C4" s="120"/>
      <c r="D4" s="120"/>
      <c r="E4" s="55"/>
      <c r="F4" s="2"/>
      <c r="G4" s="2"/>
      <c r="H4" s="2"/>
      <c r="I4" s="2"/>
      <c r="J4" s="2"/>
      <c r="K4" s="2"/>
      <c r="L4" s="2"/>
      <c r="M4" s="2"/>
      <c r="N4" s="12"/>
    </row>
    <row r="5" spans="1:14" ht="39" customHeight="1">
      <c r="A5" s="16" t="s">
        <v>489</v>
      </c>
      <c r="B5" s="16" t="s">
        <v>1025</v>
      </c>
      <c r="C5" s="121" t="s">
        <v>1026</v>
      </c>
      <c r="D5" s="16" t="s">
        <v>1027</v>
      </c>
      <c r="E5" s="85" t="s">
        <v>1018</v>
      </c>
      <c r="F5" s="16" t="s">
        <v>1028</v>
      </c>
      <c r="G5" s="16" t="s">
        <v>1029</v>
      </c>
      <c r="H5" s="16" t="s">
        <v>1030</v>
      </c>
      <c r="I5" s="16" t="s">
        <v>720</v>
      </c>
      <c r="J5" s="16" t="s">
        <v>491</v>
      </c>
      <c r="K5" s="16" t="s">
        <v>492</v>
      </c>
      <c r="L5" s="16" t="s">
        <v>493</v>
      </c>
      <c r="M5" s="16" t="s">
        <v>494</v>
      </c>
      <c r="N5" s="16" t="s">
        <v>581</v>
      </c>
    </row>
    <row r="6" spans="1:14">
      <c r="A6" s="13"/>
      <c r="B6" s="122"/>
      <c r="C6" s="122"/>
      <c r="D6" s="122"/>
      <c r="E6" s="56"/>
      <c r="F6" s="13"/>
      <c r="G6" s="122"/>
      <c r="H6" s="122"/>
      <c r="I6" s="19"/>
      <c r="J6" s="19"/>
      <c r="K6" s="19"/>
      <c r="L6" s="19">
        <f>K6-J6</f>
        <v>0</v>
      </c>
      <c r="M6" s="108" t="str">
        <f>IF(OR(J6=0,J6=""),"",ROUND(L6/J6*100,2))</f>
        <v/>
      </c>
      <c r="N6" s="20"/>
    </row>
    <row r="7" spans="1:14">
      <c r="A7" s="13"/>
      <c r="B7" s="122"/>
      <c r="C7" s="122"/>
      <c r="D7" s="122"/>
      <c r="E7" s="56"/>
      <c r="F7" s="13"/>
      <c r="G7" s="122"/>
      <c r="H7" s="122"/>
      <c r="I7" s="19"/>
      <c r="J7" s="19"/>
      <c r="K7" s="19"/>
      <c r="L7" s="19">
        <f t="shared" ref="L7:L27" si="0">K7-J7</f>
        <v>0</v>
      </c>
      <c r="M7" s="108" t="str">
        <f t="shared" ref="M7:M27" si="1">IF(OR(J7=0,J7=""),"",ROUND(L7/J7*100,2))</f>
        <v/>
      </c>
      <c r="N7" s="20"/>
    </row>
    <row r="8" spans="1:14">
      <c r="A8" s="13"/>
      <c r="B8" s="122"/>
      <c r="C8" s="122"/>
      <c r="D8" s="122"/>
      <c r="E8" s="56"/>
      <c r="F8" s="13"/>
      <c r="G8" s="122"/>
      <c r="H8" s="122"/>
      <c r="I8" s="19"/>
      <c r="J8" s="19"/>
      <c r="K8" s="19"/>
      <c r="L8" s="19">
        <f t="shared" si="0"/>
        <v>0</v>
      </c>
      <c r="M8" s="108" t="str">
        <f t="shared" si="1"/>
        <v/>
      </c>
      <c r="N8" s="20"/>
    </row>
    <row r="9" spans="1:14">
      <c r="A9" s="13"/>
      <c r="B9" s="122"/>
      <c r="C9" s="122"/>
      <c r="D9" s="122"/>
      <c r="E9" s="56"/>
      <c r="F9" s="13"/>
      <c r="G9" s="122"/>
      <c r="H9" s="122"/>
      <c r="I9" s="19"/>
      <c r="J9" s="19"/>
      <c r="K9" s="19"/>
      <c r="L9" s="19">
        <f t="shared" si="0"/>
        <v>0</v>
      </c>
      <c r="M9" s="108" t="str">
        <f t="shared" si="1"/>
        <v/>
      </c>
      <c r="N9" s="20"/>
    </row>
    <row r="10" spans="1:14">
      <c r="A10" s="13"/>
      <c r="B10" s="122"/>
      <c r="C10" s="122"/>
      <c r="D10" s="122"/>
      <c r="E10" s="56"/>
      <c r="F10" s="13"/>
      <c r="G10" s="122"/>
      <c r="H10" s="122"/>
      <c r="I10" s="19"/>
      <c r="J10" s="19"/>
      <c r="K10" s="19"/>
      <c r="L10" s="19">
        <f t="shared" si="0"/>
        <v>0</v>
      </c>
      <c r="M10" s="108" t="str">
        <f t="shared" si="1"/>
        <v/>
      </c>
      <c r="N10" s="20"/>
    </row>
    <row r="11" spans="1:14">
      <c r="A11" s="13"/>
      <c r="B11" s="122"/>
      <c r="C11" s="122"/>
      <c r="D11" s="122"/>
      <c r="E11" s="56"/>
      <c r="F11" s="13"/>
      <c r="G11" s="122"/>
      <c r="H11" s="122"/>
      <c r="I11" s="19"/>
      <c r="J11" s="19"/>
      <c r="K11" s="19"/>
      <c r="L11" s="19">
        <f t="shared" si="0"/>
        <v>0</v>
      </c>
      <c r="M11" s="108" t="str">
        <f t="shared" si="1"/>
        <v/>
      </c>
      <c r="N11" s="20"/>
    </row>
    <row r="12" spans="1:14">
      <c r="A12" s="13"/>
      <c r="B12" s="122"/>
      <c r="C12" s="122"/>
      <c r="D12" s="122"/>
      <c r="E12" s="56"/>
      <c r="F12" s="13"/>
      <c r="G12" s="122"/>
      <c r="H12" s="122"/>
      <c r="I12" s="19"/>
      <c r="J12" s="19"/>
      <c r="K12" s="19"/>
      <c r="L12" s="19">
        <f t="shared" si="0"/>
        <v>0</v>
      </c>
      <c r="M12" s="108" t="str">
        <f t="shared" si="1"/>
        <v/>
      </c>
      <c r="N12" s="20"/>
    </row>
    <row r="13" spans="1:14">
      <c r="A13" s="13"/>
      <c r="B13" s="122"/>
      <c r="C13" s="122"/>
      <c r="D13" s="122"/>
      <c r="E13" s="56"/>
      <c r="F13" s="13"/>
      <c r="G13" s="122"/>
      <c r="H13" s="122"/>
      <c r="I13" s="19"/>
      <c r="J13" s="19"/>
      <c r="K13" s="19"/>
      <c r="L13" s="19">
        <f t="shared" si="0"/>
        <v>0</v>
      </c>
      <c r="M13" s="108" t="str">
        <f t="shared" si="1"/>
        <v/>
      </c>
      <c r="N13" s="20"/>
    </row>
    <row r="14" spans="1:14">
      <c r="A14" s="13"/>
      <c r="B14" s="122"/>
      <c r="C14" s="122"/>
      <c r="D14" s="122"/>
      <c r="E14" s="56"/>
      <c r="F14" s="13"/>
      <c r="G14" s="122"/>
      <c r="H14" s="122"/>
      <c r="I14" s="19"/>
      <c r="J14" s="19"/>
      <c r="K14" s="19"/>
      <c r="L14" s="19">
        <f t="shared" si="0"/>
        <v>0</v>
      </c>
      <c r="M14" s="108" t="str">
        <f t="shared" si="1"/>
        <v/>
      </c>
      <c r="N14" s="20"/>
    </row>
    <row r="15" spans="1:14">
      <c r="A15" s="13"/>
      <c r="B15" s="122"/>
      <c r="C15" s="122"/>
      <c r="D15" s="122"/>
      <c r="E15" s="56"/>
      <c r="F15" s="13"/>
      <c r="G15" s="122"/>
      <c r="H15" s="122"/>
      <c r="I15" s="19"/>
      <c r="J15" s="19"/>
      <c r="K15" s="19"/>
      <c r="L15" s="19"/>
      <c r="M15" s="108"/>
      <c r="N15" s="20"/>
    </row>
    <row r="16" spans="1:14">
      <c r="A16" s="13"/>
      <c r="B16" s="122"/>
      <c r="C16" s="122"/>
      <c r="D16" s="122"/>
      <c r="E16" s="56"/>
      <c r="F16" s="13"/>
      <c r="G16" s="122"/>
      <c r="H16" s="122"/>
      <c r="I16" s="19"/>
      <c r="J16" s="19"/>
      <c r="K16" s="19"/>
      <c r="L16" s="19"/>
      <c r="M16" s="108"/>
      <c r="N16" s="20"/>
    </row>
    <row r="17" spans="1:14">
      <c r="A17" s="13"/>
      <c r="B17" s="122"/>
      <c r="C17" s="122"/>
      <c r="D17" s="122"/>
      <c r="E17" s="56"/>
      <c r="F17" s="13"/>
      <c r="G17" s="122"/>
      <c r="H17" s="122"/>
      <c r="I17" s="19"/>
      <c r="J17" s="19"/>
      <c r="K17" s="19"/>
      <c r="L17" s="19"/>
      <c r="M17" s="108"/>
      <c r="N17" s="20"/>
    </row>
    <row r="18" spans="1:14">
      <c r="A18" s="13"/>
      <c r="B18" s="122"/>
      <c r="C18" s="122"/>
      <c r="D18" s="122"/>
      <c r="E18" s="56"/>
      <c r="F18" s="13"/>
      <c r="G18" s="122"/>
      <c r="H18" s="122"/>
      <c r="I18" s="19"/>
      <c r="J18" s="19"/>
      <c r="K18" s="19"/>
      <c r="L18" s="19">
        <f t="shared" si="0"/>
        <v>0</v>
      </c>
      <c r="M18" s="108" t="str">
        <f t="shared" si="1"/>
        <v/>
      </c>
      <c r="N18" s="20"/>
    </row>
    <row r="19" spans="1:14">
      <c r="A19" s="13"/>
      <c r="B19" s="122"/>
      <c r="C19" s="122"/>
      <c r="D19" s="122"/>
      <c r="E19" s="56"/>
      <c r="F19" s="13"/>
      <c r="G19" s="122"/>
      <c r="H19" s="122"/>
      <c r="I19" s="19"/>
      <c r="J19" s="19"/>
      <c r="K19" s="19"/>
      <c r="L19" s="19">
        <f t="shared" si="0"/>
        <v>0</v>
      </c>
      <c r="M19" s="108" t="str">
        <f t="shared" si="1"/>
        <v/>
      </c>
      <c r="N19" s="20"/>
    </row>
    <row r="20" spans="1:14">
      <c r="A20" s="13"/>
      <c r="B20" s="122"/>
      <c r="C20" s="122"/>
      <c r="D20" s="122"/>
      <c r="E20" s="56"/>
      <c r="F20" s="13"/>
      <c r="G20" s="122"/>
      <c r="H20" s="122"/>
      <c r="I20" s="19"/>
      <c r="J20" s="19"/>
      <c r="K20" s="19"/>
      <c r="L20" s="19">
        <f t="shared" si="0"/>
        <v>0</v>
      </c>
      <c r="M20" s="108" t="str">
        <f t="shared" si="1"/>
        <v/>
      </c>
      <c r="N20" s="20"/>
    </row>
    <row r="21" spans="1:14">
      <c r="A21" s="13"/>
      <c r="B21" s="122"/>
      <c r="C21" s="122"/>
      <c r="D21" s="122"/>
      <c r="E21" s="56"/>
      <c r="F21" s="13"/>
      <c r="G21" s="122"/>
      <c r="H21" s="122"/>
      <c r="I21" s="19"/>
      <c r="J21" s="19"/>
      <c r="K21" s="19"/>
      <c r="L21" s="19">
        <f t="shared" si="0"/>
        <v>0</v>
      </c>
      <c r="M21" s="108" t="str">
        <f t="shared" si="1"/>
        <v/>
      </c>
      <c r="N21" s="20"/>
    </row>
    <row r="22" spans="1:14">
      <c r="A22" s="13"/>
      <c r="B22" s="122"/>
      <c r="C22" s="122"/>
      <c r="D22" s="122"/>
      <c r="E22" s="56"/>
      <c r="F22" s="13"/>
      <c r="G22" s="122"/>
      <c r="H22" s="122"/>
      <c r="I22" s="19"/>
      <c r="J22" s="19"/>
      <c r="K22" s="19"/>
      <c r="L22" s="19">
        <f t="shared" si="0"/>
        <v>0</v>
      </c>
      <c r="M22" s="108" t="str">
        <f t="shared" si="1"/>
        <v/>
      </c>
      <c r="N22" s="20"/>
    </row>
    <row r="23" spans="1:14">
      <c r="A23" s="13"/>
      <c r="B23" s="122"/>
      <c r="C23" s="122"/>
      <c r="D23" s="122"/>
      <c r="E23" s="56"/>
      <c r="F23" s="13"/>
      <c r="G23" s="122"/>
      <c r="H23" s="122"/>
      <c r="I23" s="19"/>
      <c r="J23" s="19"/>
      <c r="K23" s="19"/>
      <c r="L23" s="19">
        <f t="shared" si="0"/>
        <v>0</v>
      </c>
      <c r="M23" s="108" t="str">
        <f t="shared" si="1"/>
        <v/>
      </c>
      <c r="N23" s="20"/>
    </row>
    <row r="24" spans="1:14">
      <c r="A24" s="13"/>
      <c r="B24" s="122"/>
      <c r="C24" s="122"/>
      <c r="D24" s="122"/>
      <c r="E24" s="56"/>
      <c r="F24" s="13"/>
      <c r="G24" s="122"/>
      <c r="H24" s="122"/>
      <c r="I24" s="19"/>
      <c r="J24" s="19"/>
      <c r="K24" s="19"/>
      <c r="L24" s="19">
        <f t="shared" si="0"/>
        <v>0</v>
      </c>
      <c r="M24" s="108" t="str">
        <f t="shared" si="1"/>
        <v/>
      </c>
      <c r="N24" s="20"/>
    </row>
    <row r="25" spans="1:14">
      <c r="A25" s="13"/>
      <c r="B25" s="122"/>
      <c r="C25" s="122"/>
      <c r="D25" s="122"/>
      <c r="E25" s="56"/>
      <c r="F25" s="13"/>
      <c r="G25" s="122"/>
      <c r="H25" s="122"/>
      <c r="I25" s="19"/>
      <c r="J25" s="19"/>
      <c r="K25" s="19"/>
      <c r="L25" s="19">
        <f t="shared" si="0"/>
        <v>0</v>
      </c>
      <c r="M25" s="108" t="str">
        <f t="shared" si="1"/>
        <v/>
      </c>
      <c r="N25" s="20"/>
    </row>
    <row r="26" spans="1:14">
      <c r="A26" s="13"/>
      <c r="B26" s="122"/>
      <c r="C26" s="122"/>
      <c r="D26" s="122"/>
      <c r="E26" s="56"/>
      <c r="F26" s="13"/>
      <c r="G26" s="122"/>
      <c r="H26" s="122"/>
      <c r="I26" s="19"/>
      <c r="J26" s="19"/>
      <c r="K26" s="19"/>
      <c r="L26" s="19">
        <f t="shared" si="0"/>
        <v>0</v>
      </c>
      <c r="M26" s="108" t="str">
        <f t="shared" si="1"/>
        <v/>
      </c>
      <c r="N26" s="20"/>
    </row>
    <row r="27" spans="1:14">
      <c r="A27" s="13"/>
      <c r="B27" s="122"/>
      <c r="C27" s="122"/>
      <c r="D27" s="122"/>
      <c r="E27" s="56"/>
      <c r="F27" s="13"/>
      <c r="G27" s="122"/>
      <c r="H27" s="122"/>
      <c r="I27" s="19"/>
      <c r="J27" s="19"/>
      <c r="K27" s="19"/>
      <c r="L27" s="19">
        <f t="shared" si="0"/>
        <v>0</v>
      </c>
      <c r="M27" s="108" t="str">
        <f t="shared" si="1"/>
        <v/>
      </c>
      <c r="N27" s="20"/>
    </row>
    <row r="28" spans="1:14">
      <c r="A28" s="13"/>
      <c r="B28" s="122"/>
      <c r="C28" s="122"/>
      <c r="D28" s="122"/>
      <c r="E28" s="56"/>
      <c r="F28" s="13"/>
      <c r="G28" s="122"/>
      <c r="H28" s="122"/>
      <c r="I28" s="19"/>
      <c r="J28" s="19"/>
      <c r="K28" s="19"/>
      <c r="L28" s="19"/>
      <c r="M28" s="19" t="s">
        <v>573</v>
      </c>
      <c r="N28" s="20"/>
    </row>
    <row r="29" spans="1:14">
      <c r="A29" s="13"/>
      <c r="B29" s="122"/>
      <c r="C29" s="122"/>
      <c r="D29" s="122"/>
      <c r="E29" s="56"/>
      <c r="F29" s="13"/>
      <c r="G29" s="122"/>
      <c r="H29" s="122"/>
      <c r="I29" s="19"/>
      <c r="J29" s="19"/>
      <c r="K29" s="19"/>
      <c r="L29" s="19"/>
      <c r="M29" s="19"/>
      <c r="N29" s="20"/>
    </row>
    <row r="30" spans="1:14">
      <c r="A30" s="761" t="s">
        <v>594</v>
      </c>
      <c r="B30" s="761"/>
      <c r="C30" s="761"/>
      <c r="D30" s="13"/>
      <c r="E30" s="56"/>
      <c r="F30" s="13"/>
      <c r="G30" s="13"/>
      <c r="H30" s="13"/>
      <c r="I30" s="19">
        <f>SUM(I6:I29)</f>
        <v>0</v>
      </c>
      <c r="J30" s="19">
        <f>SUM(J6:J29)</f>
        <v>0</v>
      </c>
      <c r="K30" s="19">
        <f>SUM(K6:K29)</f>
        <v>0</v>
      </c>
      <c r="L30" s="19">
        <f>K30-J30</f>
        <v>0</v>
      </c>
      <c r="M30" s="108" t="str">
        <f>IF(OR(J30=0,J30=""),"",ROUND(L30/J30*100,2))</f>
        <v/>
      </c>
      <c r="N30" s="20"/>
    </row>
    <row r="31" spans="1:14" s="2" customFormat="1" ht="15.75" customHeight="1">
      <c r="A31" s="2" t="str">
        <f>封面!B$10&amp;封面!D$10</f>
        <v>产权持有单位填表人：杨庆华</v>
      </c>
      <c r="C31" s="22"/>
      <c r="D31" s="22"/>
      <c r="E31" s="58"/>
    </row>
    <row r="32" spans="1:14" s="2" customFormat="1" ht="15.75" customHeight="1">
      <c r="A32" s="2" t="str">
        <f>封面!B$12&amp;封面!D$12&amp;封面!E$12&amp;封面!F$12&amp;封面!G$12&amp;封面!H$12&amp;封面!I$12</f>
        <v>填表日期：2019年1月24日</v>
      </c>
      <c r="E32" s="55"/>
      <c r="K32" s="24" t="str">
        <f>"评估人员："&amp;封面!$P$28</f>
        <v>评估人员：</v>
      </c>
    </row>
    <row r="33" spans="5:5" s="117" customFormat="1" ht="14.25">
      <c r="E33" s="123"/>
    </row>
  </sheetData>
  <mergeCells count="4">
    <mergeCell ref="A1:N1"/>
    <mergeCell ref="A2:N2"/>
    <mergeCell ref="M3:N3"/>
    <mergeCell ref="A30:C30"/>
  </mergeCells>
  <phoneticPr fontId="206" type="noConversion"/>
  <hyperlinks>
    <hyperlink ref="A30:C30" location="'4-12无形资产汇总'!A1" display="合         计"/>
  </hyperlinks>
  <printOptions horizontalCentered="1"/>
  <pageMargins left="0.55000000000000004" right="0.64" top="0.85" bottom="0.87" header="1.18" footer="0.81"/>
  <pageSetup paperSize="9" scale="90" orientation="landscape" r:id="rId1"/>
  <headerFooter alignWithMargins="0">
    <oddHeader>&amp;R&amp;"宋体,常规"&amp;10表4-12-2
共&amp;N页第&amp;P页
金额单位:人民币元</oddHeader>
  </headerFooter>
  <legacyDrawing r:id="rId2"/>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29"/>
  <sheetViews>
    <sheetView showGridLines="0" workbookViewId="0">
      <selection activeCell="W7" sqref="W7"/>
    </sheetView>
  </sheetViews>
  <sheetFormatPr defaultRowHeight="15.75" customHeight="1"/>
  <cols>
    <col min="1" max="1" width="5.75" style="4" customWidth="1"/>
    <col min="2" max="2" width="17.875" style="4" customWidth="1"/>
    <col min="3" max="3" width="8.5" style="49" bestFit="1" customWidth="1"/>
    <col min="4" max="4" width="16.25" style="4" customWidth="1"/>
    <col min="5" max="5" width="12.5" style="4" customWidth="1"/>
    <col min="6" max="6" width="10.875" style="4" customWidth="1"/>
    <col min="7" max="7" width="11.25" style="4" customWidth="1"/>
    <col min="8" max="8" width="10.875" style="4" customWidth="1"/>
    <col min="9" max="9" width="10.125" style="4" customWidth="1"/>
    <col min="10" max="11" width="9.125" style="4" customWidth="1"/>
    <col min="12" max="16384" width="9" style="4"/>
  </cols>
  <sheetData>
    <row r="1" spans="1:11" s="1" customFormat="1" ht="30" customHeight="1">
      <c r="A1" s="759" t="s">
        <v>1031</v>
      </c>
      <c r="B1" s="759"/>
      <c r="C1" s="759"/>
      <c r="D1" s="759"/>
      <c r="E1" s="759"/>
      <c r="F1" s="759"/>
      <c r="G1" s="759"/>
      <c r="H1" s="759"/>
      <c r="I1" s="759"/>
      <c r="J1" s="759"/>
      <c r="K1" s="759"/>
    </row>
    <row r="2" spans="1:11" s="2" customFormat="1" ht="14.1" customHeight="1">
      <c r="A2" s="760" t="str">
        <f>'1-汇总表'!A2:F2</f>
        <v>评估基准日：2018年12月31日</v>
      </c>
      <c r="B2" s="760"/>
      <c r="C2" s="760"/>
      <c r="D2" s="760"/>
      <c r="E2" s="760"/>
      <c r="F2" s="760"/>
      <c r="G2" s="768"/>
      <c r="H2" s="768"/>
      <c r="I2" s="768"/>
      <c r="J2" s="768"/>
      <c r="K2" s="768"/>
    </row>
    <row r="3" spans="1:11" s="2" customFormat="1" ht="14.1" customHeight="1">
      <c r="A3" s="7"/>
      <c r="B3" s="7"/>
      <c r="C3" s="62"/>
      <c r="D3" s="7"/>
      <c r="E3" s="7"/>
      <c r="F3" s="7"/>
      <c r="G3" s="8"/>
      <c r="H3" s="8"/>
      <c r="I3" s="8"/>
      <c r="J3" s="8"/>
      <c r="K3" s="10"/>
    </row>
    <row r="4" spans="1:11" s="2" customFormat="1" ht="15.75" customHeight="1">
      <c r="A4" s="54" t="str">
        <f>'1-汇总表'!A4</f>
        <v>产权持有人名称：阳煤集团青岛恒源化工有限公司</v>
      </c>
      <c r="C4" s="55"/>
      <c r="K4" s="12"/>
    </row>
    <row r="5" spans="1:11" s="67" customFormat="1" ht="27.75" customHeight="1">
      <c r="A5" s="16" t="s">
        <v>489</v>
      </c>
      <c r="B5" s="16" t="s">
        <v>1032</v>
      </c>
      <c r="C5" s="85" t="s">
        <v>1018</v>
      </c>
      <c r="D5" s="16" t="s">
        <v>1033</v>
      </c>
      <c r="E5" s="16" t="s">
        <v>720</v>
      </c>
      <c r="F5" s="16" t="s">
        <v>491</v>
      </c>
      <c r="G5" s="16" t="s">
        <v>1034</v>
      </c>
      <c r="H5" s="16" t="s">
        <v>492</v>
      </c>
      <c r="I5" s="16" t="s">
        <v>493</v>
      </c>
      <c r="J5" s="16" t="s">
        <v>494</v>
      </c>
      <c r="K5" s="16" t="s">
        <v>581</v>
      </c>
    </row>
    <row r="6" spans="1:11" ht="15.75" customHeight="1">
      <c r="A6" s="13"/>
      <c r="B6" s="114"/>
      <c r="C6" s="56"/>
      <c r="D6" s="13"/>
      <c r="E6" s="115"/>
      <c r="F6" s="115"/>
      <c r="G6" s="116"/>
      <c r="H6" s="115"/>
      <c r="I6" s="19">
        <f>H6-F6</f>
        <v>0</v>
      </c>
      <c r="J6" s="108" t="str">
        <f>IF(OR(F6=0,F6=""),"",ROUND(I6/F6*100,2))</f>
        <v/>
      </c>
      <c r="K6" s="20"/>
    </row>
    <row r="7" spans="1:11" ht="15.75" customHeight="1">
      <c r="A7" s="13"/>
      <c r="B7" s="17"/>
      <c r="C7" s="56"/>
      <c r="D7" s="13"/>
      <c r="E7" s="115"/>
      <c r="F7" s="115"/>
      <c r="G7" s="116"/>
      <c r="H7" s="115"/>
      <c r="I7" s="19">
        <f t="shared" ref="I7:I27" si="0">H7-F7</f>
        <v>0</v>
      </c>
      <c r="J7" s="108" t="str">
        <f t="shared" ref="J7:J23" si="1">IF(OR(F7=0,F7=""),"",ROUND(I7/F7*100,2))</f>
        <v/>
      </c>
      <c r="K7" s="20"/>
    </row>
    <row r="8" spans="1:11" ht="15.75" customHeight="1">
      <c r="A8" s="13"/>
      <c r="B8" s="17"/>
      <c r="C8" s="56"/>
      <c r="D8" s="13"/>
      <c r="E8" s="19"/>
      <c r="F8" s="19"/>
      <c r="G8" s="116"/>
      <c r="H8" s="19"/>
      <c r="I8" s="19">
        <f t="shared" si="0"/>
        <v>0</v>
      </c>
      <c r="J8" s="108" t="str">
        <f t="shared" si="1"/>
        <v/>
      </c>
      <c r="K8" s="20"/>
    </row>
    <row r="9" spans="1:11" ht="15.75" customHeight="1">
      <c r="A9" s="13"/>
      <c r="B9" s="17"/>
      <c r="C9" s="56"/>
      <c r="D9" s="13"/>
      <c r="E9" s="19"/>
      <c r="F9" s="19"/>
      <c r="G9" s="116"/>
      <c r="H9" s="19"/>
      <c r="I9" s="19">
        <f t="shared" si="0"/>
        <v>0</v>
      </c>
      <c r="J9" s="108" t="str">
        <f t="shared" si="1"/>
        <v/>
      </c>
      <c r="K9" s="20"/>
    </row>
    <row r="10" spans="1:11" ht="15.75" customHeight="1">
      <c r="A10" s="13"/>
      <c r="B10" s="17"/>
      <c r="C10" s="56"/>
      <c r="D10" s="13"/>
      <c r="E10" s="19"/>
      <c r="F10" s="19"/>
      <c r="G10" s="116"/>
      <c r="H10" s="19"/>
      <c r="I10" s="19">
        <f t="shared" si="0"/>
        <v>0</v>
      </c>
      <c r="J10" s="108" t="str">
        <f t="shared" si="1"/>
        <v/>
      </c>
      <c r="K10" s="20"/>
    </row>
    <row r="11" spans="1:11" ht="15.75" customHeight="1">
      <c r="A11" s="13"/>
      <c r="B11" s="17"/>
      <c r="C11" s="56"/>
      <c r="D11" s="13"/>
      <c r="E11" s="19"/>
      <c r="F11" s="19"/>
      <c r="G11" s="116"/>
      <c r="H11" s="19"/>
      <c r="I11" s="19">
        <f t="shared" si="0"/>
        <v>0</v>
      </c>
      <c r="J11" s="108" t="str">
        <f t="shared" si="1"/>
        <v/>
      </c>
      <c r="K11" s="20"/>
    </row>
    <row r="12" spans="1:11" ht="15.75" customHeight="1">
      <c r="A12" s="13"/>
      <c r="B12" s="17"/>
      <c r="C12" s="56"/>
      <c r="D12" s="13"/>
      <c r="E12" s="19"/>
      <c r="F12" s="19"/>
      <c r="G12" s="116"/>
      <c r="H12" s="19"/>
      <c r="I12" s="19">
        <f t="shared" si="0"/>
        <v>0</v>
      </c>
      <c r="J12" s="108" t="str">
        <f t="shared" si="1"/>
        <v/>
      </c>
      <c r="K12" s="20"/>
    </row>
    <row r="13" spans="1:11" ht="15.75" customHeight="1">
      <c r="A13" s="13"/>
      <c r="B13" s="17"/>
      <c r="C13" s="56"/>
      <c r="D13" s="13"/>
      <c r="E13" s="19"/>
      <c r="F13" s="19"/>
      <c r="G13" s="116"/>
      <c r="H13" s="19"/>
      <c r="I13" s="19">
        <f t="shared" si="0"/>
        <v>0</v>
      </c>
      <c r="J13" s="108" t="str">
        <f t="shared" si="1"/>
        <v/>
      </c>
      <c r="K13" s="20"/>
    </row>
    <row r="14" spans="1:11" ht="15.75" customHeight="1">
      <c r="A14" s="13"/>
      <c r="B14" s="17"/>
      <c r="C14" s="56"/>
      <c r="D14" s="13"/>
      <c r="E14" s="19"/>
      <c r="F14" s="19"/>
      <c r="G14" s="116"/>
      <c r="H14" s="19"/>
      <c r="I14" s="19">
        <f t="shared" si="0"/>
        <v>0</v>
      </c>
      <c r="J14" s="108" t="str">
        <f t="shared" si="1"/>
        <v/>
      </c>
      <c r="K14" s="20"/>
    </row>
    <row r="15" spans="1:11" ht="15.75" customHeight="1">
      <c r="A15" s="13"/>
      <c r="B15" s="17"/>
      <c r="C15" s="56"/>
      <c r="D15" s="13"/>
      <c r="E15" s="19"/>
      <c r="F15" s="19"/>
      <c r="G15" s="116"/>
      <c r="H15" s="19"/>
      <c r="I15" s="19">
        <f t="shared" si="0"/>
        <v>0</v>
      </c>
      <c r="J15" s="108" t="str">
        <f t="shared" si="1"/>
        <v/>
      </c>
      <c r="K15" s="20"/>
    </row>
    <row r="16" spans="1:11" ht="15.75" customHeight="1">
      <c r="A16" s="13"/>
      <c r="B16" s="17"/>
      <c r="C16" s="56"/>
      <c r="D16" s="13"/>
      <c r="E16" s="19"/>
      <c r="F16" s="19"/>
      <c r="G16" s="116"/>
      <c r="H16" s="19"/>
      <c r="I16" s="19"/>
      <c r="J16" s="108"/>
      <c r="K16" s="20"/>
    </row>
    <row r="17" spans="1:11" ht="15.75" customHeight="1">
      <c r="A17" s="13"/>
      <c r="B17" s="17"/>
      <c r="C17" s="56"/>
      <c r="D17" s="13"/>
      <c r="E17" s="19"/>
      <c r="F17" s="19"/>
      <c r="G17" s="116"/>
      <c r="H17" s="19"/>
      <c r="I17" s="19">
        <f t="shared" si="0"/>
        <v>0</v>
      </c>
      <c r="J17" s="108" t="str">
        <f t="shared" si="1"/>
        <v/>
      </c>
      <c r="K17" s="20"/>
    </row>
    <row r="18" spans="1:11" ht="15.75" customHeight="1">
      <c r="A18" s="13"/>
      <c r="B18" s="17"/>
      <c r="C18" s="56"/>
      <c r="D18" s="13"/>
      <c r="E18" s="19"/>
      <c r="F18" s="19"/>
      <c r="G18" s="116"/>
      <c r="H18" s="19"/>
      <c r="I18" s="19">
        <f t="shared" si="0"/>
        <v>0</v>
      </c>
      <c r="J18" s="108" t="str">
        <f t="shared" si="1"/>
        <v/>
      </c>
      <c r="K18" s="20"/>
    </row>
    <row r="19" spans="1:11" ht="15.75" customHeight="1">
      <c r="A19" s="13"/>
      <c r="B19" s="17"/>
      <c r="C19" s="56"/>
      <c r="D19" s="13"/>
      <c r="E19" s="19"/>
      <c r="F19" s="19"/>
      <c r="G19" s="116"/>
      <c r="H19" s="19"/>
      <c r="I19" s="19">
        <f t="shared" si="0"/>
        <v>0</v>
      </c>
      <c r="J19" s="108" t="str">
        <f t="shared" si="1"/>
        <v/>
      </c>
      <c r="K19" s="20"/>
    </row>
    <row r="20" spans="1:11" ht="15.75" customHeight="1">
      <c r="A20" s="13"/>
      <c r="B20" s="17"/>
      <c r="C20" s="56"/>
      <c r="D20" s="13"/>
      <c r="E20" s="19"/>
      <c r="F20" s="19"/>
      <c r="G20" s="116"/>
      <c r="H20" s="19"/>
      <c r="I20" s="19">
        <f t="shared" si="0"/>
        <v>0</v>
      </c>
      <c r="J20" s="108" t="str">
        <f t="shared" si="1"/>
        <v/>
      </c>
      <c r="K20" s="20"/>
    </row>
    <row r="21" spans="1:11" ht="15.75" customHeight="1">
      <c r="A21" s="13"/>
      <c r="B21" s="17"/>
      <c r="C21" s="56"/>
      <c r="D21" s="13"/>
      <c r="E21" s="19"/>
      <c r="F21" s="19"/>
      <c r="G21" s="116"/>
      <c r="H21" s="19"/>
      <c r="I21" s="19">
        <f t="shared" si="0"/>
        <v>0</v>
      </c>
      <c r="J21" s="108" t="str">
        <f t="shared" si="1"/>
        <v/>
      </c>
      <c r="K21" s="20"/>
    </row>
    <row r="22" spans="1:11" ht="15.75" customHeight="1">
      <c r="A22" s="13"/>
      <c r="B22" s="17"/>
      <c r="C22" s="56"/>
      <c r="D22" s="13"/>
      <c r="E22" s="19"/>
      <c r="F22" s="19"/>
      <c r="G22" s="116"/>
      <c r="H22" s="19"/>
      <c r="I22" s="19">
        <f t="shared" si="0"/>
        <v>0</v>
      </c>
      <c r="J22" s="108" t="str">
        <f t="shared" si="1"/>
        <v/>
      </c>
      <c r="K22" s="20"/>
    </row>
    <row r="23" spans="1:11" ht="15.75" customHeight="1">
      <c r="A23" s="13"/>
      <c r="B23" s="17"/>
      <c r="C23" s="56"/>
      <c r="D23" s="13"/>
      <c r="E23" s="19"/>
      <c r="F23" s="19"/>
      <c r="G23" s="116"/>
      <c r="H23" s="19"/>
      <c r="I23" s="19">
        <f t="shared" si="0"/>
        <v>0</v>
      </c>
      <c r="J23" s="108" t="str">
        <f t="shared" si="1"/>
        <v/>
      </c>
      <c r="K23" s="20"/>
    </row>
    <row r="24" spans="1:11" ht="15.75" customHeight="1">
      <c r="A24" s="13"/>
      <c r="B24" s="17"/>
      <c r="C24" s="56"/>
      <c r="D24" s="13"/>
      <c r="E24" s="19"/>
      <c r="F24" s="19"/>
      <c r="G24" s="116"/>
      <c r="H24" s="19"/>
      <c r="I24" s="19">
        <f t="shared" si="0"/>
        <v>0</v>
      </c>
      <c r="J24" s="19" t="s">
        <v>573</v>
      </c>
      <c r="K24" s="20"/>
    </row>
    <row r="25" spans="1:11" ht="15.75" customHeight="1">
      <c r="A25" s="13"/>
      <c r="B25" s="17"/>
      <c r="C25" s="56"/>
      <c r="D25" s="13"/>
      <c r="E25" s="19"/>
      <c r="F25" s="19"/>
      <c r="G25" s="116"/>
      <c r="H25" s="19"/>
      <c r="I25" s="19">
        <f t="shared" si="0"/>
        <v>0</v>
      </c>
      <c r="J25" s="19" t="s">
        <v>573</v>
      </c>
      <c r="K25" s="20"/>
    </row>
    <row r="26" spans="1:11" ht="15.75" customHeight="1">
      <c r="A26" s="13"/>
      <c r="B26" s="17"/>
      <c r="C26" s="56"/>
      <c r="D26" s="13"/>
      <c r="E26" s="19"/>
      <c r="F26" s="19"/>
      <c r="G26" s="116"/>
      <c r="H26" s="19"/>
      <c r="I26" s="19">
        <f t="shared" si="0"/>
        <v>0</v>
      </c>
      <c r="J26" s="19"/>
      <c r="K26" s="20"/>
    </row>
    <row r="27" spans="1:11" ht="15.75" customHeight="1">
      <c r="A27" s="761" t="s">
        <v>594</v>
      </c>
      <c r="B27" s="761"/>
      <c r="C27" s="56"/>
      <c r="D27" s="13"/>
      <c r="E27" s="19"/>
      <c r="F27" s="19">
        <f>SUM(F6:F26)</f>
        <v>0</v>
      </c>
      <c r="G27" s="116"/>
      <c r="H27" s="19">
        <f>SUM(H6:H26)</f>
        <v>0</v>
      </c>
      <c r="I27" s="19">
        <f t="shared" si="0"/>
        <v>0</v>
      </c>
      <c r="J27" s="108" t="str">
        <f>IF(OR(F27=0,F27=""),"",ROUND(I27/F27*100,2))</f>
        <v/>
      </c>
      <c r="K27" s="20"/>
    </row>
    <row r="28" spans="1:11" s="2" customFormat="1" ht="15.75" customHeight="1">
      <c r="A28" s="2" t="str">
        <f>封面!B$10&amp;封面!D$10</f>
        <v>产权持有单位填表人：杨庆华</v>
      </c>
      <c r="C28" s="58"/>
      <c r="D28" s="22"/>
      <c r="E28" s="22"/>
    </row>
    <row r="29" spans="1:11" s="2" customFormat="1" ht="15.75" customHeight="1">
      <c r="A29" s="2" t="str">
        <f>封面!B$12&amp;封面!D$12&amp;封面!E$12&amp;封面!F$12&amp;封面!G$12&amp;封面!H$12&amp;封面!I$12</f>
        <v>填表日期：2019年1月24日</v>
      </c>
      <c r="C29" s="55"/>
      <c r="H29" s="24" t="str">
        <f>"评估人员："&amp;封面!$P$28</f>
        <v>评估人员：</v>
      </c>
    </row>
  </sheetData>
  <mergeCells count="3">
    <mergeCell ref="A1:K1"/>
    <mergeCell ref="A2:K2"/>
    <mergeCell ref="A27:B27"/>
  </mergeCells>
  <phoneticPr fontId="206" type="noConversion"/>
  <hyperlinks>
    <hyperlink ref="A27:B27" location="'4-12无形资产汇总'!A1" display="合         计"/>
  </hyperlinks>
  <printOptions horizontalCentered="1"/>
  <pageMargins left="0.56000000000000005" right="0.56000000000000005" top="0.87" bottom="0.87" header="1.27" footer="0.82"/>
  <pageSetup paperSize="9" fitToHeight="0" orientation="landscape" horizontalDpi="4294967292" r:id="rId1"/>
  <headerFooter scaleWithDoc="0">
    <oddHeader>&amp;R&amp;"宋体,常规"&amp;10表4-12-3
共&amp;N页第&amp;P页
金额单位:人民币元</oddHeader>
  </headerFooter>
  <legacyDrawing r:id="rId2"/>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showGridLines="0" workbookViewId="0">
      <selection activeCell="W7" sqref="W7"/>
    </sheetView>
  </sheetViews>
  <sheetFormatPr defaultRowHeight="15.75" customHeight="1"/>
  <cols>
    <col min="1" max="1" width="6.875" style="28" customWidth="1"/>
    <col min="2" max="2" width="29.625" style="28" customWidth="1"/>
    <col min="3" max="3" width="13.5" style="29" customWidth="1"/>
    <col min="4" max="4" width="15.25" style="28" customWidth="1"/>
    <col min="5" max="5" width="14" style="28" customWidth="1"/>
    <col min="6" max="6" width="15.375" style="28" customWidth="1"/>
    <col min="7" max="7" width="9.75" style="28" customWidth="1"/>
    <col min="8" max="8" width="16.75" style="28" customWidth="1"/>
    <col min="9" max="16384" width="9" style="28"/>
  </cols>
  <sheetData>
    <row r="1" spans="1:8" s="25" customFormat="1" ht="30" customHeight="1">
      <c r="A1" s="789" t="s">
        <v>1035</v>
      </c>
      <c r="B1" s="789"/>
      <c r="C1" s="789"/>
      <c r="D1" s="789"/>
      <c r="E1" s="789"/>
      <c r="F1" s="789"/>
      <c r="G1" s="789"/>
      <c r="H1" s="789"/>
    </row>
    <row r="2" spans="1:8" s="26" customFormat="1" ht="14.1" customHeight="1">
      <c r="A2" s="790" t="str">
        <f>'1-汇总表'!A2:F2</f>
        <v>评估基准日：2018年12月31日</v>
      </c>
      <c r="B2" s="790"/>
      <c r="C2" s="790"/>
      <c r="D2" s="790"/>
      <c r="E2" s="791"/>
      <c r="F2" s="791"/>
      <c r="G2" s="791"/>
      <c r="H2" s="791"/>
    </row>
    <row r="3" spans="1:8" s="26" customFormat="1" ht="14.1" customHeight="1">
      <c r="A3" s="30"/>
      <c r="B3" s="30"/>
      <c r="C3" s="31"/>
      <c r="D3" s="30"/>
      <c r="E3" s="45"/>
      <c r="F3" s="45"/>
      <c r="G3" s="45"/>
      <c r="H3" s="32"/>
    </row>
    <row r="4" spans="1:8" s="26" customFormat="1" ht="15.75" customHeight="1">
      <c r="A4" s="113" t="str">
        <f>'1-汇总表'!A4</f>
        <v>产权持有人名称：阳煤集团青岛恒源化工有限公司</v>
      </c>
      <c r="C4" s="43"/>
      <c r="H4" s="34"/>
    </row>
    <row r="5" spans="1:8" s="112" customFormat="1" ht="27.75" customHeight="1">
      <c r="A5" s="37" t="s">
        <v>489</v>
      </c>
      <c r="B5" s="37" t="s">
        <v>1036</v>
      </c>
      <c r="C5" s="36" t="s">
        <v>646</v>
      </c>
      <c r="D5" s="37" t="s">
        <v>491</v>
      </c>
      <c r="E5" s="37" t="s">
        <v>492</v>
      </c>
      <c r="F5" s="37" t="s">
        <v>493</v>
      </c>
      <c r="G5" s="37" t="s">
        <v>494</v>
      </c>
      <c r="H5" s="37" t="s">
        <v>581</v>
      </c>
    </row>
    <row r="6" spans="1:8" ht="15.75" customHeight="1">
      <c r="A6" s="35"/>
      <c r="B6" s="38"/>
      <c r="C6" s="36"/>
      <c r="D6" s="48"/>
      <c r="E6" s="48">
        <f>D6</f>
        <v>0</v>
      </c>
      <c r="F6" s="48">
        <f>E6-D6</f>
        <v>0</v>
      </c>
      <c r="G6" s="108" t="str">
        <f>IF(OR(D6=0,D6=""),"",ROUND(F6/D6*100,2))</f>
        <v/>
      </c>
      <c r="H6" s="40"/>
    </row>
    <row r="7" spans="1:8" ht="15.75" customHeight="1">
      <c r="A7" s="35"/>
      <c r="B7" s="38"/>
      <c r="C7" s="36"/>
      <c r="D7" s="48"/>
      <c r="E7" s="48">
        <f t="shared" ref="E7:E23" si="0">D7</f>
        <v>0</v>
      </c>
      <c r="F7" s="48">
        <f t="shared" ref="F7:F23" si="1">E7-D7</f>
        <v>0</v>
      </c>
      <c r="G7" s="108" t="str">
        <f t="shared" ref="G7:G23" si="2">IF(OR(D7=0,D7=""),"",ROUND(F7/D7*100,2))</f>
        <v/>
      </c>
      <c r="H7" s="40"/>
    </row>
    <row r="8" spans="1:8" ht="15.75" customHeight="1">
      <c r="A8" s="35"/>
      <c r="B8" s="38"/>
      <c r="C8" s="36"/>
      <c r="D8" s="48"/>
      <c r="E8" s="48">
        <f t="shared" si="0"/>
        <v>0</v>
      </c>
      <c r="F8" s="48">
        <f t="shared" si="1"/>
        <v>0</v>
      </c>
      <c r="G8" s="108" t="str">
        <f t="shared" si="2"/>
        <v/>
      </c>
      <c r="H8" s="40"/>
    </row>
    <row r="9" spans="1:8" ht="15.75" customHeight="1">
      <c r="A9" s="35"/>
      <c r="B9" s="38"/>
      <c r="C9" s="36"/>
      <c r="D9" s="48"/>
      <c r="E9" s="48">
        <f t="shared" si="0"/>
        <v>0</v>
      </c>
      <c r="F9" s="48">
        <f t="shared" si="1"/>
        <v>0</v>
      </c>
      <c r="G9" s="108" t="str">
        <f t="shared" si="2"/>
        <v/>
      </c>
      <c r="H9" s="40"/>
    </row>
    <row r="10" spans="1:8" ht="15.75" customHeight="1">
      <c r="A10" s="35"/>
      <c r="B10" s="38"/>
      <c r="C10" s="36"/>
      <c r="D10" s="48"/>
      <c r="E10" s="48">
        <f t="shared" si="0"/>
        <v>0</v>
      </c>
      <c r="F10" s="48">
        <f t="shared" si="1"/>
        <v>0</v>
      </c>
      <c r="G10" s="108" t="str">
        <f t="shared" si="2"/>
        <v/>
      </c>
      <c r="H10" s="40"/>
    </row>
    <row r="11" spans="1:8" ht="15.75" customHeight="1">
      <c r="A11" s="35"/>
      <c r="B11" s="38"/>
      <c r="C11" s="36"/>
      <c r="D11" s="48"/>
      <c r="E11" s="48">
        <f t="shared" si="0"/>
        <v>0</v>
      </c>
      <c r="F11" s="48">
        <f t="shared" si="1"/>
        <v>0</v>
      </c>
      <c r="G11" s="108" t="str">
        <f t="shared" si="2"/>
        <v/>
      </c>
      <c r="H11" s="40"/>
    </row>
    <row r="12" spans="1:8" ht="15.75" customHeight="1">
      <c r="A12" s="35"/>
      <c r="B12" s="38"/>
      <c r="C12" s="36"/>
      <c r="D12" s="48"/>
      <c r="E12" s="48">
        <f t="shared" si="0"/>
        <v>0</v>
      </c>
      <c r="F12" s="48">
        <f t="shared" si="1"/>
        <v>0</v>
      </c>
      <c r="G12" s="108" t="str">
        <f t="shared" si="2"/>
        <v/>
      </c>
      <c r="H12" s="40"/>
    </row>
    <row r="13" spans="1:8" ht="15.75" customHeight="1">
      <c r="A13" s="35"/>
      <c r="B13" s="38"/>
      <c r="C13" s="36"/>
      <c r="D13" s="48"/>
      <c r="E13" s="48"/>
      <c r="F13" s="48"/>
      <c r="G13" s="108"/>
      <c r="H13" s="40"/>
    </row>
    <row r="14" spans="1:8" ht="15.75" customHeight="1">
      <c r="A14" s="35"/>
      <c r="B14" s="38"/>
      <c r="C14" s="36"/>
      <c r="D14" s="48"/>
      <c r="E14" s="48">
        <f t="shared" si="0"/>
        <v>0</v>
      </c>
      <c r="F14" s="48">
        <f t="shared" si="1"/>
        <v>0</v>
      </c>
      <c r="G14" s="108" t="str">
        <f t="shared" si="2"/>
        <v/>
      </c>
      <c r="H14" s="40"/>
    </row>
    <row r="15" spans="1:8" ht="15.75" customHeight="1">
      <c r="A15" s="35"/>
      <c r="B15" s="38"/>
      <c r="C15" s="36"/>
      <c r="D15" s="48"/>
      <c r="E15" s="48">
        <f t="shared" si="0"/>
        <v>0</v>
      </c>
      <c r="F15" s="48">
        <f t="shared" si="1"/>
        <v>0</v>
      </c>
      <c r="G15" s="108" t="str">
        <f t="shared" si="2"/>
        <v/>
      </c>
      <c r="H15" s="40"/>
    </row>
    <row r="16" spans="1:8" ht="15.75" customHeight="1">
      <c r="A16" s="35"/>
      <c r="B16" s="38"/>
      <c r="C16" s="36"/>
      <c r="D16" s="48"/>
      <c r="E16" s="48">
        <f t="shared" si="0"/>
        <v>0</v>
      </c>
      <c r="F16" s="48">
        <f t="shared" si="1"/>
        <v>0</v>
      </c>
      <c r="G16" s="108" t="str">
        <f t="shared" si="2"/>
        <v/>
      </c>
      <c r="H16" s="40"/>
    </row>
    <row r="17" spans="1:8" ht="15.75" customHeight="1">
      <c r="A17" s="35"/>
      <c r="B17" s="38"/>
      <c r="C17" s="36"/>
      <c r="D17" s="48"/>
      <c r="E17" s="48">
        <f t="shared" si="0"/>
        <v>0</v>
      </c>
      <c r="F17" s="48">
        <f t="shared" si="1"/>
        <v>0</v>
      </c>
      <c r="G17" s="108" t="str">
        <f t="shared" si="2"/>
        <v/>
      </c>
      <c r="H17" s="40"/>
    </row>
    <row r="18" spans="1:8" ht="15.75" customHeight="1">
      <c r="A18" s="35"/>
      <c r="B18" s="38"/>
      <c r="C18" s="36"/>
      <c r="D18" s="48"/>
      <c r="E18" s="48">
        <f t="shared" si="0"/>
        <v>0</v>
      </c>
      <c r="F18" s="48">
        <f t="shared" si="1"/>
        <v>0</v>
      </c>
      <c r="G18" s="108" t="str">
        <f t="shared" si="2"/>
        <v/>
      </c>
      <c r="H18" s="40"/>
    </row>
    <row r="19" spans="1:8" ht="15.75" customHeight="1">
      <c r="A19" s="35"/>
      <c r="B19" s="38"/>
      <c r="C19" s="36"/>
      <c r="D19" s="48"/>
      <c r="E19" s="48">
        <f t="shared" si="0"/>
        <v>0</v>
      </c>
      <c r="F19" s="48">
        <f t="shared" si="1"/>
        <v>0</v>
      </c>
      <c r="G19" s="108" t="str">
        <f t="shared" si="2"/>
        <v/>
      </c>
      <c r="H19" s="40"/>
    </row>
    <row r="20" spans="1:8" ht="15.75" customHeight="1">
      <c r="A20" s="35"/>
      <c r="B20" s="38"/>
      <c r="C20" s="36"/>
      <c r="D20" s="48"/>
      <c r="E20" s="48">
        <f t="shared" si="0"/>
        <v>0</v>
      </c>
      <c r="F20" s="48">
        <f t="shared" si="1"/>
        <v>0</v>
      </c>
      <c r="G20" s="108" t="str">
        <f t="shared" si="2"/>
        <v/>
      </c>
      <c r="H20" s="40"/>
    </row>
    <row r="21" spans="1:8" ht="15.75" customHeight="1">
      <c r="A21" s="35"/>
      <c r="B21" s="38"/>
      <c r="C21" s="36"/>
      <c r="D21" s="48"/>
      <c r="E21" s="48">
        <f t="shared" si="0"/>
        <v>0</v>
      </c>
      <c r="F21" s="48">
        <f t="shared" si="1"/>
        <v>0</v>
      </c>
      <c r="G21" s="108" t="str">
        <f t="shared" si="2"/>
        <v/>
      </c>
      <c r="H21" s="40"/>
    </row>
    <row r="22" spans="1:8" ht="15.75" customHeight="1">
      <c r="A22" s="35"/>
      <c r="B22" s="38"/>
      <c r="C22" s="36"/>
      <c r="D22" s="48"/>
      <c r="E22" s="48">
        <f t="shared" si="0"/>
        <v>0</v>
      </c>
      <c r="F22" s="48">
        <f t="shared" si="1"/>
        <v>0</v>
      </c>
      <c r="G22" s="108" t="str">
        <f t="shared" si="2"/>
        <v/>
      </c>
      <c r="H22" s="40"/>
    </row>
    <row r="23" spans="1:8" ht="15.75" customHeight="1">
      <c r="A23" s="35"/>
      <c r="B23" s="38"/>
      <c r="C23" s="36"/>
      <c r="D23" s="48"/>
      <c r="E23" s="48">
        <f t="shared" si="0"/>
        <v>0</v>
      </c>
      <c r="F23" s="48">
        <f t="shared" si="1"/>
        <v>0</v>
      </c>
      <c r="G23" s="108" t="str">
        <f t="shared" si="2"/>
        <v/>
      </c>
      <c r="H23" s="40"/>
    </row>
    <row r="24" spans="1:8" ht="15.75" customHeight="1">
      <c r="A24" s="35"/>
      <c r="B24" s="38"/>
      <c r="C24" s="36"/>
      <c r="D24" s="48"/>
      <c r="E24" s="48"/>
      <c r="F24" s="48"/>
      <c r="G24" s="48" t="s">
        <v>573</v>
      </c>
      <c r="H24" s="40"/>
    </row>
    <row r="25" spans="1:8" ht="15.75" customHeight="1">
      <c r="A25" s="35"/>
      <c r="B25" s="38"/>
      <c r="C25" s="36"/>
      <c r="D25" s="48"/>
      <c r="E25" s="48"/>
      <c r="F25" s="48"/>
      <c r="G25" s="48" t="s">
        <v>573</v>
      </c>
      <c r="H25" s="40"/>
    </row>
    <row r="26" spans="1:8" ht="15.75" customHeight="1">
      <c r="A26" s="35"/>
      <c r="B26" s="38"/>
      <c r="C26" s="36"/>
      <c r="D26" s="48"/>
      <c r="E26" s="48"/>
      <c r="F26" s="48"/>
      <c r="G26" s="48" t="s">
        <v>573</v>
      </c>
      <c r="H26" s="40"/>
    </row>
    <row r="27" spans="1:8" ht="15.75" customHeight="1">
      <c r="A27" s="792" t="s">
        <v>666</v>
      </c>
      <c r="B27" s="792"/>
      <c r="C27" s="36"/>
      <c r="D27" s="48">
        <f>SUM(D6:D26)</f>
        <v>0</v>
      </c>
      <c r="E27" s="48">
        <f>SUM(E6:E26)</f>
        <v>0</v>
      </c>
      <c r="F27" s="48">
        <f>E27-D27</f>
        <v>0</v>
      </c>
      <c r="G27" s="108" t="str">
        <f>IF(OR(D27=0,D27=""),"",ROUND(F27/D27*100,2))</f>
        <v/>
      </c>
      <c r="H27" s="40"/>
    </row>
    <row r="28" spans="1:8" s="26" customFormat="1" ht="15.75" customHeight="1">
      <c r="A28" s="26" t="str">
        <f>封面!B$10&amp;封面!D$10</f>
        <v>产权持有单位填表人：杨庆华</v>
      </c>
      <c r="C28" s="41"/>
      <c r="D28" s="42"/>
      <c r="E28" s="42"/>
    </row>
    <row r="29" spans="1:8" s="26" customFormat="1" ht="15.75" customHeight="1">
      <c r="A29" s="26" t="str">
        <f>封面!B$12&amp;封面!D$12&amp;封面!E$12&amp;封面!F$12&amp;封面!G$12&amp;封面!H$12&amp;封面!I$12</f>
        <v>填表日期：2019年1月24日</v>
      </c>
      <c r="C29" s="43"/>
      <c r="E29" s="44" t="str">
        <f>"评估人员："&amp;封面!$P$22</f>
        <v>评估人员：</v>
      </c>
    </row>
  </sheetData>
  <mergeCells count="3">
    <mergeCell ref="A1:H1"/>
    <mergeCell ref="A2:H2"/>
    <mergeCell ref="A27:B27"/>
  </mergeCells>
  <phoneticPr fontId="206" type="noConversion"/>
  <hyperlinks>
    <hyperlink ref="A27:B27" location="'4-非流动资产汇总'!A1" display="合            计"/>
  </hyperlinks>
  <printOptions horizontalCentered="1"/>
  <pageMargins left="0.47" right="0.43" top="0.87" bottom="0.87" header="1.25" footer="0.78"/>
  <pageSetup paperSize="9" fitToHeight="0" orientation="landscape" horizontalDpi="4294967292" r:id="rId1"/>
  <headerFooter scaleWithDoc="0">
    <oddHeader>&amp;R&amp;"宋体,常规"&amp;10表4-13
共&amp;N页第&amp;P页
金额单位:人民币元</oddHeader>
  </headerFooter>
  <legacyDrawing r:id="rId2"/>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workbookViewId="0">
      <selection activeCell="D25" sqref="D25:E25"/>
    </sheetView>
  </sheetViews>
  <sheetFormatPr defaultRowHeight="15.75" customHeight="1"/>
  <cols>
    <col min="1" max="1" width="6.75" style="90" customWidth="1"/>
    <col min="2" max="2" width="28.875" style="90" customWidth="1"/>
    <col min="3" max="3" width="14.75" style="91" customWidth="1"/>
    <col min="4" max="4" width="14.625" style="90" customWidth="1"/>
    <col min="5" max="5" width="14.75" style="90" customWidth="1"/>
    <col min="6" max="6" width="14.5" style="90" customWidth="1"/>
    <col min="7" max="7" width="10.75" style="90" customWidth="1"/>
    <col min="8" max="8" width="16" style="90" customWidth="1"/>
    <col min="9" max="16384" width="9" style="90"/>
  </cols>
  <sheetData>
    <row r="1" spans="1:8" s="88" customFormat="1" ht="30" customHeight="1">
      <c r="A1" s="771" t="s">
        <v>1037</v>
      </c>
      <c r="B1" s="772"/>
      <c r="C1" s="772"/>
      <c r="D1" s="772"/>
      <c r="E1" s="772"/>
      <c r="F1" s="772"/>
      <c r="G1" s="772"/>
      <c r="H1" s="772"/>
    </row>
    <row r="2" spans="1:8" ht="14.1" customHeight="1">
      <c r="A2" s="773" t="str">
        <f>'1-汇总表'!A2:F2</f>
        <v>评估基准日：2018年12月31日</v>
      </c>
      <c r="B2" s="774"/>
      <c r="C2" s="774"/>
      <c r="D2" s="774"/>
      <c r="E2" s="780"/>
      <c r="F2" s="780"/>
      <c r="G2" s="780"/>
      <c r="H2" s="780"/>
    </row>
    <row r="3" spans="1:8" ht="14.1" customHeight="1">
      <c r="A3" s="92"/>
      <c r="B3" s="92"/>
      <c r="C3" s="94"/>
      <c r="D3" s="92"/>
      <c r="E3" s="93"/>
      <c r="F3" s="93"/>
      <c r="G3" s="93"/>
      <c r="H3" s="95"/>
    </row>
    <row r="4" spans="1:8" ht="15.75" customHeight="1">
      <c r="A4" s="111" t="str">
        <f>'1-汇总表'!A4</f>
        <v>产权持有人名称：阳煤集团青岛恒源化工有限公司</v>
      </c>
      <c r="H4" s="96"/>
    </row>
    <row r="5" spans="1:8" s="110" customFormat="1" ht="27.75" customHeight="1">
      <c r="A5" s="98" t="s">
        <v>5</v>
      </c>
      <c r="B5" s="98" t="s">
        <v>1038</v>
      </c>
      <c r="C5" s="97" t="s">
        <v>821</v>
      </c>
      <c r="D5" s="98" t="s">
        <v>605</v>
      </c>
      <c r="E5" s="98" t="s">
        <v>606</v>
      </c>
      <c r="F5" s="98" t="s">
        <v>607</v>
      </c>
      <c r="G5" s="98" t="s">
        <v>623</v>
      </c>
      <c r="H5" s="98" t="s">
        <v>8</v>
      </c>
    </row>
    <row r="6" spans="1:8" ht="15.75" customHeight="1">
      <c r="A6" s="99"/>
      <c r="B6" s="100"/>
      <c r="C6" s="101"/>
      <c r="D6" s="102"/>
      <c r="E6" s="102"/>
      <c r="F6" s="48">
        <f>E6-D6</f>
        <v>0</v>
      </c>
      <c r="G6" s="108" t="str">
        <f>IF(OR(D6=0,D6=""),"",ROUND(F6/D6*100,2))</f>
        <v/>
      </c>
      <c r="H6" s="103"/>
    </row>
    <row r="7" spans="1:8" ht="15.75" customHeight="1">
      <c r="A7" s="99"/>
      <c r="B7" s="100"/>
      <c r="C7" s="101"/>
      <c r="D7" s="102"/>
      <c r="E7" s="102"/>
      <c r="F7" s="48">
        <f t="shared" ref="F7:F21" si="0">E7-D7</f>
        <v>0</v>
      </c>
      <c r="G7" s="108" t="str">
        <f t="shared" ref="G7:G21" si="1">IF(OR(D7=0,D7=""),"",ROUND(F7/D7*100,2))</f>
        <v/>
      </c>
      <c r="H7" s="103"/>
    </row>
    <row r="8" spans="1:8" ht="15.75" customHeight="1">
      <c r="A8" s="99"/>
      <c r="B8" s="100"/>
      <c r="C8" s="101"/>
      <c r="D8" s="102"/>
      <c r="E8" s="102"/>
      <c r="F8" s="48">
        <f t="shared" si="0"/>
        <v>0</v>
      </c>
      <c r="G8" s="108" t="str">
        <f t="shared" si="1"/>
        <v/>
      </c>
      <c r="H8" s="103"/>
    </row>
    <row r="9" spans="1:8" ht="15.75" customHeight="1">
      <c r="A9" s="99"/>
      <c r="B9" s="100"/>
      <c r="C9" s="101"/>
      <c r="D9" s="102"/>
      <c r="E9" s="102"/>
      <c r="F9" s="48">
        <f t="shared" si="0"/>
        <v>0</v>
      </c>
      <c r="G9" s="108" t="str">
        <f t="shared" si="1"/>
        <v/>
      </c>
      <c r="H9" s="103"/>
    </row>
    <row r="10" spans="1:8" ht="15.75" customHeight="1">
      <c r="A10" s="99"/>
      <c r="B10" s="100"/>
      <c r="C10" s="101"/>
      <c r="D10" s="102"/>
      <c r="E10" s="102"/>
      <c r="F10" s="48">
        <f t="shared" si="0"/>
        <v>0</v>
      </c>
      <c r="G10" s="108" t="str">
        <f t="shared" si="1"/>
        <v/>
      </c>
      <c r="H10" s="103"/>
    </row>
    <row r="11" spans="1:8" ht="15.75" customHeight="1">
      <c r="A11" s="99"/>
      <c r="B11" s="100"/>
      <c r="C11" s="101"/>
      <c r="D11" s="102"/>
      <c r="E11" s="102"/>
      <c r="F11" s="48">
        <f t="shared" si="0"/>
        <v>0</v>
      </c>
      <c r="G11" s="108" t="str">
        <f t="shared" si="1"/>
        <v/>
      </c>
      <c r="H11" s="103"/>
    </row>
    <row r="12" spans="1:8" ht="15.75" customHeight="1">
      <c r="A12" s="99"/>
      <c r="B12" s="100"/>
      <c r="C12" s="101"/>
      <c r="D12" s="102"/>
      <c r="E12" s="102"/>
      <c r="F12" s="48">
        <f t="shared" si="0"/>
        <v>0</v>
      </c>
      <c r="G12" s="108" t="str">
        <f t="shared" si="1"/>
        <v/>
      </c>
      <c r="H12" s="103"/>
    </row>
    <row r="13" spans="1:8" ht="15.75" customHeight="1">
      <c r="A13" s="99"/>
      <c r="B13" s="100"/>
      <c r="C13" s="101"/>
      <c r="D13" s="102"/>
      <c r="E13" s="102"/>
      <c r="F13" s="48">
        <f t="shared" si="0"/>
        <v>0</v>
      </c>
      <c r="G13" s="108" t="str">
        <f t="shared" si="1"/>
        <v/>
      </c>
      <c r="H13" s="103"/>
    </row>
    <row r="14" spans="1:8" ht="15.75" customHeight="1">
      <c r="A14" s="99"/>
      <c r="B14" s="100"/>
      <c r="C14" s="101"/>
      <c r="D14" s="102"/>
      <c r="E14" s="102"/>
      <c r="F14" s="48"/>
      <c r="G14" s="108"/>
      <c r="H14" s="103"/>
    </row>
    <row r="15" spans="1:8" ht="15.75" customHeight="1">
      <c r="A15" s="99"/>
      <c r="B15" s="100"/>
      <c r="C15" s="101"/>
      <c r="D15" s="102"/>
      <c r="E15" s="102"/>
      <c r="F15" s="48">
        <f t="shared" si="0"/>
        <v>0</v>
      </c>
      <c r="G15" s="108" t="str">
        <f t="shared" si="1"/>
        <v/>
      </c>
      <c r="H15" s="103"/>
    </row>
    <row r="16" spans="1:8" ht="15.75" customHeight="1">
      <c r="A16" s="99"/>
      <c r="B16" s="100"/>
      <c r="C16" s="101"/>
      <c r="D16" s="102"/>
      <c r="E16" s="102"/>
      <c r="F16" s="48">
        <f t="shared" si="0"/>
        <v>0</v>
      </c>
      <c r="G16" s="108" t="str">
        <f t="shared" si="1"/>
        <v/>
      </c>
      <c r="H16" s="103"/>
    </row>
    <row r="17" spans="1:8" ht="15.75" customHeight="1">
      <c r="A17" s="99"/>
      <c r="B17" s="100"/>
      <c r="C17" s="101"/>
      <c r="D17" s="102"/>
      <c r="E17" s="102"/>
      <c r="F17" s="48">
        <f t="shared" si="0"/>
        <v>0</v>
      </c>
      <c r="G17" s="108" t="str">
        <f t="shared" si="1"/>
        <v/>
      </c>
      <c r="H17" s="103"/>
    </row>
    <row r="18" spans="1:8" ht="15.75" customHeight="1">
      <c r="A18" s="99"/>
      <c r="B18" s="100"/>
      <c r="C18" s="101"/>
      <c r="D18" s="102"/>
      <c r="E18" s="102"/>
      <c r="F18" s="48">
        <f t="shared" si="0"/>
        <v>0</v>
      </c>
      <c r="G18" s="108" t="str">
        <f t="shared" si="1"/>
        <v/>
      </c>
      <c r="H18" s="103"/>
    </row>
    <row r="19" spans="1:8" ht="15.75" customHeight="1">
      <c r="A19" s="99"/>
      <c r="B19" s="100"/>
      <c r="C19" s="101"/>
      <c r="D19" s="102"/>
      <c r="E19" s="102"/>
      <c r="F19" s="48">
        <f t="shared" si="0"/>
        <v>0</v>
      </c>
      <c r="G19" s="108" t="str">
        <f t="shared" si="1"/>
        <v/>
      </c>
      <c r="H19" s="103"/>
    </row>
    <row r="20" spans="1:8" ht="15.75" customHeight="1">
      <c r="A20" s="99"/>
      <c r="B20" s="100"/>
      <c r="C20" s="101"/>
      <c r="D20" s="102"/>
      <c r="E20" s="102"/>
      <c r="F20" s="48">
        <f t="shared" si="0"/>
        <v>0</v>
      </c>
      <c r="G20" s="108" t="str">
        <f t="shared" si="1"/>
        <v/>
      </c>
      <c r="H20" s="103"/>
    </row>
    <row r="21" spans="1:8" ht="15.75" customHeight="1">
      <c r="A21" s="99"/>
      <c r="B21" s="100"/>
      <c r="C21" s="101"/>
      <c r="D21" s="102"/>
      <c r="E21" s="102"/>
      <c r="F21" s="48">
        <f t="shared" si="0"/>
        <v>0</v>
      </c>
      <c r="G21" s="108" t="str">
        <f t="shared" si="1"/>
        <v/>
      </c>
      <c r="H21" s="103"/>
    </row>
    <row r="22" spans="1:8" ht="15.75" customHeight="1">
      <c r="A22" s="99"/>
      <c r="B22" s="100"/>
      <c r="C22" s="101"/>
      <c r="D22" s="102"/>
      <c r="E22" s="102"/>
      <c r="F22" s="102"/>
      <c r="G22" s="102" t="s">
        <v>573</v>
      </c>
      <c r="H22" s="103"/>
    </row>
    <row r="23" spans="1:8" ht="15.75" customHeight="1">
      <c r="A23" s="99"/>
      <c r="B23" s="100"/>
      <c r="C23" s="101"/>
      <c r="D23" s="102"/>
      <c r="E23" s="102"/>
      <c r="F23" s="102"/>
      <c r="G23" s="102" t="s">
        <v>573</v>
      </c>
      <c r="H23" s="103"/>
    </row>
    <row r="24" spans="1:8" ht="15.75" customHeight="1">
      <c r="A24" s="99"/>
      <c r="B24" s="100"/>
      <c r="C24" s="101"/>
      <c r="D24" s="102"/>
      <c r="E24" s="102"/>
      <c r="F24" s="102"/>
      <c r="G24" s="102" t="s">
        <v>573</v>
      </c>
      <c r="H24" s="103"/>
    </row>
    <row r="25" spans="1:8" ht="15.75" customHeight="1">
      <c r="A25" s="842" t="s">
        <v>772</v>
      </c>
      <c r="B25" s="842"/>
      <c r="C25" s="101"/>
      <c r="D25" s="48">
        <f>SUM(D6:D24)</f>
        <v>0</v>
      </c>
      <c r="E25" s="48">
        <f>SUM(E6:E24)</f>
        <v>0</v>
      </c>
      <c r="F25" s="48">
        <f>E25-D25</f>
        <v>0</v>
      </c>
      <c r="G25" s="108" t="str">
        <f>IF(OR(D25=0,D25=""),"",ROUND(F25/D25*100,2))</f>
        <v/>
      </c>
      <c r="H25" s="103"/>
    </row>
    <row r="26" spans="1:8" ht="15.75" customHeight="1">
      <c r="A26" s="842" t="s">
        <v>1039</v>
      </c>
      <c r="B26" s="839"/>
      <c r="C26" s="101"/>
      <c r="D26" s="48"/>
      <c r="E26" s="48"/>
      <c r="F26" s="48">
        <f>E26-D26</f>
        <v>0</v>
      </c>
      <c r="G26" s="108" t="str">
        <f>IF(OR(D26=0,D26=""),"",ROUND(F26/D26*100,2))</f>
        <v/>
      </c>
      <c r="H26" s="103"/>
    </row>
    <row r="27" spans="1:8" ht="15.75" customHeight="1">
      <c r="A27" s="779" t="s">
        <v>774</v>
      </c>
      <c r="B27" s="779"/>
      <c r="C27" s="101"/>
      <c r="D27" s="48">
        <f>D25-ABS(D26)</f>
        <v>0</v>
      </c>
      <c r="E27" s="48">
        <f>E25-ABS(E26)</f>
        <v>0</v>
      </c>
      <c r="F27" s="48">
        <f>E27-D27</f>
        <v>0</v>
      </c>
      <c r="G27" s="108" t="str">
        <f>IF(OR(D27=0,D27=""),"",ROUND(F27/D27*100,2))</f>
        <v/>
      </c>
      <c r="H27" s="103"/>
    </row>
    <row r="28" spans="1:8" ht="15.75" customHeight="1">
      <c r="A28" s="90" t="str">
        <f>封面!B$10&amp;封面!D$10</f>
        <v>产权持有单位填表人：杨庆华</v>
      </c>
      <c r="C28" s="104"/>
      <c r="D28" s="105"/>
      <c r="E28" s="105"/>
    </row>
    <row r="29" spans="1:8" ht="15.75" customHeight="1">
      <c r="A29" s="90" t="str">
        <f>封面!B$12&amp;封面!D$12&amp;封面!E$12&amp;封面!F$12&amp;封面!G$12&amp;封面!H$12&amp;封面!I$12</f>
        <v>填表日期：2019年1月24日</v>
      </c>
      <c r="E29" s="89" t="str">
        <f>"评估人员："&amp;封面!$P$22</f>
        <v>评估人员：</v>
      </c>
    </row>
  </sheetData>
  <mergeCells count="5">
    <mergeCell ref="A1:H1"/>
    <mergeCell ref="A2:H2"/>
    <mergeCell ref="A25:B25"/>
    <mergeCell ref="A26:B26"/>
    <mergeCell ref="A27:B27"/>
  </mergeCells>
  <phoneticPr fontId="206" type="noConversion"/>
  <hyperlinks>
    <hyperlink ref="A27:B27" location="'4-非流动资产汇总'!A1" display="净     额"/>
  </hyperlinks>
  <printOptions horizontalCentered="1"/>
  <pageMargins left="0.49" right="0.5" top="0.87" bottom="0.87" header="1.23" footer="0.83"/>
  <pageSetup paperSize="9" fitToHeight="0" orientation="landscape" horizontalDpi="4294967292" r:id="rId1"/>
  <headerFooter scaleWithDoc="0">
    <oddHeader>&amp;R&amp;"宋体,常规"&amp;10表4-14
共&amp;N页第&amp;P页
金额单位:人民币元</oddHeader>
  </headerFooter>
  <legacyDrawing r:id="rId2"/>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29"/>
  <sheetViews>
    <sheetView showGridLines="0" workbookViewId="0">
      <selection activeCell="W7" sqref="W7"/>
    </sheetView>
  </sheetViews>
  <sheetFormatPr defaultRowHeight="15.75" customHeight="1"/>
  <cols>
    <col min="1" max="1" width="5.125" style="4" customWidth="1"/>
    <col min="2" max="2" width="21" style="4" customWidth="1"/>
    <col min="3" max="3" width="7.75" style="49" customWidth="1"/>
    <col min="4" max="4" width="11.25" style="4" customWidth="1"/>
    <col min="5" max="5" width="8.125" style="4" customWidth="1"/>
    <col min="6" max="6" width="14.375" style="4" customWidth="1"/>
    <col min="7" max="7" width="11.375" style="4" customWidth="1"/>
    <col min="8" max="8" width="14.375" style="4" customWidth="1"/>
    <col min="9" max="9" width="9.375" style="4" customWidth="1"/>
    <col min="10" max="10" width="8.125" style="4" customWidth="1"/>
    <col min="11" max="11" width="10" style="4" customWidth="1"/>
    <col min="12" max="16384" width="9" style="4"/>
  </cols>
  <sheetData>
    <row r="1" spans="1:11" s="1" customFormat="1" ht="30" customHeight="1">
      <c r="A1" s="759" t="s">
        <v>1040</v>
      </c>
      <c r="B1" s="759"/>
      <c r="C1" s="759"/>
      <c r="D1" s="759"/>
      <c r="E1" s="759"/>
      <c r="F1" s="759"/>
      <c r="G1" s="759"/>
      <c r="H1" s="759"/>
      <c r="I1" s="759"/>
      <c r="J1" s="759"/>
      <c r="K1" s="759"/>
    </row>
    <row r="2" spans="1:11" s="2" customFormat="1" ht="14.1" customHeight="1">
      <c r="A2" s="760" t="str">
        <f>'1-汇总表'!A2:F2</f>
        <v>评估基准日：2018年12月31日</v>
      </c>
      <c r="B2" s="760"/>
      <c r="C2" s="760"/>
      <c r="D2" s="760"/>
      <c r="E2" s="760"/>
      <c r="F2" s="760"/>
      <c r="G2" s="768"/>
      <c r="H2" s="768"/>
      <c r="I2" s="768"/>
      <c r="J2" s="768"/>
      <c r="K2" s="768"/>
    </row>
    <row r="3" spans="1:11" s="2" customFormat="1" ht="14.1" customHeight="1">
      <c r="A3" s="7"/>
      <c r="B3" s="7"/>
      <c r="C3" s="62"/>
      <c r="D3" s="7"/>
      <c r="E3" s="7"/>
      <c r="F3" s="7"/>
      <c r="G3" s="8"/>
      <c r="H3" s="8"/>
      <c r="I3" s="8"/>
      <c r="J3" s="8"/>
      <c r="K3" s="10"/>
    </row>
    <row r="4" spans="1:11" s="2" customFormat="1" ht="15.75" customHeight="1">
      <c r="A4" s="54" t="str">
        <f>'1-汇总表'!A4</f>
        <v>产权持有人名称：阳煤集团青岛恒源化工有限公司</v>
      </c>
      <c r="C4" s="55"/>
      <c r="K4" s="12"/>
    </row>
    <row r="5" spans="1:11" s="67" customFormat="1" ht="27.75" customHeight="1">
      <c r="A5" s="16" t="s">
        <v>489</v>
      </c>
      <c r="B5" s="16" t="s">
        <v>1041</v>
      </c>
      <c r="C5" s="85" t="s">
        <v>1001</v>
      </c>
      <c r="D5" s="16" t="s">
        <v>1042</v>
      </c>
      <c r="E5" s="16" t="s">
        <v>1043</v>
      </c>
      <c r="F5" s="16" t="s">
        <v>491</v>
      </c>
      <c r="G5" s="16" t="s">
        <v>1044</v>
      </c>
      <c r="H5" s="16" t="s">
        <v>492</v>
      </c>
      <c r="I5" s="16" t="s">
        <v>493</v>
      </c>
      <c r="J5" s="16" t="s">
        <v>494</v>
      </c>
      <c r="K5" s="16" t="s">
        <v>581</v>
      </c>
    </row>
    <row r="6" spans="1:11" ht="15.75" customHeight="1">
      <c r="A6" s="13"/>
      <c r="B6" s="17"/>
      <c r="C6" s="56"/>
      <c r="D6" s="19"/>
      <c r="E6" s="13"/>
      <c r="F6" s="19"/>
      <c r="G6" s="13"/>
      <c r="H6" s="19"/>
      <c r="I6" s="19">
        <f>H6-F6</f>
        <v>0</v>
      </c>
      <c r="J6" s="108" t="str">
        <f>IF(OR(F6=0,F6=""),"",ROUND(I6/F6*100,2))</f>
        <v/>
      </c>
      <c r="K6" s="20"/>
    </row>
    <row r="7" spans="1:11" ht="15.75" customHeight="1">
      <c r="A7" s="13"/>
      <c r="B7" s="17"/>
      <c r="C7" s="56"/>
      <c r="D7" s="19"/>
      <c r="E7" s="13"/>
      <c r="F7" s="19"/>
      <c r="G7" s="13"/>
      <c r="H7" s="19"/>
      <c r="I7" s="19">
        <f t="shared" ref="I7:I27" si="0">H7-F7</f>
        <v>0</v>
      </c>
      <c r="J7" s="108" t="str">
        <f t="shared" ref="J7:J24" si="1">IF(OR(F7=0,F7=""),"",ROUND(I7/F7*100,2))</f>
        <v/>
      </c>
      <c r="K7" s="20"/>
    </row>
    <row r="8" spans="1:11" ht="15.75" customHeight="1">
      <c r="A8" s="13"/>
      <c r="B8" s="17"/>
      <c r="C8" s="56"/>
      <c r="D8" s="19"/>
      <c r="E8" s="13"/>
      <c r="F8" s="19"/>
      <c r="G8" s="13"/>
      <c r="H8" s="19"/>
      <c r="I8" s="19">
        <f t="shared" si="0"/>
        <v>0</v>
      </c>
      <c r="J8" s="108" t="str">
        <f t="shared" si="1"/>
        <v/>
      </c>
      <c r="K8" s="20"/>
    </row>
    <row r="9" spans="1:11" ht="15.75" customHeight="1">
      <c r="A9" s="13"/>
      <c r="B9" s="17"/>
      <c r="C9" s="56"/>
      <c r="D9" s="19"/>
      <c r="E9" s="13"/>
      <c r="F9" s="19"/>
      <c r="G9" s="13"/>
      <c r="H9" s="19"/>
      <c r="I9" s="19">
        <f t="shared" si="0"/>
        <v>0</v>
      </c>
      <c r="J9" s="108" t="str">
        <f t="shared" si="1"/>
        <v/>
      </c>
      <c r="K9" s="20"/>
    </row>
    <row r="10" spans="1:11" ht="15.75" customHeight="1">
      <c r="A10" s="13"/>
      <c r="B10" s="17"/>
      <c r="C10" s="56"/>
      <c r="D10" s="19"/>
      <c r="E10" s="13"/>
      <c r="F10" s="19"/>
      <c r="G10" s="13"/>
      <c r="H10" s="19"/>
      <c r="I10" s="19">
        <f t="shared" si="0"/>
        <v>0</v>
      </c>
      <c r="J10" s="108" t="str">
        <f t="shared" si="1"/>
        <v/>
      </c>
      <c r="K10" s="20"/>
    </row>
    <row r="11" spans="1:11" ht="15.75" customHeight="1">
      <c r="A11" s="13"/>
      <c r="B11" s="17"/>
      <c r="C11" s="56"/>
      <c r="D11" s="19"/>
      <c r="E11" s="13"/>
      <c r="F11" s="19"/>
      <c r="G11" s="13"/>
      <c r="H11" s="19"/>
      <c r="I11" s="19">
        <f t="shared" si="0"/>
        <v>0</v>
      </c>
      <c r="J11" s="108" t="str">
        <f t="shared" si="1"/>
        <v/>
      </c>
      <c r="K11" s="20"/>
    </row>
    <row r="12" spans="1:11" ht="15.75" customHeight="1">
      <c r="A12" s="13"/>
      <c r="B12" s="17"/>
      <c r="C12" s="56"/>
      <c r="D12" s="19"/>
      <c r="E12" s="13"/>
      <c r="F12" s="19"/>
      <c r="G12" s="13"/>
      <c r="H12" s="19"/>
      <c r="I12" s="19">
        <f t="shared" si="0"/>
        <v>0</v>
      </c>
      <c r="J12" s="108" t="str">
        <f t="shared" si="1"/>
        <v/>
      </c>
      <c r="K12" s="20"/>
    </row>
    <row r="13" spans="1:11" ht="15.75" customHeight="1">
      <c r="A13" s="13"/>
      <c r="B13" s="17"/>
      <c r="C13" s="56"/>
      <c r="D13" s="19"/>
      <c r="E13" s="13"/>
      <c r="F13" s="19"/>
      <c r="G13" s="13"/>
      <c r="H13" s="19"/>
      <c r="I13" s="19">
        <f t="shared" si="0"/>
        <v>0</v>
      </c>
      <c r="J13" s="108" t="str">
        <f t="shared" si="1"/>
        <v/>
      </c>
      <c r="K13" s="20"/>
    </row>
    <row r="14" spans="1:11" ht="15.75" customHeight="1">
      <c r="A14" s="13"/>
      <c r="B14" s="17"/>
      <c r="C14" s="56"/>
      <c r="D14" s="19"/>
      <c r="E14" s="13"/>
      <c r="F14" s="19"/>
      <c r="G14" s="13"/>
      <c r="H14" s="19"/>
      <c r="I14" s="19">
        <f t="shared" si="0"/>
        <v>0</v>
      </c>
      <c r="J14" s="108" t="str">
        <f t="shared" si="1"/>
        <v/>
      </c>
      <c r="K14" s="20"/>
    </row>
    <row r="15" spans="1:11" ht="15.75" customHeight="1">
      <c r="A15" s="13"/>
      <c r="B15" s="17"/>
      <c r="C15" s="56"/>
      <c r="D15" s="19"/>
      <c r="E15" s="13"/>
      <c r="F15" s="19"/>
      <c r="G15" s="13"/>
      <c r="H15" s="19"/>
      <c r="I15" s="19">
        <f t="shared" si="0"/>
        <v>0</v>
      </c>
      <c r="J15" s="108" t="str">
        <f t="shared" si="1"/>
        <v/>
      </c>
      <c r="K15" s="20"/>
    </row>
    <row r="16" spans="1:11" ht="15.75" customHeight="1">
      <c r="A16" s="13"/>
      <c r="B16" s="17"/>
      <c r="C16" s="56"/>
      <c r="D16" s="19"/>
      <c r="E16" s="13"/>
      <c r="F16" s="19"/>
      <c r="G16" s="13"/>
      <c r="H16" s="19"/>
      <c r="I16" s="19">
        <f t="shared" si="0"/>
        <v>0</v>
      </c>
      <c r="J16" s="108"/>
      <c r="K16" s="20"/>
    </row>
    <row r="17" spans="1:11" ht="15.75" customHeight="1">
      <c r="A17" s="13"/>
      <c r="B17" s="17"/>
      <c r="C17" s="56"/>
      <c r="D17" s="19"/>
      <c r="E17" s="13"/>
      <c r="F17" s="19"/>
      <c r="G17" s="13"/>
      <c r="H17" s="19"/>
      <c r="I17" s="19">
        <f t="shared" si="0"/>
        <v>0</v>
      </c>
      <c r="J17" s="108" t="str">
        <f t="shared" si="1"/>
        <v/>
      </c>
      <c r="K17" s="20"/>
    </row>
    <row r="18" spans="1:11" ht="15.75" customHeight="1">
      <c r="A18" s="13"/>
      <c r="B18" s="17"/>
      <c r="C18" s="56"/>
      <c r="D18" s="19"/>
      <c r="E18" s="13"/>
      <c r="F18" s="19"/>
      <c r="G18" s="13"/>
      <c r="H18" s="19"/>
      <c r="I18" s="19">
        <f t="shared" si="0"/>
        <v>0</v>
      </c>
      <c r="J18" s="108" t="str">
        <f t="shared" si="1"/>
        <v/>
      </c>
      <c r="K18" s="20"/>
    </row>
    <row r="19" spans="1:11" ht="15.75" customHeight="1">
      <c r="A19" s="13"/>
      <c r="B19" s="17"/>
      <c r="C19" s="56"/>
      <c r="D19" s="19"/>
      <c r="E19" s="13"/>
      <c r="F19" s="19"/>
      <c r="G19" s="13"/>
      <c r="H19" s="19"/>
      <c r="I19" s="19">
        <f t="shared" si="0"/>
        <v>0</v>
      </c>
      <c r="J19" s="108" t="str">
        <f t="shared" si="1"/>
        <v/>
      </c>
      <c r="K19" s="20"/>
    </row>
    <row r="20" spans="1:11" ht="15.75" customHeight="1">
      <c r="A20" s="13"/>
      <c r="B20" s="17"/>
      <c r="C20" s="56"/>
      <c r="D20" s="19"/>
      <c r="E20" s="13"/>
      <c r="F20" s="19"/>
      <c r="G20" s="13"/>
      <c r="H20" s="19"/>
      <c r="I20" s="19">
        <f t="shared" si="0"/>
        <v>0</v>
      </c>
      <c r="J20" s="108" t="str">
        <f t="shared" si="1"/>
        <v/>
      </c>
      <c r="K20" s="20"/>
    </row>
    <row r="21" spans="1:11" ht="15.75" customHeight="1">
      <c r="A21" s="13"/>
      <c r="B21" s="17"/>
      <c r="C21" s="56"/>
      <c r="D21" s="19"/>
      <c r="E21" s="13"/>
      <c r="F21" s="19"/>
      <c r="G21" s="13"/>
      <c r="H21" s="19"/>
      <c r="I21" s="19">
        <f t="shared" si="0"/>
        <v>0</v>
      </c>
      <c r="J21" s="108" t="str">
        <f t="shared" si="1"/>
        <v/>
      </c>
      <c r="K21" s="20"/>
    </row>
    <row r="22" spans="1:11" ht="15.75" customHeight="1">
      <c r="A22" s="13"/>
      <c r="B22" s="17"/>
      <c r="C22" s="56"/>
      <c r="D22" s="19"/>
      <c r="E22" s="13"/>
      <c r="F22" s="19"/>
      <c r="G22" s="13"/>
      <c r="H22" s="19"/>
      <c r="I22" s="19">
        <f t="shared" si="0"/>
        <v>0</v>
      </c>
      <c r="J22" s="108" t="str">
        <f t="shared" si="1"/>
        <v/>
      </c>
      <c r="K22" s="20"/>
    </row>
    <row r="23" spans="1:11" ht="15.75" customHeight="1">
      <c r="A23" s="13"/>
      <c r="B23" s="17"/>
      <c r="C23" s="56"/>
      <c r="D23" s="19"/>
      <c r="E23" s="13"/>
      <c r="F23" s="19"/>
      <c r="G23" s="13"/>
      <c r="H23" s="19"/>
      <c r="I23" s="19">
        <f t="shared" si="0"/>
        <v>0</v>
      </c>
      <c r="J23" s="108" t="str">
        <f t="shared" si="1"/>
        <v/>
      </c>
      <c r="K23" s="20"/>
    </row>
    <row r="24" spans="1:11" ht="15.75" customHeight="1">
      <c r="A24" s="13"/>
      <c r="B24" s="17"/>
      <c r="C24" s="56"/>
      <c r="D24" s="19"/>
      <c r="E24" s="13"/>
      <c r="F24" s="19"/>
      <c r="G24" s="13"/>
      <c r="H24" s="19"/>
      <c r="I24" s="19">
        <f t="shared" si="0"/>
        <v>0</v>
      </c>
      <c r="J24" s="108" t="str">
        <f t="shared" si="1"/>
        <v/>
      </c>
      <c r="K24" s="20"/>
    </row>
    <row r="25" spans="1:11" ht="15.75" customHeight="1">
      <c r="A25" s="13"/>
      <c r="B25" s="17"/>
      <c r="C25" s="56"/>
      <c r="D25" s="19"/>
      <c r="E25" s="13"/>
      <c r="F25" s="19"/>
      <c r="G25" s="13"/>
      <c r="H25" s="19"/>
      <c r="I25" s="19">
        <f t="shared" si="0"/>
        <v>0</v>
      </c>
      <c r="J25" s="19" t="s">
        <v>573</v>
      </c>
      <c r="K25" s="20"/>
    </row>
    <row r="26" spans="1:11" ht="15.75" customHeight="1">
      <c r="A26" s="13"/>
      <c r="B26" s="17"/>
      <c r="C26" s="56"/>
      <c r="D26" s="19"/>
      <c r="E26" s="13"/>
      <c r="F26" s="19"/>
      <c r="G26" s="13"/>
      <c r="H26" s="19"/>
      <c r="I26" s="19">
        <f t="shared" si="0"/>
        <v>0</v>
      </c>
      <c r="J26" s="19"/>
      <c r="K26" s="20"/>
    </row>
    <row r="27" spans="1:11" ht="15.75" customHeight="1">
      <c r="A27" s="761" t="s">
        <v>1045</v>
      </c>
      <c r="B27" s="761"/>
      <c r="C27" s="56"/>
      <c r="D27" s="19"/>
      <c r="E27" s="13"/>
      <c r="F27" s="19">
        <f>SUM(F6:F26)</f>
        <v>0</v>
      </c>
      <c r="G27" s="13"/>
      <c r="H27" s="19">
        <f>SUM(H6:H26)</f>
        <v>0</v>
      </c>
      <c r="I27" s="19">
        <f t="shared" si="0"/>
        <v>0</v>
      </c>
      <c r="J27" s="108" t="str">
        <f>IF(OR(F27=0,F27=""),"",ROUND(I27/F27*100,2))</f>
        <v/>
      </c>
      <c r="K27" s="20"/>
    </row>
    <row r="28" spans="1:11" s="2" customFormat="1" ht="15.75" customHeight="1">
      <c r="A28" s="2" t="str">
        <f>封面!B$10&amp;封面!D$10</f>
        <v>产权持有单位填表人：杨庆华</v>
      </c>
      <c r="C28" s="58"/>
      <c r="D28" s="22"/>
      <c r="E28" s="22"/>
    </row>
    <row r="29" spans="1:11" s="2" customFormat="1" ht="15.75" customHeight="1">
      <c r="A29" s="2" t="str">
        <f>封面!B$12&amp;封面!D$12&amp;封面!E$12&amp;封面!F$12&amp;封面!G$12&amp;封面!H$12&amp;封面!I$12</f>
        <v>填表日期：2019年1月24日</v>
      </c>
      <c r="C29" s="55"/>
      <c r="H29" s="24" t="str">
        <f>"评估人员："&amp;封面!$P$22</f>
        <v>评估人员：</v>
      </c>
    </row>
  </sheetData>
  <mergeCells count="3">
    <mergeCell ref="A1:K1"/>
    <mergeCell ref="A2:K2"/>
    <mergeCell ref="A27:B27"/>
  </mergeCells>
  <phoneticPr fontId="206" type="noConversion"/>
  <hyperlinks>
    <hyperlink ref="A27:B27" location="'4-非流动资产汇总'!A1" display="合                    计"/>
  </hyperlinks>
  <printOptions horizontalCentered="1"/>
  <pageMargins left="0.48" right="0.53" top="0.87" bottom="0.87" header="1.27" footer="0.82"/>
  <pageSetup paperSize="9" fitToHeight="0" orientation="landscape" horizontalDpi="4294967292" r:id="rId1"/>
  <headerFooter scaleWithDoc="0">
    <oddHeader>&amp;R&amp;"宋体,常规"&amp;10表4-15
共&amp;N页第&amp;P页
金额单位:人民币元</oddHeader>
  </headerFooter>
  <legacy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15.625" style="4" customWidth="1"/>
    <col min="2" max="2" width="33.875" style="4" customWidth="1"/>
    <col min="3" max="3" width="13.625" style="5" customWidth="1"/>
    <col min="4" max="4" width="20.375" style="4" customWidth="1"/>
    <col min="5" max="5" width="21.75" style="4" customWidth="1"/>
    <col min="6" max="6" width="16.75" style="4" customWidth="1"/>
    <col min="7" max="16384" width="9" style="4"/>
  </cols>
  <sheetData>
    <row r="1" spans="1:6" s="1" customFormat="1" ht="30" customHeight="1">
      <c r="A1" s="759" t="s">
        <v>1046</v>
      </c>
      <c r="B1" s="808"/>
      <c r="C1" s="808"/>
      <c r="D1" s="808"/>
      <c r="E1" s="808"/>
      <c r="F1" s="808"/>
    </row>
    <row r="2" spans="1:6" s="2" customFormat="1" ht="14.1" customHeight="1">
      <c r="A2" s="760" t="str">
        <f>'1-汇总表'!A2:F2</f>
        <v>评估基准日：2018年12月31日</v>
      </c>
      <c r="B2" s="760"/>
      <c r="C2" s="760"/>
      <c r="D2" s="760"/>
      <c r="E2" s="760"/>
      <c r="F2" s="760"/>
    </row>
    <row r="3" spans="1:6" s="2" customFormat="1" ht="14.1" customHeight="1">
      <c r="A3" s="7"/>
      <c r="B3" s="7"/>
      <c r="C3" s="9"/>
      <c r="D3" s="7"/>
      <c r="E3" s="7"/>
      <c r="F3" s="106"/>
    </row>
    <row r="4" spans="1:6" s="2" customFormat="1" ht="15.75" customHeight="1">
      <c r="A4" s="54" t="str">
        <f>'1-汇总表'!A4</f>
        <v>产权持有人名称：阳煤集团青岛恒源化工有限公司</v>
      </c>
      <c r="C4" s="23"/>
      <c r="F4" s="12"/>
    </row>
    <row r="5" spans="1:6" s="3" customFormat="1" ht="15.75" customHeight="1">
      <c r="A5" s="13" t="s">
        <v>489</v>
      </c>
      <c r="B5" s="13" t="s">
        <v>1036</v>
      </c>
      <c r="C5" s="15" t="s">
        <v>646</v>
      </c>
      <c r="D5" s="16" t="s">
        <v>491</v>
      </c>
      <c r="E5" s="13" t="s">
        <v>492</v>
      </c>
      <c r="F5" s="13" t="s">
        <v>581</v>
      </c>
    </row>
    <row r="6" spans="1:6" ht="15.75" customHeight="1">
      <c r="A6" s="13"/>
      <c r="B6" s="17"/>
      <c r="C6" s="15"/>
      <c r="D6" s="109"/>
      <c r="E6" s="109">
        <f>D6</f>
        <v>0</v>
      </c>
      <c r="F6" s="20"/>
    </row>
    <row r="7" spans="1:6" ht="15.75" customHeight="1">
      <c r="A7" s="13"/>
      <c r="B7" s="17"/>
      <c r="C7" s="15"/>
      <c r="D7" s="109"/>
      <c r="E7" s="109">
        <f t="shared" ref="E7:E25" si="0">D7</f>
        <v>0</v>
      </c>
      <c r="F7" s="20"/>
    </row>
    <row r="8" spans="1:6" ht="15.75" customHeight="1">
      <c r="A8" s="13"/>
      <c r="B8" s="17"/>
      <c r="C8" s="15"/>
      <c r="D8" s="109"/>
      <c r="E8" s="109">
        <f t="shared" si="0"/>
        <v>0</v>
      </c>
      <c r="F8" s="20"/>
    </row>
    <row r="9" spans="1:6" ht="15.75" customHeight="1">
      <c r="A9" s="13"/>
      <c r="B9" s="17"/>
      <c r="C9" s="15"/>
      <c r="D9" s="109"/>
      <c r="E9" s="109">
        <f t="shared" si="0"/>
        <v>0</v>
      </c>
      <c r="F9" s="20"/>
    </row>
    <row r="10" spans="1:6" ht="15.75" customHeight="1">
      <c r="A10" s="13"/>
      <c r="B10" s="17"/>
      <c r="C10" s="15"/>
      <c r="D10" s="109"/>
      <c r="E10" s="109">
        <f t="shared" si="0"/>
        <v>0</v>
      </c>
      <c r="F10" s="20"/>
    </row>
    <row r="11" spans="1:6" ht="15.75" customHeight="1">
      <c r="A11" s="13"/>
      <c r="B11" s="17"/>
      <c r="C11" s="15"/>
      <c r="D11" s="109"/>
      <c r="E11" s="109">
        <f t="shared" si="0"/>
        <v>0</v>
      </c>
      <c r="F11" s="20"/>
    </row>
    <row r="12" spans="1:6" ht="15.75" customHeight="1">
      <c r="A12" s="13"/>
      <c r="B12" s="17"/>
      <c r="C12" s="15"/>
      <c r="D12" s="109"/>
      <c r="E12" s="109"/>
      <c r="F12" s="20"/>
    </row>
    <row r="13" spans="1:6" ht="15.75" customHeight="1">
      <c r="A13" s="13"/>
      <c r="B13" s="17"/>
      <c r="C13" s="15"/>
      <c r="D13" s="109"/>
      <c r="E13" s="109"/>
      <c r="F13" s="20"/>
    </row>
    <row r="14" spans="1:6" ht="15.75" customHeight="1">
      <c r="A14" s="13"/>
      <c r="B14" s="17"/>
      <c r="C14" s="15"/>
      <c r="D14" s="109"/>
      <c r="E14" s="109">
        <f t="shared" si="0"/>
        <v>0</v>
      </c>
      <c r="F14" s="20"/>
    </row>
    <row r="15" spans="1:6" ht="15.75" customHeight="1">
      <c r="A15" s="13"/>
      <c r="B15" s="17"/>
      <c r="C15" s="15"/>
      <c r="D15" s="109"/>
      <c r="E15" s="109">
        <f t="shared" si="0"/>
        <v>0</v>
      </c>
      <c r="F15" s="20"/>
    </row>
    <row r="16" spans="1:6" ht="15.75" customHeight="1">
      <c r="A16" s="13"/>
      <c r="B16" s="17"/>
      <c r="C16" s="15"/>
      <c r="D16" s="109"/>
      <c r="E16" s="109">
        <f t="shared" si="0"/>
        <v>0</v>
      </c>
      <c r="F16" s="20"/>
    </row>
    <row r="17" spans="1:6" ht="15.75" customHeight="1">
      <c r="A17" s="13"/>
      <c r="B17" s="17"/>
      <c r="C17" s="15"/>
      <c r="D17" s="109"/>
      <c r="E17" s="109">
        <f t="shared" si="0"/>
        <v>0</v>
      </c>
      <c r="F17" s="20"/>
    </row>
    <row r="18" spans="1:6" ht="15.75" customHeight="1">
      <c r="A18" s="13"/>
      <c r="B18" s="17"/>
      <c r="C18" s="15"/>
      <c r="D18" s="109"/>
      <c r="E18" s="109">
        <f t="shared" si="0"/>
        <v>0</v>
      </c>
      <c r="F18" s="20"/>
    </row>
    <row r="19" spans="1:6" ht="15.75" customHeight="1">
      <c r="A19" s="13"/>
      <c r="B19" s="17"/>
      <c r="C19" s="15"/>
      <c r="D19" s="109"/>
      <c r="E19" s="109">
        <f t="shared" si="0"/>
        <v>0</v>
      </c>
      <c r="F19" s="20"/>
    </row>
    <row r="20" spans="1:6" ht="15.75" customHeight="1">
      <c r="A20" s="13"/>
      <c r="B20" s="17"/>
      <c r="C20" s="15"/>
      <c r="D20" s="109"/>
      <c r="E20" s="109">
        <f t="shared" si="0"/>
        <v>0</v>
      </c>
      <c r="F20" s="20"/>
    </row>
    <row r="21" spans="1:6" ht="15.75" customHeight="1">
      <c r="A21" s="13"/>
      <c r="B21" s="17"/>
      <c r="C21" s="15"/>
      <c r="D21" s="109"/>
      <c r="E21" s="109">
        <f t="shared" si="0"/>
        <v>0</v>
      </c>
      <c r="F21" s="20"/>
    </row>
    <row r="22" spans="1:6" ht="15.75" customHeight="1">
      <c r="A22" s="13"/>
      <c r="B22" s="17"/>
      <c r="C22" s="15"/>
      <c r="D22" s="109"/>
      <c r="E22" s="109">
        <f t="shared" si="0"/>
        <v>0</v>
      </c>
      <c r="F22" s="20"/>
    </row>
    <row r="23" spans="1:6" ht="15.75" customHeight="1">
      <c r="A23" s="13"/>
      <c r="B23" s="17"/>
      <c r="C23" s="15"/>
      <c r="D23" s="109"/>
      <c r="E23" s="109">
        <f t="shared" si="0"/>
        <v>0</v>
      </c>
      <c r="F23" s="20"/>
    </row>
    <row r="24" spans="1:6" ht="15.75" customHeight="1">
      <c r="A24" s="13"/>
      <c r="B24" s="17"/>
      <c r="C24" s="15"/>
      <c r="D24" s="109"/>
      <c r="E24" s="109">
        <f t="shared" si="0"/>
        <v>0</v>
      </c>
      <c r="F24" s="20"/>
    </row>
    <row r="25" spans="1:6" ht="15.75" customHeight="1">
      <c r="A25" s="13"/>
      <c r="B25" s="17"/>
      <c r="C25" s="15"/>
      <c r="D25" s="109"/>
      <c r="E25" s="109">
        <f t="shared" si="0"/>
        <v>0</v>
      </c>
      <c r="F25" s="20"/>
    </row>
    <row r="26" spans="1:6" ht="15.75" customHeight="1">
      <c r="A26" s="13"/>
      <c r="B26" s="17"/>
      <c r="C26" s="15"/>
      <c r="D26" s="109"/>
      <c r="E26" s="109"/>
      <c r="F26" s="20"/>
    </row>
    <row r="27" spans="1:6" ht="15.75" customHeight="1">
      <c r="A27" s="13"/>
      <c r="B27" s="17"/>
      <c r="C27" s="15"/>
      <c r="D27" s="109"/>
      <c r="E27" s="109"/>
      <c r="F27" s="20"/>
    </row>
    <row r="28" spans="1:6" ht="15.75" customHeight="1">
      <c r="A28" s="761" t="s">
        <v>1045</v>
      </c>
      <c r="B28" s="761"/>
      <c r="C28" s="15"/>
      <c r="D28" s="109">
        <f>SUM(D6:D27)</f>
        <v>0</v>
      </c>
      <c r="E28" s="109">
        <f>SUM(E6:E27)</f>
        <v>0</v>
      </c>
      <c r="F28" s="20"/>
    </row>
    <row r="29" spans="1:6" s="2" customFormat="1" ht="15.75" customHeight="1">
      <c r="A29" s="2" t="str">
        <f>封面!B$10&amp;封面!D$10</f>
        <v>产权持有单位填表人：杨庆华</v>
      </c>
      <c r="C29" s="21"/>
      <c r="D29" s="22"/>
      <c r="E29" s="22"/>
    </row>
    <row r="30" spans="1:6" s="2" customFormat="1" ht="15.75" customHeight="1">
      <c r="A30" s="2" t="str">
        <f>封面!B$12&amp;封面!D$12&amp;封面!E$12&amp;封面!F$12&amp;封面!G$12&amp;封面!H$12&amp;封面!I$12</f>
        <v>填表日期：2019年1月24日</v>
      </c>
      <c r="C30" s="23"/>
      <c r="E30" s="24" t="str">
        <f>"评估人员："&amp;封面!$P$22</f>
        <v>评估人员：</v>
      </c>
    </row>
  </sheetData>
  <mergeCells count="3">
    <mergeCell ref="A1:F1"/>
    <mergeCell ref="A2:F2"/>
    <mergeCell ref="A28:B28"/>
  </mergeCells>
  <phoneticPr fontId="206" type="noConversion"/>
  <hyperlinks>
    <hyperlink ref="A28:B28" location="'4-非流动资产汇总'!A1" display="合                    计"/>
  </hyperlinks>
  <printOptions horizontalCentered="1"/>
  <pageMargins left="0.4" right="0.33" top="0.87" bottom="0.87" header="1.27" footer="0.76"/>
  <pageSetup paperSize="9" fitToHeight="0" orientation="landscape" horizontalDpi="4294967292" r:id="rId1"/>
  <headerFooter scaleWithDoc="0">
    <oddHeader>&amp;R&amp;"宋体,常规"&amp;10表4-16
共&amp;N页第&amp;P页
金额单位:人民币元</oddHead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showGridLines="0" workbookViewId="0">
      <selection activeCell="W7" sqref="W7"/>
    </sheetView>
  </sheetViews>
  <sheetFormatPr defaultRowHeight="15.75" customHeight="1"/>
  <cols>
    <col min="1" max="1" width="7.625" style="4" customWidth="1"/>
    <col min="2" max="2" width="28.625" style="4" customWidth="1"/>
    <col min="3" max="3" width="11" style="49" customWidth="1"/>
    <col min="4" max="4" width="16.5" style="4" customWidth="1"/>
    <col min="5" max="5" width="13.25" style="4" customWidth="1"/>
    <col min="6" max="6" width="15.125" style="4" customWidth="1"/>
    <col min="7" max="7" width="12.375" style="4" customWidth="1"/>
    <col min="8" max="8" width="17.375" style="4" customWidth="1"/>
    <col min="9" max="16384" width="9" style="4"/>
  </cols>
  <sheetData>
    <row r="1" spans="1:8" s="1" customFormat="1" ht="30" customHeight="1">
      <c r="A1" s="759" t="s">
        <v>1047</v>
      </c>
      <c r="B1" s="759"/>
      <c r="C1" s="759"/>
      <c r="D1" s="759"/>
      <c r="E1" s="759"/>
      <c r="F1" s="759"/>
      <c r="G1" s="759"/>
      <c r="H1" s="759"/>
    </row>
    <row r="2" spans="1:8" s="2" customFormat="1" ht="14.1" customHeight="1">
      <c r="A2" s="760" t="str">
        <f>'1-汇总表'!A2:F2</f>
        <v>评估基准日：2018年12月31日</v>
      </c>
      <c r="B2" s="760"/>
      <c r="C2" s="760"/>
      <c r="D2" s="760"/>
      <c r="E2" s="760"/>
      <c r="F2" s="760"/>
      <c r="G2" s="760"/>
      <c r="H2" s="768"/>
    </row>
    <row r="3" spans="1:8" s="2" customFormat="1" ht="14.1" customHeight="1">
      <c r="A3" s="7"/>
      <c r="B3" s="7"/>
      <c r="C3" s="62"/>
      <c r="D3" s="7"/>
      <c r="E3" s="7"/>
      <c r="F3" s="7"/>
      <c r="G3" s="7"/>
      <c r="H3" s="10"/>
    </row>
    <row r="4" spans="1:8" s="2" customFormat="1" ht="15.75" customHeight="1">
      <c r="A4" s="11" t="str">
        <f>'1-汇总表'!A4</f>
        <v>产权持有人名称：阳煤集团青岛恒源化工有限公司</v>
      </c>
      <c r="B4" s="11"/>
      <c r="C4" s="11"/>
      <c r="D4" s="11"/>
      <c r="H4" s="12"/>
    </row>
    <row r="5" spans="1:8" s="3" customFormat="1" ht="15.75" customHeight="1">
      <c r="A5" s="13" t="s">
        <v>489</v>
      </c>
      <c r="B5" s="13" t="s">
        <v>1036</v>
      </c>
      <c r="C5" s="56" t="s">
        <v>1018</v>
      </c>
      <c r="D5" s="16" t="s">
        <v>491</v>
      </c>
      <c r="E5" s="13" t="s">
        <v>492</v>
      </c>
      <c r="F5" s="13" t="s">
        <v>493</v>
      </c>
      <c r="G5" s="13" t="s">
        <v>494</v>
      </c>
      <c r="H5" s="13" t="s">
        <v>581</v>
      </c>
    </row>
    <row r="6" spans="1:8" ht="15.75" customHeight="1">
      <c r="A6" s="13"/>
      <c r="B6" s="17"/>
      <c r="C6" s="56"/>
      <c r="D6" s="19"/>
      <c r="E6" s="19">
        <f>D6</f>
        <v>0</v>
      </c>
      <c r="F6" s="19">
        <f>E6-D6</f>
        <v>0</v>
      </c>
      <c r="G6" s="108" t="str">
        <f>IF(OR(D6=0,D6=""),"",ROUND(F6/D6*100,2))</f>
        <v/>
      </c>
      <c r="H6" s="20"/>
    </row>
    <row r="7" spans="1:8" ht="15.75" customHeight="1">
      <c r="A7" s="13"/>
      <c r="B7" s="17"/>
      <c r="C7" s="56"/>
      <c r="D7" s="19"/>
      <c r="E7" s="19">
        <f t="shared" ref="E7:E25" si="0">D7</f>
        <v>0</v>
      </c>
      <c r="F7" s="19">
        <f t="shared" ref="F7:F25" si="1">E7-D7</f>
        <v>0</v>
      </c>
      <c r="G7" s="108" t="str">
        <f t="shared" ref="G7:G25" si="2">IF(OR(D7=0,D7=""),"",ROUND(F7/D7*100,2))</f>
        <v/>
      </c>
      <c r="H7" s="20"/>
    </row>
    <row r="8" spans="1:8" ht="15.75" customHeight="1">
      <c r="A8" s="13"/>
      <c r="B8" s="17"/>
      <c r="C8" s="56"/>
      <c r="D8" s="19"/>
      <c r="E8" s="19">
        <f t="shared" si="0"/>
        <v>0</v>
      </c>
      <c r="F8" s="19">
        <f t="shared" si="1"/>
        <v>0</v>
      </c>
      <c r="G8" s="108" t="str">
        <f t="shared" si="2"/>
        <v/>
      </c>
      <c r="H8" s="20"/>
    </row>
    <row r="9" spans="1:8" ht="15.75" customHeight="1">
      <c r="A9" s="13"/>
      <c r="B9" s="17"/>
      <c r="C9" s="56"/>
      <c r="D9" s="19"/>
      <c r="E9" s="19">
        <f t="shared" si="0"/>
        <v>0</v>
      </c>
      <c r="F9" s="19">
        <f t="shared" si="1"/>
        <v>0</v>
      </c>
      <c r="G9" s="108" t="str">
        <f t="shared" si="2"/>
        <v/>
      </c>
      <c r="H9" s="20"/>
    </row>
    <row r="10" spans="1:8" ht="15.75" customHeight="1">
      <c r="A10" s="13"/>
      <c r="B10" s="17"/>
      <c r="C10" s="56"/>
      <c r="D10" s="19"/>
      <c r="E10" s="19">
        <f t="shared" si="0"/>
        <v>0</v>
      </c>
      <c r="F10" s="19">
        <f t="shared" si="1"/>
        <v>0</v>
      </c>
      <c r="G10" s="108" t="str">
        <f t="shared" si="2"/>
        <v/>
      </c>
      <c r="H10" s="20"/>
    </row>
    <row r="11" spans="1:8" ht="15.75" customHeight="1">
      <c r="A11" s="13"/>
      <c r="B11" s="17"/>
      <c r="C11" s="56"/>
      <c r="D11" s="19"/>
      <c r="E11" s="19">
        <f t="shared" si="0"/>
        <v>0</v>
      </c>
      <c r="F11" s="19">
        <f t="shared" si="1"/>
        <v>0</v>
      </c>
      <c r="G11" s="108" t="str">
        <f t="shared" si="2"/>
        <v/>
      </c>
      <c r="H11" s="20"/>
    </row>
    <row r="12" spans="1:8" ht="15.75" customHeight="1">
      <c r="A12" s="13"/>
      <c r="B12" s="17"/>
      <c r="C12" s="56"/>
      <c r="D12" s="19"/>
      <c r="E12" s="19">
        <f t="shared" si="0"/>
        <v>0</v>
      </c>
      <c r="F12" s="19">
        <f t="shared" si="1"/>
        <v>0</v>
      </c>
      <c r="G12" s="108" t="str">
        <f t="shared" si="2"/>
        <v/>
      </c>
      <c r="H12" s="20"/>
    </row>
    <row r="13" spans="1:8" ht="15.75" customHeight="1">
      <c r="A13" s="13"/>
      <c r="B13" s="17"/>
      <c r="C13" s="56"/>
      <c r="D13" s="19"/>
      <c r="E13" s="19">
        <f t="shared" si="0"/>
        <v>0</v>
      </c>
      <c r="F13" s="19">
        <f t="shared" si="1"/>
        <v>0</v>
      </c>
      <c r="G13" s="108" t="str">
        <f t="shared" si="2"/>
        <v/>
      </c>
      <c r="H13" s="20"/>
    </row>
    <row r="14" spans="1:8" ht="15.75" customHeight="1">
      <c r="A14" s="13"/>
      <c r="B14" s="17"/>
      <c r="C14" s="56"/>
      <c r="D14" s="19"/>
      <c r="E14" s="19">
        <f t="shared" si="0"/>
        <v>0</v>
      </c>
      <c r="F14" s="19">
        <f t="shared" si="1"/>
        <v>0</v>
      </c>
      <c r="G14" s="108"/>
      <c r="H14" s="20"/>
    </row>
    <row r="15" spans="1:8" ht="15.75" customHeight="1">
      <c r="A15" s="13"/>
      <c r="B15" s="17"/>
      <c r="C15" s="56"/>
      <c r="D15" s="19"/>
      <c r="E15" s="19">
        <f t="shared" si="0"/>
        <v>0</v>
      </c>
      <c r="F15" s="19">
        <f t="shared" si="1"/>
        <v>0</v>
      </c>
      <c r="G15" s="108"/>
      <c r="H15" s="20"/>
    </row>
    <row r="16" spans="1:8" ht="15.75" customHeight="1">
      <c r="A16" s="13"/>
      <c r="B16" s="17"/>
      <c r="C16" s="56"/>
      <c r="D16" s="19"/>
      <c r="E16" s="19">
        <f t="shared" si="0"/>
        <v>0</v>
      </c>
      <c r="F16" s="19">
        <f t="shared" si="1"/>
        <v>0</v>
      </c>
      <c r="G16" s="108" t="str">
        <f t="shared" si="2"/>
        <v/>
      </c>
      <c r="H16" s="20"/>
    </row>
    <row r="17" spans="1:8" ht="15.75" customHeight="1">
      <c r="A17" s="13"/>
      <c r="B17" s="17"/>
      <c r="C17" s="56"/>
      <c r="D17" s="19"/>
      <c r="E17" s="19">
        <f t="shared" si="0"/>
        <v>0</v>
      </c>
      <c r="F17" s="19">
        <f t="shared" si="1"/>
        <v>0</v>
      </c>
      <c r="G17" s="108" t="str">
        <f t="shared" si="2"/>
        <v/>
      </c>
      <c r="H17" s="20"/>
    </row>
    <row r="18" spans="1:8" ht="15.75" customHeight="1">
      <c r="A18" s="13"/>
      <c r="B18" s="17"/>
      <c r="C18" s="56"/>
      <c r="D18" s="19"/>
      <c r="E18" s="19">
        <f t="shared" si="0"/>
        <v>0</v>
      </c>
      <c r="F18" s="19">
        <f t="shared" si="1"/>
        <v>0</v>
      </c>
      <c r="G18" s="108" t="str">
        <f t="shared" si="2"/>
        <v/>
      </c>
      <c r="H18" s="20"/>
    </row>
    <row r="19" spans="1:8" ht="15.75" customHeight="1">
      <c r="A19" s="13"/>
      <c r="B19" s="17"/>
      <c r="C19" s="56"/>
      <c r="D19" s="19"/>
      <c r="E19" s="19">
        <f t="shared" si="0"/>
        <v>0</v>
      </c>
      <c r="F19" s="19">
        <f t="shared" si="1"/>
        <v>0</v>
      </c>
      <c r="G19" s="108" t="str">
        <f t="shared" si="2"/>
        <v/>
      </c>
      <c r="H19" s="20"/>
    </row>
    <row r="20" spans="1:8" ht="15.75" customHeight="1">
      <c r="A20" s="13"/>
      <c r="B20" s="17"/>
      <c r="C20" s="56"/>
      <c r="D20" s="19"/>
      <c r="E20" s="19">
        <f t="shared" si="0"/>
        <v>0</v>
      </c>
      <c r="F20" s="19">
        <f t="shared" si="1"/>
        <v>0</v>
      </c>
      <c r="G20" s="108" t="str">
        <f t="shared" si="2"/>
        <v/>
      </c>
      <c r="H20" s="20"/>
    </row>
    <row r="21" spans="1:8" ht="15.75" customHeight="1">
      <c r="A21" s="13"/>
      <c r="B21" s="17"/>
      <c r="C21" s="56"/>
      <c r="D21" s="19"/>
      <c r="E21" s="19">
        <f t="shared" si="0"/>
        <v>0</v>
      </c>
      <c r="F21" s="19">
        <f t="shared" si="1"/>
        <v>0</v>
      </c>
      <c r="G21" s="108" t="str">
        <f t="shared" si="2"/>
        <v/>
      </c>
      <c r="H21" s="20"/>
    </row>
    <row r="22" spans="1:8" ht="15.75" customHeight="1">
      <c r="A22" s="13"/>
      <c r="B22" s="17"/>
      <c r="C22" s="56"/>
      <c r="D22" s="19"/>
      <c r="E22" s="19">
        <f t="shared" si="0"/>
        <v>0</v>
      </c>
      <c r="F22" s="19">
        <f t="shared" si="1"/>
        <v>0</v>
      </c>
      <c r="G22" s="108" t="str">
        <f t="shared" si="2"/>
        <v/>
      </c>
      <c r="H22" s="20"/>
    </row>
    <row r="23" spans="1:8" ht="15.75" customHeight="1">
      <c r="A23" s="13"/>
      <c r="B23" s="17"/>
      <c r="C23" s="56"/>
      <c r="D23" s="19"/>
      <c r="E23" s="19">
        <f t="shared" si="0"/>
        <v>0</v>
      </c>
      <c r="F23" s="19">
        <f t="shared" si="1"/>
        <v>0</v>
      </c>
      <c r="G23" s="108" t="str">
        <f t="shared" si="2"/>
        <v/>
      </c>
      <c r="H23" s="20"/>
    </row>
    <row r="24" spans="1:8" ht="15.75" customHeight="1">
      <c r="A24" s="13"/>
      <c r="B24" s="17"/>
      <c r="C24" s="56"/>
      <c r="D24" s="19"/>
      <c r="E24" s="19">
        <f t="shared" si="0"/>
        <v>0</v>
      </c>
      <c r="F24" s="19">
        <f t="shared" si="1"/>
        <v>0</v>
      </c>
      <c r="G24" s="108" t="str">
        <f t="shared" si="2"/>
        <v/>
      </c>
      <c r="H24" s="20"/>
    </row>
    <row r="25" spans="1:8" ht="15.75" customHeight="1">
      <c r="A25" s="13"/>
      <c r="B25" s="17"/>
      <c r="C25" s="56"/>
      <c r="D25" s="19"/>
      <c r="E25" s="19">
        <f t="shared" si="0"/>
        <v>0</v>
      </c>
      <c r="F25" s="19">
        <f t="shared" si="1"/>
        <v>0</v>
      </c>
      <c r="G25" s="108" t="str">
        <f t="shared" si="2"/>
        <v/>
      </c>
      <c r="H25" s="20"/>
    </row>
    <row r="26" spans="1:8" ht="15.75" customHeight="1">
      <c r="A26" s="13"/>
      <c r="B26" s="17"/>
      <c r="C26" s="56"/>
      <c r="D26" s="19"/>
      <c r="E26" s="19"/>
      <c r="F26" s="19"/>
      <c r="G26" s="19" t="s">
        <v>573</v>
      </c>
      <c r="H26" s="20"/>
    </row>
    <row r="27" spans="1:8" ht="15.75" customHeight="1">
      <c r="A27" s="13"/>
      <c r="B27" s="17"/>
      <c r="C27" s="56"/>
      <c r="D27" s="19"/>
      <c r="E27" s="19"/>
      <c r="F27" s="19"/>
      <c r="G27" s="19"/>
      <c r="H27" s="20"/>
    </row>
    <row r="28" spans="1:8" ht="15.75" customHeight="1">
      <c r="A28" s="761" t="s">
        <v>1045</v>
      </c>
      <c r="B28" s="761"/>
      <c r="C28" s="56"/>
      <c r="D28" s="19">
        <f>SUM(D6:D27)</f>
        <v>0</v>
      </c>
      <c r="E28" s="19">
        <f>SUM(E6:E27)</f>
        <v>0</v>
      </c>
      <c r="F28" s="19">
        <f>SUM(F6:F27)</f>
        <v>0</v>
      </c>
      <c r="G28" s="108" t="str">
        <f>IF(OR(D28=0,D28=""),"",ROUND(F28/D28*100,2))</f>
        <v/>
      </c>
      <c r="H28" s="20"/>
    </row>
    <row r="29" spans="1:8" s="2" customFormat="1" ht="15.75" customHeight="1">
      <c r="A29" s="2" t="str">
        <f>封面!B$10&amp;封面!D$10</f>
        <v>产权持有单位填表人：杨庆华</v>
      </c>
      <c r="C29" s="58"/>
      <c r="D29" s="22"/>
      <c r="E29" s="22"/>
    </row>
    <row r="30" spans="1:8" s="2" customFormat="1" ht="15.75" customHeight="1">
      <c r="A30" s="2" t="str">
        <f>封面!B$12&amp;封面!D$12&amp;封面!E$12&amp;封面!F$12&amp;封面!G$12&amp;封面!H$12&amp;封面!I$12</f>
        <v>填表日期：2019年1月24日</v>
      </c>
      <c r="C30" s="55"/>
      <c r="E30" s="24" t="str">
        <f>"评估人员："&amp;封面!$P$22</f>
        <v>评估人员：</v>
      </c>
    </row>
    <row r="31" spans="1:8" s="2" customFormat="1" ht="15.75" customHeight="1">
      <c r="C31" s="55"/>
    </row>
  </sheetData>
  <mergeCells count="3">
    <mergeCell ref="A1:H1"/>
    <mergeCell ref="A2:H2"/>
    <mergeCell ref="A28:B28"/>
  </mergeCells>
  <phoneticPr fontId="206" type="noConversion"/>
  <hyperlinks>
    <hyperlink ref="A28:B28" location="'4-非流动资产汇总'!A1" display="合                    计"/>
  </hyperlinks>
  <printOptions horizontalCentered="1"/>
  <pageMargins left="0.43" right="0.45" top="0.87" bottom="0.87" header="1.25" footer="0.75"/>
  <pageSetup paperSize="9" fitToHeight="0" orientation="landscape" horizontalDpi="4294967292" r:id="rId1"/>
  <headerFooter scaleWithDoc="0">
    <oddHeader>&amp;R&amp;"宋体,常规"&amp;10表4-17
共&amp;N页第&amp;P页
金额单位:人民币元</oddHeader>
  </headerFooter>
  <legacy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9.5" style="4" customWidth="1"/>
    <col min="2" max="2" width="34.875" style="4" customWidth="1"/>
    <col min="3" max="3" width="19.125" style="4" customWidth="1"/>
    <col min="4" max="4" width="20.5" style="4" customWidth="1"/>
    <col min="5" max="5" width="19.125" style="4" customWidth="1"/>
    <col min="6" max="6" width="18.375" style="4" customWidth="1"/>
    <col min="7" max="16384" width="9" style="4"/>
  </cols>
  <sheetData>
    <row r="1" spans="1:6" s="1" customFormat="1" ht="30" customHeight="1">
      <c r="A1" s="759" t="s">
        <v>1048</v>
      </c>
      <c r="B1" s="759"/>
      <c r="C1" s="759"/>
      <c r="D1" s="759"/>
      <c r="E1" s="759"/>
      <c r="F1" s="759"/>
    </row>
    <row r="2" spans="1:6" s="2" customFormat="1" ht="14.1" customHeight="1">
      <c r="A2" s="760" t="str">
        <f>'1-汇总表'!A2:F2</f>
        <v>评估基准日：2018年12月31日</v>
      </c>
      <c r="B2" s="760"/>
      <c r="C2" s="760"/>
      <c r="D2" s="760"/>
      <c r="E2" s="760"/>
      <c r="F2" s="760"/>
    </row>
    <row r="3" spans="1:6" s="2" customFormat="1" ht="14.1" customHeight="1">
      <c r="A3" s="7"/>
      <c r="B3" s="7"/>
      <c r="C3" s="7"/>
      <c r="D3" s="7"/>
      <c r="E3" s="7"/>
      <c r="F3" s="106"/>
    </row>
    <row r="4" spans="1:6" s="2" customFormat="1" ht="15.75" customHeight="1">
      <c r="A4" s="11" t="str">
        <f>'1-汇总表'!A4</f>
        <v>产权持有人名称：阳煤集团青岛恒源化工有限公司</v>
      </c>
      <c r="B4" s="11"/>
      <c r="C4" s="11"/>
      <c r="F4" s="107"/>
    </row>
    <row r="5" spans="1:6" s="3" customFormat="1" ht="15.75" customHeight="1">
      <c r="A5" s="76" t="s">
        <v>576</v>
      </c>
      <c r="B5" s="76" t="s">
        <v>577</v>
      </c>
      <c r="C5" s="76" t="s">
        <v>578</v>
      </c>
      <c r="D5" s="76" t="s">
        <v>579</v>
      </c>
      <c r="E5" s="76" t="s">
        <v>1049</v>
      </c>
      <c r="F5" s="76" t="s">
        <v>580</v>
      </c>
    </row>
    <row r="6" spans="1:6" ht="15.75" customHeight="1">
      <c r="A6" s="76" t="s">
        <v>1050</v>
      </c>
      <c r="B6" s="78" t="s">
        <v>531</v>
      </c>
      <c r="C6" s="19">
        <f>'5-1短期借款'!H28</f>
        <v>0</v>
      </c>
      <c r="D6" s="19">
        <f>'5-1短期借款'!J28</f>
        <v>0</v>
      </c>
      <c r="E6" s="19">
        <f>D6-C6</f>
        <v>0</v>
      </c>
      <c r="F6" s="79">
        <f>IF(C6&lt;&gt;0,ROUND(100*E6/ABS(C6),2),0)</f>
        <v>0</v>
      </c>
    </row>
    <row r="7" spans="1:6" ht="15.75" customHeight="1">
      <c r="A7" s="76" t="s">
        <v>1051</v>
      </c>
      <c r="B7" s="78" t="s">
        <v>532</v>
      </c>
      <c r="C7" s="19">
        <f>'5-2交易性金融负债'!E28</f>
        <v>0</v>
      </c>
      <c r="D7" s="19">
        <f>'5-2交易性金融负债'!F28</f>
        <v>0</v>
      </c>
      <c r="E7" s="19">
        <f t="shared" ref="E7:E17" si="0">D7-C7</f>
        <v>0</v>
      </c>
      <c r="F7" s="79">
        <f t="shared" ref="F7:F17" si="1">IF(C7&lt;&gt;0,ROUND(100*E7/ABS(C7),2),0)</f>
        <v>0</v>
      </c>
    </row>
    <row r="8" spans="1:6" ht="15.75" customHeight="1">
      <c r="A8" s="76" t="s">
        <v>1052</v>
      </c>
      <c r="B8" s="78" t="s">
        <v>533</v>
      </c>
      <c r="C8" s="19">
        <f>'5-3应付票据'!F28</f>
        <v>0</v>
      </c>
      <c r="D8" s="19">
        <f>'5-3应付票据'!G28</f>
        <v>0</v>
      </c>
      <c r="E8" s="19">
        <f t="shared" si="0"/>
        <v>0</v>
      </c>
      <c r="F8" s="79">
        <f t="shared" si="1"/>
        <v>0</v>
      </c>
    </row>
    <row r="9" spans="1:6" ht="15.75" customHeight="1">
      <c r="A9" s="76" t="s">
        <v>1053</v>
      </c>
      <c r="B9" s="78" t="s">
        <v>534</v>
      </c>
      <c r="C9" s="19">
        <f>'5-4应付账款'!E28</f>
        <v>0</v>
      </c>
      <c r="D9" s="19">
        <f>'5-4应付账款'!F28</f>
        <v>0</v>
      </c>
      <c r="E9" s="19">
        <f t="shared" si="0"/>
        <v>0</v>
      </c>
      <c r="F9" s="79">
        <f t="shared" si="1"/>
        <v>0</v>
      </c>
    </row>
    <row r="10" spans="1:6" ht="15.75" customHeight="1">
      <c r="A10" s="76" t="s">
        <v>1054</v>
      </c>
      <c r="B10" s="78" t="s">
        <v>535</v>
      </c>
      <c r="C10" s="19">
        <f>'5-5预收账款'!E28</f>
        <v>0</v>
      </c>
      <c r="D10" s="19">
        <f>'5-5预收账款'!F28</f>
        <v>0</v>
      </c>
      <c r="E10" s="19">
        <f t="shared" si="0"/>
        <v>0</v>
      </c>
      <c r="F10" s="79">
        <f t="shared" si="1"/>
        <v>0</v>
      </c>
    </row>
    <row r="11" spans="1:6" ht="15.75" customHeight="1">
      <c r="A11" s="76" t="s">
        <v>1055</v>
      </c>
      <c r="B11" s="78" t="s">
        <v>536</v>
      </c>
      <c r="C11" s="19">
        <f>'5-6职工薪酬'!D28</f>
        <v>0</v>
      </c>
      <c r="D11" s="19">
        <f>'5-6职工薪酬'!E28</f>
        <v>0</v>
      </c>
      <c r="E11" s="19">
        <f t="shared" si="0"/>
        <v>0</v>
      </c>
      <c r="F11" s="79">
        <f t="shared" si="1"/>
        <v>0</v>
      </c>
    </row>
    <row r="12" spans="1:6" ht="15.75" customHeight="1">
      <c r="A12" s="76" t="s">
        <v>1056</v>
      </c>
      <c r="B12" s="78" t="s">
        <v>537</v>
      </c>
      <c r="C12" s="19">
        <f>'5-7应交税费'!E28</f>
        <v>0</v>
      </c>
      <c r="D12" s="19">
        <f>'5-7应交税费'!F28</f>
        <v>0</v>
      </c>
      <c r="E12" s="19">
        <f t="shared" si="0"/>
        <v>0</v>
      </c>
      <c r="F12" s="79">
        <f t="shared" si="1"/>
        <v>0</v>
      </c>
    </row>
    <row r="13" spans="1:6" ht="15.75" customHeight="1">
      <c r="A13" s="76" t="s">
        <v>1057</v>
      </c>
      <c r="B13" s="78" t="s">
        <v>538</v>
      </c>
      <c r="C13" s="19">
        <f>'5-8应付利息'!G28</f>
        <v>0</v>
      </c>
      <c r="D13" s="19">
        <f>'5-8应付利息'!H28</f>
        <v>0</v>
      </c>
      <c r="E13" s="19">
        <f t="shared" si="0"/>
        <v>0</v>
      </c>
      <c r="F13" s="79">
        <f t="shared" si="1"/>
        <v>0</v>
      </c>
    </row>
    <row r="14" spans="1:6" ht="15.75" customHeight="1">
      <c r="A14" s="76" t="s">
        <v>1058</v>
      </c>
      <c r="B14" s="78" t="s">
        <v>1059</v>
      </c>
      <c r="C14" s="19">
        <f>'5-9应付股利（利润）'!E28</f>
        <v>0</v>
      </c>
      <c r="D14" s="19">
        <f>'5-9应付股利（利润）'!F28</f>
        <v>0</v>
      </c>
      <c r="E14" s="19">
        <f t="shared" si="0"/>
        <v>0</v>
      </c>
      <c r="F14" s="79">
        <f t="shared" si="1"/>
        <v>0</v>
      </c>
    </row>
    <row r="15" spans="1:6" ht="15.75" customHeight="1">
      <c r="A15" s="76" t="s">
        <v>1060</v>
      </c>
      <c r="B15" s="78" t="s">
        <v>540</v>
      </c>
      <c r="C15" s="19">
        <f>'5-10其他应付款'!E28</f>
        <v>0</v>
      </c>
      <c r="D15" s="19">
        <f>'5-10其他应付款'!F28</f>
        <v>0</v>
      </c>
      <c r="E15" s="19">
        <f t="shared" si="0"/>
        <v>0</v>
      </c>
      <c r="F15" s="79">
        <f t="shared" si="1"/>
        <v>0</v>
      </c>
    </row>
    <row r="16" spans="1:6" ht="15.75" customHeight="1">
      <c r="A16" s="76" t="s">
        <v>1061</v>
      </c>
      <c r="B16" s="78" t="s">
        <v>541</v>
      </c>
      <c r="C16" s="19">
        <f>'5-11一年到期非流动负债'!F28</f>
        <v>0</v>
      </c>
      <c r="D16" s="19">
        <f>'5-11一年到期非流动负债'!G28</f>
        <v>0</v>
      </c>
      <c r="E16" s="19">
        <f t="shared" si="0"/>
        <v>0</v>
      </c>
      <c r="F16" s="79">
        <f t="shared" si="1"/>
        <v>0</v>
      </c>
    </row>
    <row r="17" spans="1:6" ht="15.75" customHeight="1">
      <c r="A17" s="76" t="s">
        <v>1062</v>
      </c>
      <c r="B17" s="78" t="s">
        <v>542</v>
      </c>
      <c r="C17" s="19">
        <f>'5-12其他流动负债'!E28</f>
        <v>0</v>
      </c>
      <c r="D17" s="19">
        <f>'5-12其他流动负债'!F28</f>
        <v>0</v>
      </c>
      <c r="E17" s="19">
        <f t="shared" si="0"/>
        <v>0</v>
      </c>
      <c r="F17" s="79">
        <f t="shared" si="1"/>
        <v>0</v>
      </c>
    </row>
    <row r="18" spans="1:6" ht="15.75" customHeight="1">
      <c r="A18" s="13"/>
      <c r="B18" s="20"/>
      <c r="C18" s="19"/>
      <c r="D18" s="19"/>
      <c r="E18" s="19"/>
      <c r="F18" s="79" t="s">
        <v>573</v>
      </c>
    </row>
    <row r="19" spans="1:6" ht="15.75" customHeight="1">
      <c r="A19" s="13"/>
      <c r="B19" s="20"/>
      <c r="C19" s="19"/>
      <c r="D19" s="19"/>
      <c r="E19" s="19"/>
      <c r="F19" s="19"/>
    </row>
    <row r="20" spans="1:6" ht="15.75" customHeight="1">
      <c r="A20" s="13"/>
      <c r="B20" s="20"/>
      <c r="C20" s="19"/>
      <c r="D20" s="19"/>
      <c r="E20" s="19"/>
      <c r="F20" s="19"/>
    </row>
    <row r="21" spans="1:6" ht="15.75" customHeight="1">
      <c r="A21" s="13"/>
      <c r="B21" s="20"/>
      <c r="C21" s="19"/>
      <c r="D21" s="19"/>
      <c r="E21" s="19"/>
      <c r="F21" s="19" t="s">
        <v>573</v>
      </c>
    </row>
    <row r="22" spans="1:6" ht="15.75" customHeight="1">
      <c r="A22" s="13"/>
      <c r="B22" s="20"/>
      <c r="C22" s="19"/>
      <c r="D22" s="19"/>
      <c r="E22" s="19"/>
      <c r="F22" s="19"/>
    </row>
    <row r="23" spans="1:6" ht="15.75" customHeight="1">
      <c r="A23" s="13"/>
      <c r="B23" s="20"/>
      <c r="C23" s="19"/>
      <c r="D23" s="19"/>
      <c r="E23" s="19"/>
      <c r="F23" s="19" t="s">
        <v>573</v>
      </c>
    </row>
    <row r="24" spans="1:6" ht="15.75" customHeight="1">
      <c r="A24" s="13"/>
      <c r="B24" s="20"/>
      <c r="C24" s="19"/>
      <c r="D24" s="19"/>
      <c r="E24" s="19"/>
      <c r="F24" s="19" t="s">
        <v>573</v>
      </c>
    </row>
    <row r="25" spans="1:6" ht="15.75" customHeight="1">
      <c r="A25" s="13"/>
      <c r="B25" s="20"/>
      <c r="C25" s="19"/>
      <c r="D25" s="19"/>
      <c r="E25" s="19"/>
      <c r="F25" s="19" t="s">
        <v>573</v>
      </c>
    </row>
    <row r="26" spans="1:6" ht="15.75" customHeight="1">
      <c r="A26" s="76"/>
      <c r="B26" s="81"/>
      <c r="C26" s="19"/>
      <c r="D26" s="19"/>
      <c r="E26" s="19"/>
      <c r="F26" s="19" t="s">
        <v>573</v>
      </c>
    </row>
    <row r="27" spans="1:6" ht="15.75" customHeight="1">
      <c r="A27" s="76"/>
      <c r="B27" s="81"/>
      <c r="C27" s="19"/>
      <c r="D27" s="19"/>
      <c r="E27" s="19"/>
      <c r="F27" s="19" t="s">
        <v>573</v>
      </c>
    </row>
    <row r="28" spans="1:6" ht="15.75" customHeight="1">
      <c r="A28" s="883" t="s">
        <v>1063</v>
      </c>
      <c r="B28" s="883"/>
      <c r="C28" s="19">
        <f>SUM(C6:C17)</f>
        <v>0</v>
      </c>
      <c r="D28" s="19">
        <f>SUM(D6:D17)</f>
        <v>0</v>
      </c>
      <c r="E28" s="19">
        <f>D28-C28</f>
        <v>0</v>
      </c>
      <c r="F28" s="79">
        <f>IF(C28&lt;&gt;0,ROUND(100*E28/ABS(C28),2),0)</f>
        <v>0</v>
      </c>
    </row>
    <row r="29" spans="1:6" ht="15.75" customHeight="1">
      <c r="C29" s="82"/>
      <c r="D29" s="82"/>
      <c r="E29" s="82"/>
    </row>
    <row r="30" spans="1:6" ht="15.75" customHeight="1">
      <c r="E30" s="24" t="str">
        <f>"评估人员："&amp;封面!$P$30</f>
        <v>评估人员：</v>
      </c>
    </row>
  </sheetData>
  <mergeCells count="3">
    <mergeCell ref="A1:F1"/>
    <mergeCell ref="A2:F2"/>
    <mergeCell ref="A28:B28"/>
  </mergeCells>
  <phoneticPr fontId="206" type="noConversion"/>
  <hyperlinks>
    <hyperlink ref="A28:B28" location="'2-分类汇总'!B39" display="流动负债合计"/>
    <hyperlink ref="B6" location="'5-1短期借款'!A1" display="短期借款"/>
    <hyperlink ref="B7" location="'5-2交易性金融负债'!A1" display="交易性金融负债"/>
    <hyperlink ref="B8" location="'5-3应付票据'!A1" display="应付票据"/>
    <hyperlink ref="B9" location="'5-4应付账款'!A1" display="应付账款"/>
    <hyperlink ref="B10" location="'5-5预收账款'!A1" display="预收款项"/>
    <hyperlink ref="B11" location="'5-6职工薪酬'!A1" display="应付职工薪酬"/>
    <hyperlink ref="B12" location="'5-7应交税费'!A1" display="应交税费"/>
    <hyperlink ref="B13" location="'5-8应付利息'!A1" display="应付利息"/>
    <hyperlink ref="B14" location="'5-9应付股利（利润）'!A1" display="应付股利（应付利润）"/>
    <hyperlink ref="B15" location="'5-10其他应付款'!A1" display="其他应付款"/>
    <hyperlink ref="B16" location="'5-11一年到期非流动负债'!A1" display="一年内到期的非流动负债"/>
    <hyperlink ref="B17" location="'5-12其他流动负债'!A1" display="其他流动负债"/>
  </hyperlinks>
  <printOptions horizontalCentered="1"/>
  <pageMargins left="0.4" right="0.39" top="0.87" bottom="0.87" header="1.27" footer="0.72"/>
  <pageSetup paperSize="9" fitToHeight="0" orientation="landscape" horizontalDpi="4294967292" r:id="rId1"/>
  <headerFooter scaleWithDoc="0">
    <oddHeader>&amp;R&amp;"宋体,常规"&amp;10表5
共&amp;N页第&amp;P页
金额单位:人民币元</oddHeader>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0"/>
  <sheetViews>
    <sheetView showGridLines="0" workbookViewId="0">
      <selection activeCell="W7" sqref="W7"/>
    </sheetView>
  </sheetViews>
  <sheetFormatPr defaultRowHeight="15.75" customHeight="1"/>
  <cols>
    <col min="1" max="1" width="5.5" style="4" customWidth="1"/>
    <col min="2" max="2" width="24" style="4" customWidth="1"/>
    <col min="3" max="3" width="7.5" style="49" customWidth="1"/>
    <col min="4" max="4" width="7.625" style="49" customWidth="1"/>
    <col min="5" max="6" width="7.25" style="4" customWidth="1"/>
    <col min="7" max="7" width="10.625" style="4" hidden="1" customWidth="1"/>
    <col min="8" max="8" width="15" style="4" customWidth="1"/>
    <col min="9" max="9" width="15.5" style="4" hidden="1" customWidth="1"/>
    <col min="10" max="10" width="15" style="4" customWidth="1"/>
    <col min="11" max="11" width="10.625" style="4" customWidth="1"/>
    <col min="12" max="16384" width="9" style="4"/>
  </cols>
  <sheetData>
    <row r="1" spans="1:11" s="1" customFormat="1" ht="30" customHeight="1">
      <c r="A1" s="759" t="s">
        <v>1064</v>
      </c>
      <c r="B1" s="759"/>
      <c r="C1" s="759"/>
      <c r="D1" s="759"/>
      <c r="E1" s="759"/>
      <c r="F1" s="759"/>
      <c r="G1" s="759"/>
      <c r="H1" s="759"/>
      <c r="I1" s="759"/>
      <c r="J1" s="759"/>
      <c r="K1" s="759"/>
    </row>
    <row r="2" spans="1:11" s="2" customFormat="1" ht="14.1" customHeight="1">
      <c r="A2" s="760" t="str">
        <f>'1-汇总表'!A2:F2</f>
        <v>评估基准日：2018年12月31日</v>
      </c>
      <c r="B2" s="760"/>
      <c r="C2" s="760"/>
      <c r="D2" s="760"/>
      <c r="E2" s="760"/>
      <c r="F2" s="760"/>
      <c r="G2" s="760"/>
      <c r="H2" s="768"/>
      <c r="I2" s="768"/>
      <c r="J2" s="768"/>
      <c r="K2" s="768"/>
    </row>
    <row r="3" spans="1:11" s="2" customFormat="1" ht="14.1" customHeight="1">
      <c r="A3" s="7"/>
      <c r="B3" s="7"/>
      <c r="C3" s="62"/>
      <c r="D3" s="62"/>
      <c r="E3" s="7"/>
      <c r="F3" s="7"/>
      <c r="G3" s="7"/>
      <c r="H3" s="8"/>
      <c r="I3" s="8"/>
      <c r="J3" s="8"/>
      <c r="K3" s="10"/>
    </row>
    <row r="4" spans="1:11" s="2" customFormat="1" ht="15.75" customHeight="1">
      <c r="A4" s="54" t="str">
        <f>'1-汇总表'!A4</f>
        <v>产权持有人名称：阳煤集团青岛恒源化工有限公司</v>
      </c>
      <c r="C4" s="55"/>
      <c r="D4" s="55"/>
      <c r="K4" s="12"/>
    </row>
    <row r="5" spans="1:11" s="3" customFormat="1" ht="15.75" customHeight="1">
      <c r="A5" s="13" t="s">
        <v>489</v>
      </c>
      <c r="B5" s="13" t="s">
        <v>1065</v>
      </c>
      <c r="C5" s="56" t="s">
        <v>646</v>
      </c>
      <c r="D5" s="56" t="s">
        <v>1066</v>
      </c>
      <c r="E5" s="13" t="s">
        <v>1067</v>
      </c>
      <c r="F5" s="13" t="s">
        <v>591</v>
      </c>
      <c r="G5" s="13" t="s">
        <v>1068</v>
      </c>
      <c r="H5" s="16" t="s">
        <v>491</v>
      </c>
      <c r="I5" s="13" t="s">
        <v>1069</v>
      </c>
      <c r="J5" s="13" t="s">
        <v>492</v>
      </c>
      <c r="K5" s="13" t="s">
        <v>581</v>
      </c>
    </row>
    <row r="6" spans="1:11" ht="15.75" customHeight="1">
      <c r="A6" s="13"/>
      <c r="B6" s="17"/>
      <c r="C6" s="56"/>
      <c r="D6" s="56"/>
      <c r="E6" s="71"/>
      <c r="F6" s="18"/>
      <c r="G6" s="19"/>
      <c r="H6" s="19"/>
      <c r="I6" s="72"/>
      <c r="J6" s="19">
        <f>H6</f>
        <v>0</v>
      </c>
      <c r="K6" s="20"/>
    </row>
    <row r="7" spans="1:11" ht="15.75" customHeight="1">
      <c r="A7" s="13"/>
      <c r="B7" s="17"/>
      <c r="C7" s="56"/>
      <c r="D7" s="56"/>
      <c r="E7" s="13"/>
      <c r="F7" s="18"/>
      <c r="G7" s="19"/>
      <c r="H7" s="19"/>
      <c r="I7" s="72"/>
      <c r="J7" s="19">
        <f t="shared" ref="J7:J24" si="0">H7</f>
        <v>0</v>
      </c>
      <c r="K7" s="20"/>
    </row>
    <row r="8" spans="1:11" ht="15.75" customHeight="1">
      <c r="A8" s="13"/>
      <c r="B8" s="17"/>
      <c r="C8" s="56"/>
      <c r="D8" s="56"/>
      <c r="E8" s="13"/>
      <c r="F8" s="18"/>
      <c r="G8" s="19"/>
      <c r="H8" s="19"/>
      <c r="I8" s="72"/>
      <c r="J8" s="19">
        <f t="shared" si="0"/>
        <v>0</v>
      </c>
      <c r="K8" s="20"/>
    </row>
    <row r="9" spans="1:11" ht="15.75" customHeight="1">
      <c r="A9" s="13"/>
      <c r="B9" s="17"/>
      <c r="C9" s="56"/>
      <c r="D9" s="56"/>
      <c r="E9" s="13"/>
      <c r="F9" s="18"/>
      <c r="G9" s="19"/>
      <c r="H9" s="19"/>
      <c r="I9" s="72"/>
      <c r="J9" s="19">
        <f t="shared" si="0"/>
        <v>0</v>
      </c>
      <c r="K9" s="20"/>
    </row>
    <row r="10" spans="1:11" ht="15.75" customHeight="1">
      <c r="A10" s="13"/>
      <c r="B10" s="17"/>
      <c r="C10" s="56"/>
      <c r="D10" s="56"/>
      <c r="E10" s="13"/>
      <c r="F10" s="18"/>
      <c r="G10" s="19"/>
      <c r="H10" s="19"/>
      <c r="I10" s="72"/>
      <c r="J10" s="19">
        <f t="shared" si="0"/>
        <v>0</v>
      </c>
      <c r="K10" s="20"/>
    </row>
    <row r="11" spans="1:11" ht="15.75" customHeight="1">
      <c r="A11" s="13"/>
      <c r="B11" s="17"/>
      <c r="C11" s="56"/>
      <c r="D11" s="56"/>
      <c r="E11" s="13"/>
      <c r="F11" s="18"/>
      <c r="G11" s="19"/>
      <c r="H11" s="19"/>
      <c r="I11" s="72"/>
      <c r="J11" s="19"/>
      <c r="K11" s="20"/>
    </row>
    <row r="12" spans="1:11" ht="15.75" customHeight="1">
      <c r="A12" s="13"/>
      <c r="B12" s="17"/>
      <c r="C12" s="56"/>
      <c r="D12" s="56"/>
      <c r="E12" s="13"/>
      <c r="F12" s="18"/>
      <c r="G12" s="19"/>
      <c r="H12" s="19"/>
      <c r="I12" s="72"/>
      <c r="J12" s="19"/>
      <c r="K12" s="20"/>
    </row>
    <row r="13" spans="1:11" ht="15.75" customHeight="1">
      <c r="A13" s="13"/>
      <c r="B13" s="17"/>
      <c r="C13" s="56"/>
      <c r="D13" s="56"/>
      <c r="E13" s="13"/>
      <c r="F13" s="18"/>
      <c r="G13" s="19"/>
      <c r="H13" s="19"/>
      <c r="I13" s="72"/>
      <c r="J13" s="19">
        <f t="shared" si="0"/>
        <v>0</v>
      </c>
      <c r="K13" s="20"/>
    </row>
    <row r="14" spans="1:11" ht="15.75" customHeight="1">
      <c r="A14" s="13"/>
      <c r="B14" s="17"/>
      <c r="C14" s="56"/>
      <c r="D14" s="56"/>
      <c r="E14" s="13"/>
      <c r="F14" s="18"/>
      <c r="G14" s="19"/>
      <c r="H14" s="19"/>
      <c r="I14" s="72"/>
      <c r="J14" s="19">
        <f t="shared" si="0"/>
        <v>0</v>
      </c>
      <c r="K14" s="20"/>
    </row>
    <row r="15" spans="1:11" ht="15.75" customHeight="1">
      <c r="A15" s="13"/>
      <c r="B15" s="17"/>
      <c r="C15" s="56"/>
      <c r="D15" s="56"/>
      <c r="E15" s="13"/>
      <c r="F15" s="18"/>
      <c r="G15" s="19"/>
      <c r="H15" s="19"/>
      <c r="I15" s="72"/>
      <c r="J15" s="19">
        <f t="shared" si="0"/>
        <v>0</v>
      </c>
      <c r="K15" s="20"/>
    </row>
    <row r="16" spans="1:11" ht="15.75" customHeight="1">
      <c r="A16" s="13"/>
      <c r="B16" s="17"/>
      <c r="C16" s="56"/>
      <c r="D16" s="56"/>
      <c r="E16" s="13"/>
      <c r="F16" s="18"/>
      <c r="G16" s="19"/>
      <c r="H16" s="19"/>
      <c r="I16" s="72"/>
      <c r="J16" s="19">
        <f t="shared" si="0"/>
        <v>0</v>
      </c>
      <c r="K16" s="20"/>
    </row>
    <row r="17" spans="1:11" ht="15.75" customHeight="1">
      <c r="A17" s="13"/>
      <c r="B17" s="17"/>
      <c r="C17" s="56"/>
      <c r="D17" s="56"/>
      <c r="E17" s="13"/>
      <c r="F17" s="18"/>
      <c r="G17" s="19"/>
      <c r="H17" s="19"/>
      <c r="I17" s="72"/>
      <c r="J17" s="19">
        <f t="shared" si="0"/>
        <v>0</v>
      </c>
      <c r="K17" s="20"/>
    </row>
    <row r="18" spans="1:11" ht="15.75" customHeight="1">
      <c r="A18" s="13"/>
      <c r="B18" s="17"/>
      <c r="C18" s="56"/>
      <c r="D18" s="56"/>
      <c r="E18" s="13"/>
      <c r="F18" s="18"/>
      <c r="G18" s="19"/>
      <c r="H18" s="19"/>
      <c r="I18" s="72"/>
      <c r="J18" s="19">
        <f t="shared" si="0"/>
        <v>0</v>
      </c>
      <c r="K18" s="20"/>
    </row>
    <row r="19" spans="1:11" ht="15.75" customHeight="1">
      <c r="A19" s="13"/>
      <c r="B19" s="17"/>
      <c r="C19" s="56"/>
      <c r="D19" s="56"/>
      <c r="E19" s="13"/>
      <c r="F19" s="18"/>
      <c r="G19" s="19"/>
      <c r="H19" s="19"/>
      <c r="I19" s="72"/>
      <c r="J19" s="19">
        <f t="shared" si="0"/>
        <v>0</v>
      </c>
      <c r="K19" s="20"/>
    </row>
    <row r="20" spans="1:11" ht="15.75" customHeight="1">
      <c r="A20" s="13"/>
      <c r="B20" s="17"/>
      <c r="C20" s="56"/>
      <c r="D20" s="56"/>
      <c r="E20" s="13"/>
      <c r="F20" s="18"/>
      <c r="G20" s="19"/>
      <c r="H20" s="19"/>
      <c r="I20" s="72"/>
      <c r="J20" s="19">
        <f t="shared" si="0"/>
        <v>0</v>
      </c>
      <c r="K20" s="20"/>
    </row>
    <row r="21" spans="1:11" ht="15.75" customHeight="1">
      <c r="A21" s="13"/>
      <c r="B21" s="17"/>
      <c r="C21" s="56"/>
      <c r="D21" s="56"/>
      <c r="E21" s="13"/>
      <c r="F21" s="18"/>
      <c r="G21" s="19"/>
      <c r="H21" s="19"/>
      <c r="I21" s="72"/>
      <c r="J21" s="19">
        <f t="shared" si="0"/>
        <v>0</v>
      </c>
      <c r="K21" s="20"/>
    </row>
    <row r="22" spans="1:11" ht="15.75" customHeight="1">
      <c r="A22" s="13"/>
      <c r="B22" s="17"/>
      <c r="C22" s="56"/>
      <c r="D22" s="56"/>
      <c r="E22" s="13"/>
      <c r="F22" s="18"/>
      <c r="G22" s="19"/>
      <c r="H22" s="19"/>
      <c r="I22" s="72"/>
      <c r="J22" s="19">
        <f t="shared" si="0"/>
        <v>0</v>
      </c>
      <c r="K22" s="20"/>
    </row>
    <row r="23" spans="1:11" ht="15.75" customHeight="1">
      <c r="A23" s="13"/>
      <c r="B23" s="17"/>
      <c r="C23" s="56"/>
      <c r="D23" s="56"/>
      <c r="E23" s="13"/>
      <c r="F23" s="18"/>
      <c r="G23" s="19"/>
      <c r="H23" s="19"/>
      <c r="I23" s="72"/>
      <c r="J23" s="19">
        <f t="shared" si="0"/>
        <v>0</v>
      </c>
      <c r="K23" s="20"/>
    </row>
    <row r="24" spans="1:11" ht="15.75" customHeight="1">
      <c r="A24" s="13"/>
      <c r="B24" s="17"/>
      <c r="C24" s="56"/>
      <c r="D24" s="56"/>
      <c r="E24" s="13"/>
      <c r="F24" s="18"/>
      <c r="G24" s="19"/>
      <c r="H24" s="19"/>
      <c r="I24" s="72"/>
      <c r="J24" s="19">
        <f t="shared" si="0"/>
        <v>0</v>
      </c>
      <c r="K24" s="20"/>
    </row>
    <row r="25" spans="1:11" ht="15.75" customHeight="1">
      <c r="A25" s="13"/>
      <c r="B25" s="17"/>
      <c r="C25" s="56"/>
      <c r="D25" s="56"/>
      <c r="E25" s="13"/>
      <c r="F25" s="18"/>
      <c r="G25" s="19"/>
      <c r="H25" s="19"/>
      <c r="I25" s="72"/>
      <c r="J25" s="19"/>
      <c r="K25" s="20"/>
    </row>
    <row r="26" spans="1:11" ht="15.75" customHeight="1">
      <c r="A26" s="13"/>
      <c r="B26" s="17"/>
      <c r="C26" s="56"/>
      <c r="D26" s="56"/>
      <c r="E26" s="13"/>
      <c r="F26" s="18"/>
      <c r="G26" s="19"/>
      <c r="H26" s="19"/>
      <c r="I26" s="72"/>
      <c r="J26" s="19"/>
      <c r="K26" s="20"/>
    </row>
    <row r="27" spans="1:11" ht="15.75" customHeight="1">
      <c r="A27" s="13"/>
      <c r="B27" s="17"/>
      <c r="C27" s="56"/>
      <c r="D27" s="56"/>
      <c r="E27" s="13"/>
      <c r="F27" s="18"/>
      <c r="G27" s="19"/>
      <c r="H27" s="19"/>
      <c r="I27" s="72"/>
      <c r="J27" s="19"/>
      <c r="K27" s="20"/>
    </row>
    <row r="28" spans="1:11" ht="15.75" customHeight="1">
      <c r="A28" s="761" t="s">
        <v>666</v>
      </c>
      <c r="B28" s="761"/>
      <c r="C28" s="56"/>
      <c r="D28" s="56"/>
      <c r="E28" s="13"/>
      <c r="F28" s="13"/>
      <c r="G28" s="19"/>
      <c r="H28" s="19">
        <f>SUM(H6:H27)</f>
        <v>0</v>
      </c>
      <c r="I28" s="72"/>
      <c r="J28" s="19">
        <f>SUM(J6:J27)</f>
        <v>0</v>
      </c>
      <c r="K28" s="20"/>
    </row>
    <row r="29" spans="1:11" s="2" customFormat="1" ht="15.75" customHeight="1">
      <c r="A29" s="2" t="str">
        <f>封面!B$10&amp;封面!D$10</f>
        <v>产权持有单位填表人：杨庆华</v>
      </c>
      <c r="C29" s="58"/>
      <c r="D29" s="58"/>
      <c r="E29" s="22"/>
    </row>
    <row r="30" spans="1:11" s="2" customFormat="1" ht="15.75" customHeight="1">
      <c r="A30" s="2" t="str">
        <f>封面!B$12&amp;封面!D$12&amp;封面!E$12&amp;封面!F$12&amp;封面!G$12&amp;封面!H$12&amp;封面!I$12</f>
        <v>填表日期：2019年1月24日</v>
      </c>
      <c r="C30" s="55"/>
      <c r="D30" s="55"/>
      <c r="J30" s="24" t="str">
        <f>"评估人员："&amp;封面!$P$30</f>
        <v>评估人员：</v>
      </c>
    </row>
  </sheetData>
  <mergeCells count="3">
    <mergeCell ref="A1:K1"/>
    <mergeCell ref="A2:K2"/>
    <mergeCell ref="A28:B28"/>
  </mergeCells>
  <phoneticPr fontId="206" type="noConversion"/>
  <hyperlinks>
    <hyperlink ref="A28:B28" location="'5-流动负债汇总'!A1" display="合            计"/>
  </hyperlinks>
  <printOptions horizontalCentered="1"/>
  <pageMargins left="0.71" right="0.67" top="0.87" bottom="0.87" header="1.23" footer="0.76"/>
  <pageSetup paperSize="9" fitToHeight="0" orientation="landscape" horizontalDpi="4294967292" r:id="rId1"/>
  <headerFooter scaleWithDoc="0">
    <oddHeader>&amp;R&amp;"宋体,常规"&amp;10表5-1
共&amp;N页第&amp;P页
金额单位:人民币元</oddHeader>
  </headerFooter>
  <legacyDrawing r:id="rId2"/>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0"/>
  <sheetViews>
    <sheetView workbookViewId="0">
      <selection activeCell="F28" sqref="F28"/>
    </sheetView>
  </sheetViews>
  <sheetFormatPr defaultRowHeight="15.75" customHeight="1"/>
  <cols>
    <col min="1" max="1" width="10.75" style="90" customWidth="1"/>
    <col min="2" max="2" width="28.125" style="90" customWidth="1"/>
    <col min="3" max="3" width="12.25" style="91" customWidth="1"/>
    <col min="4" max="4" width="20" style="90" customWidth="1"/>
    <col min="5" max="5" width="16.5" style="90" customWidth="1"/>
    <col min="6" max="6" width="17.5" style="90" customWidth="1"/>
    <col min="7" max="7" width="16.875" style="90" customWidth="1"/>
    <col min="8" max="16384" width="9" style="90"/>
  </cols>
  <sheetData>
    <row r="1" spans="1:7" s="88" customFormat="1" ht="30" customHeight="1">
      <c r="A1" s="771" t="s">
        <v>1070</v>
      </c>
      <c r="B1" s="772"/>
      <c r="C1" s="772"/>
      <c r="D1" s="772"/>
      <c r="E1" s="772"/>
      <c r="F1" s="772"/>
      <c r="G1" s="772"/>
    </row>
    <row r="2" spans="1:7" ht="14.1" customHeight="1">
      <c r="A2" s="773" t="str">
        <f>'1-汇总表'!A2:F2</f>
        <v>评估基准日：2018年12月31日</v>
      </c>
      <c r="B2" s="774"/>
      <c r="C2" s="774"/>
      <c r="D2" s="774"/>
      <c r="E2" s="774"/>
      <c r="F2" s="774"/>
      <c r="G2" s="780"/>
    </row>
    <row r="3" spans="1:7" ht="14.1" customHeight="1">
      <c r="A3" s="92"/>
      <c r="B3" s="92"/>
      <c r="C3" s="94"/>
      <c r="D3" s="92"/>
      <c r="E3" s="92"/>
      <c r="F3" s="92"/>
      <c r="G3" s="95"/>
    </row>
    <row r="4" spans="1:7" ht="15.75" customHeight="1">
      <c r="A4" s="891" t="str">
        <f>'1-汇总表'!A4</f>
        <v>产权持有人名称：阳煤集团青岛恒源化工有限公司</v>
      </c>
      <c r="B4" s="891"/>
      <c r="C4" s="891"/>
      <c r="D4" s="891"/>
      <c r="G4" s="96"/>
    </row>
    <row r="5" spans="1:7" s="89" customFormat="1" ht="15.75" customHeight="1">
      <c r="A5" s="46" t="s">
        <v>5</v>
      </c>
      <c r="B5" s="46" t="s">
        <v>1071</v>
      </c>
      <c r="C5" s="97" t="s">
        <v>1072</v>
      </c>
      <c r="D5" s="46" t="s">
        <v>1073</v>
      </c>
      <c r="E5" s="98" t="s">
        <v>605</v>
      </c>
      <c r="F5" s="46" t="s">
        <v>606</v>
      </c>
      <c r="G5" s="46" t="s">
        <v>8</v>
      </c>
    </row>
    <row r="6" spans="1:7" ht="15.75" customHeight="1">
      <c r="A6" s="99"/>
      <c r="B6" s="100"/>
      <c r="C6" s="101"/>
      <c r="D6" s="99"/>
      <c r="E6" s="102"/>
      <c r="F6" s="48">
        <f>E6</f>
        <v>0</v>
      </c>
      <c r="G6" s="103"/>
    </row>
    <row r="7" spans="1:7" ht="15.75" customHeight="1">
      <c r="A7" s="99"/>
      <c r="B7" s="100"/>
      <c r="C7" s="101"/>
      <c r="D7" s="99"/>
      <c r="E7" s="102"/>
      <c r="F7" s="48">
        <f t="shared" ref="F7:F25" si="0">E7</f>
        <v>0</v>
      </c>
      <c r="G7" s="103"/>
    </row>
    <row r="8" spans="1:7" ht="15.75" customHeight="1">
      <c r="A8" s="99"/>
      <c r="B8" s="100"/>
      <c r="C8" s="101"/>
      <c r="D8" s="99"/>
      <c r="E8" s="102"/>
      <c r="F8" s="48">
        <f t="shared" si="0"/>
        <v>0</v>
      </c>
      <c r="G8" s="103"/>
    </row>
    <row r="9" spans="1:7" ht="15.75" customHeight="1">
      <c r="A9" s="99"/>
      <c r="B9" s="100"/>
      <c r="C9" s="101"/>
      <c r="D9" s="99"/>
      <c r="E9" s="102"/>
      <c r="F9" s="48">
        <f t="shared" si="0"/>
        <v>0</v>
      </c>
      <c r="G9" s="103"/>
    </row>
    <row r="10" spans="1:7" ht="15.75" customHeight="1">
      <c r="A10" s="99"/>
      <c r="B10" s="100"/>
      <c r="C10" s="101"/>
      <c r="D10" s="99"/>
      <c r="E10" s="102"/>
      <c r="F10" s="48">
        <f t="shared" si="0"/>
        <v>0</v>
      </c>
      <c r="G10" s="103"/>
    </row>
    <row r="11" spans="1:7" ht="15.75" customHeight="1">
      <c r="A11" s="99"/>
      <c r="B11" s="100"/>
      <c r="C11" s="101"/>
      <c r="D11" s="99"/>
      <c r="E11" s="102"/>
      <c r="F11" s="48">
        <f t="shared" si="0"/>
        <v>0</v>
      </c>
      <c r="G11" s="103"/>
    </row>
    <row r="12" spans="1:7" ht="15.75" customHeight="1">
      <c r="A12" s="99"/>
      <c r="B12" s="100"/>
      <c r="C12" s="101"/>
      <c r="D12" s="99"/>
      <c r="E12" s="102"/>
      <c r="F12" s="48"/>
      <c r="G12" s="103"/>
    </row>
    <row r="13" spans="1:7" ht="15.75" customHeight="1">
      <c r="A13" s="99"/>
      <c r="B13" s="100"/>
      <c r="C13" s="101"/>
      <c r="D13" s="99"/>
      <c r="E13" s="102"/>
      <c r="F13" s="48"/>
      <c r="G13" s="103"/>
    </row>
    <row r="14" spans="1:7" ht="15.75" customHeight="1">
      <c r="A14" s="99"/>
      <c r="B14" s="100"/>
      <c r="C14" s="101"/>
      <c r="D14" s="99"/>
      <c r="E14" s="102"/>
      <c r="F14" s="48">
        <f t="shared" si="0"/>
        <v>0</v>
      </c>
      <c r="G14" s="103"/>
    </row>
    <row r="15" spans="1:7" ht="15.75" customHeight="1">
      <c r="A15" s="99"/>
      <c r="B15" s="100"/>
      <c r="C15" s="101"/>
      <c r="D15" s="99"/>
      <c r="E15" s="102"/>
      <c r="F15" s="48">
        <f t="shared" si="0"/>
        <v>0</v>
      </c>
      <c r="G15" s="103"/>
    </row>
    <row r="16" spans="1:7" ht="15.75" customHeight="1">
      <c r="A16" s="99"/>
      <c r="B16" s="100"/>
      <c r="C16" s="101"/>
      <c r="D16" s="99"/>
      <c r="E16" s="102"/>
      <c r="F16" s="48">
        <f t="shared" si="0"/>
        <v>0</v>
      </c>
      <c r="G16" s="103"/>
    </row>
    <row r="17" spans="1:7" ht="15.75" customHeight="1">
      <c r="A17" s="99"/>
      <c r="B17" s="100"/>
      <c r="C17" s="101"/>
      <c r="D17" s="99"/>
      <c r="E17" s="102"/>
      <c r="F17" s="48">
        <f t="shared" si="0"/>
        <v>0</v>
      </c>
      <c r="G17" s="103"/>
    </row>
    <row r="18" spans="1:7" ht="15.75" customHeight="1">
      <c r="A18" s="99"/>
      <c r="B18" s="100"/>
      <c r="C18" s="101"/>
      <c r="D18" s="99"/>
      <c r="E18" s="102"/>
      <c r="F18" s="48">
        <f t="shared" si="0"/>
        <v>0</v>
      </c>
      <c r="G18" s="103"/>
    </row>
    <row r="19" spans="1:7" ht="15.75" customHeight="1">
      <c r="A19" s="99"/>
      <c r="B19" s="100"/>
      <c r="C19" s="101"/>
      <c r="D19" s="99"/>
      <c r="E19" s="102"/>
      <c r="F19" s="48">
        <f t="shared" si="0"/>
        <v>0</v>
      </c>
      <c r="G19" s="103"/>
    </row>
    <row r="20" spans="1:7" ht="15.75" customHeight="1">
      <c r="A20" s="99"/>
      <c r="B20" s="100"/>
      <c r="C20" s="101"/>
      <c r="D20" s="99"/>
      <c r="E20" s="102"/>
      <c r="F20" s="48">
        <f t="shared" si="0"/>
        <v>0</v>
      </c>
      <c r="G20" s="103"/>
    </row>
    <row r="21" spans="1:7" ht="15.75" customHeight="1">
      <c r="A21" s="99"/>
      <c r="B21" s="100"/>
      <c r="C21" s="101"/>
      <c r="D21" s="99"/>
      <c r="E21" s="102"/>
      <c r="F21" s="48">
        <f t="shared" si="0"/>
        <v>0</v>
      </c>
      <c r="G21" s="103"/>
    </row>
    <row r="22" spans="1:7" ht="15.75" customHeight="1">
      <c r="A22" s="99"/>
      <c r="B22" s="100"/>
      <c r="C22" s="101"/>
      <c r="D22" s="99"/>
      <c r="E22" s="102"/>
      <c r="F22" s="48">
        <f t="shared" si="0"/>
        <v>0</v>
      </c>
      <c r="G22" s="103"/>
    </row>
    <row r="23" spans="1:7" ht="15.75" customHeight="1">
      <c r="A23" s="99"/>
      <c r="B23" s="100"/>
      <c r="C23" s="101"/>
      <c r="D23" s="99"/>
      <c r="E23" s="102"/>
      <c r="F23" s="48">
        <f t="shared" si="0"/>
        <v>0</v>
      </c>
      <c r="G23" s="103"/>
    </row>
    <row r="24" spans="1:7" ht="15.75" customHeight="1">
      <c r="A24" s="99"/>
      <c r="B24" s="100"/>
      <c r="C24" s="101"/>
      <c r="D24" s="99"/>
      <c r="E24" s="102"/>
      <c r="F24" s="48">
        <f t="shared" si="0"/>
        <v>0</v>
      </c>
      <c r="G24" s="103"/>
    </row>
    <row r="25" spans="1:7" ht="15.75" customHeight="1">
      <c r="A25" s="99"/>
      <c r="B25" s="100"/>
      <c r="C25" s="101"/>
      <c r="D25" s="99"/>
      <c r="E25" s="102"/>
      <c r="F25" s="48">
        <f t="shared" si="0"/>
        <v>0</v>
      </c>
      <c r="G25" s="103"/>
    </row>
    <row r="26" spans="1:7" ht="15.75" customHeight="1">
      <c r="A26" s="99"/>
      <c r="B26" s="100"/>
      <c r="C26" s="101"/>
      <c r="D26" s="99"/>
      <c r="E26" s="102"/>
      <c r="F26" s="102"/>
      <c r="G26" s="103"/>
    </row>
    <row r="27" spans="1:7" ht="15.75" customHeight="1">
      <c r="A27" s="99"/>
      <c r="B27" s="100"/>
      <c r="C27" s="101"/>
      <c r="D27" s="99"/>
      <c r="E27" s="102"/>
      <c r="F27" s="102"/>
      <c r="G27" s="103"/>
    </row>
    <row r="28" spans="1:7" ht="15.75" customHeight="1">
      <c r="A28" s="779" t="s">
        <v>754</v>
      </c>
      <c r="B28" s="779"/>
      <c r="C28" s="101"/>
      <c r="D28" s="99"/>
      <c r="E28" s="48">
        <f>SUM(E6:E27)</f>
        <v>0</v>
      </c>
      <c r="F28" s="48">
        <f>SUM(F6:F27)</f>
        <v>0</v>
      </c>
      <c r="G28" s="103"/>
    </row>
    <row r="29" spans="1:7" ht="15.75" customHeight="1">
      <c r="A29" s="90" t="str">
        <f>封面!B$10&amp;封面!D$10</f>
        <v>产权持有单位填表人：杨庆华</v>
      </c>
      <c r="C29" s="104"/>
      <c r="D29" s="105"/>
      <c r="E29" s="105"/>
    </row>
    <row r="30" spans="1:7" ht="15.75" customHeight="1">
      <c r="A30" s="90" t="str">
        <f>封面!B$12&amp;封面!D$12&amp;封面!E$12&amp;封面!F$12&amp;封面!G$12&amp;封面!H$12&amp;封面!I$12</f>
        <v>填表日期：2019年1月24日</v>
      </c>
      <c r="F30" s="89" t="str">
        <f>"评估人员："&amp;封面!$P$30</f>
        <v>评估人员：</v>
      </c>
    </row>
  </sheetData>
  <mergeCells count="4">
    <mergeCell ref="A1:G1"/>
    <mergeCell ref="A2:G2"/>
    <mergeCell ref="A4:D4"/>
    <mergeCell ref="A28:B28"/>
  </mergeCells>
  <phoneticPr fontId="206" type="noConversion"/>
  <hyperlinks>
    <hyperlink ref="A28:B28" location="'5-流动负债汇总'!A1" display="合            计"/>
  </hyperlinks>
  <printOptions horizontalCentered="1"/>
  <pageMargins left="0.4" right="0.39" top="0.87" bottom="0.87" header="1.24" footer="0.75"/>
  <pageSetup paperSize="9" fitToHeight="0" orientation="landscape" horizontalDpi="4294967292" r:id="rId1"/>
  <headerFooter scaleWithDoc="0">
    <oddHeader>&amp;R&amp;"宋体,常规"&amp;10表5-2
共&amp;N页第&amp;P页
金额单位:人民币元</oddHeader>
  </headerFooter>
  <legacyDrawing r:id="rId2"/>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showGridLines="0" workbookViewId="0">
      <selection activeCell="W7" sqref="W7"/>
    </sheetView>
  </sheetViews>
  <sheetFormatPr defaultRowHeight="15.75" customHeight="1"/>
  <cols>
    <col min="1" max="1" width="7.75" style="4" customWidth="1"/>
    <col min="2" max="2" width="29.25" style="4" customWidth="1"/>
    <col min="3" max="3" width="12.5" style="49" customWidth="1"/>
    <col min="4" max="4" width="11.75" style="49" customWidth="1"/>
    <col min="5" max="5" width="10" style="4" customWidth="1"/>
    <col min="6" max="6" width="16.625" style="4" customWidth="1"/>
    <col min="7" max="7" width="17.875" style="4" customWidth="1"/>
    <col min="8" max="8" width="16.375" style="4" customWidth="1"/>
    <col min="9" max="16384" width="9" style="4"/>
  </cols>
  <sheetData>
    <row r="1" spans="1:8" s="1" customFormat="1" ht="30" customHeight="1">
      <c r="A1" s="759" t="s">
        <v>1074</v>
      </c>
      <c r="B1" s="759"/>
      <c r="C1" s="759"/>
      <c r="D1" s="759"/>
      <c r="E1" s="759"/>
      <c r="F1" s="759"/>
      <c r="G1" s="759"/>
      <c r="H1" s="759"/>
    </row>
    <row r="2" spans="1:8" s="2" customFormat="1" ht="14.1" customHeight="1">
      <c r="A2" s="760" t="str">
        <f>'1-汇总表'!A2:F2</f>
        <v>评估基准日：2018年12月31日</v>
      </c>
      <c r="B2" s="760"/>
      <c r="C2" s="760"/>
      <c r="D2" s="760"/>
      <c r="E2" s="760"/>
      <c r="F2" s="760"/>
      <c r="G2" s="768"/>
      <c r="H2" s="768"/>
    </row>
    <row r="3" spans="1:8" s="2" customFormat="1" ht="14.1" customHeight="1">
      <c r="A3" s="7"/>
      <c r="B3" s="7"/>
      <c r="C3" s="62"/>
      <c r="D3" s="62"/>
      <c r="E3" s="7"/>
      <c r="F3" s="7"/>
      <c r="G3" s="8"/>
      <c r="H3" s="10"/>
    </row>
    <row r="4" spans="1:8" s="2" customFormat="1" ht="15.75" customHeight="1">
      <c r="A4" s="11" t="str">
        <f>'1-汇总表'!A4</f>
        <v>产权持有人名称：阳煤集团青岛恒源化工有限公司</v>
      </c>
      <c r="B4" s="11"/>
      <c r="C4" s="11"/>
      <c r="D4" s="55"/>
      <c r="H4" s="12"/>
    </row>
    <row r="5" spans="1:8" s="3" customFormat="1" ht="15.75" customHeight="1">
      <c r="A5" s="13" t="s">
        <v>489</v>
      </c>
      <c r="B5" s="14" t="s">
        <v>636</v>
      </c>
      <c r="C5" s="56" t="s">
        <v>646</v>
      </c>
      <c r="D5" s="56" t="s">
        <v>1066</v>
      </c>
      <c r="E5" s="13" t="s">
        <v>639</v>
      </c>
      <c r="F5" s="16" t="s">
        <v>491</v>
      </c>
      <c r="G5" s="13" t="s">
        <v>492</v>
      </c>
      <c r="H5" s="13" t="s">
        <v>581</v>
      </c>
    </row>
    <row r="6" spans="1:8" ht="15.75" customHeight="1">
      <c r="A6" s="13"/>
      <c r="B6" s="17"/>
      <c r="C6" s="56"/>
      <c r="D6" s="56"/>
      <c r="E6" s="13"/>
      <c r="F6" s="19"/>
      <c r="G6" s="19">
        <f>F6</f>
        <v>0</v>
      </c>
      <c r="H6" s="20"/>
    </row>
    <row r="7" spans="1:8" ht="15.75" customHeight="1">
      <c r="A7" s="13"/>
      <c r="B7" s="17"/>
      <c r="C7" s="56"/>
      <c r="D7" s="56"/>
      <c r="E7" s="13"/>
      <c r="F7" s="19"/>
      <c r="G7" s="19">
        <f t="shared" ref="G7:G23" si="0">F7</f>
        <v>0</v>
      </c>
      <c r="H7" s="20"/>
    </row>
    <row r="8" spans="1:8" ht="15.75" customHeight="1">
      <c r="A8" s="13"/>
      <c r="B8" s="17"/>
      <c r="C8" s="56"/>
      <c r="D8" s="56"/>
      <c r="E8" s="13"/>
      <c r="F8" s="19"/>
      <c r="G8" s="19">
        <f t="shared" si="0"/>
        <v>0</v>
      </c>
      <c r="H8" s="20"/>
    </row>
    <row r="9" spans="1:8" ht="15.75" customHeight="1">
      <c r="A9" s="13"/>
      <c r="B9" s="17"/>
      <c r="C9" s="56"/>
      <c r="D9" s="56"/>
      <c r="E9" s="13"/>
      <c r="F9" s="19"/>
      <c r="G9" s="19">
        <f t="shared" si="0"/>
        <v>0</v>
      </c>
      <c r="H9" s="20"/>
    </row>
    <row r="10" spans="1:8" ht="15.75" customHeight="1">
      <c r="A10" s="13"/>
      <c r="B10" s="17"/>
      <c r="C10" s="56"/>
      <c r="D10" s="56"/>
      <c r="E10" s="13"/>
      <c r="F10" s="19"/>
      <c r="G10" s="19">
        <f t="shared" si="0"/>
        <v>0</v>
      </c>
      <c r="H10" s="20"/>
    </row>
    <row r="11" spans="1:8" ht="15.75" customHeight="1">
      <c r="A11" s="13"/>
      <c r="B11" s="17"/>
      <c r="C11" s="56"/>
      <c r="D11" s="56"/>
      <c r="E11" s="13"/>
      <c r="F11" s="19"/>
      <c r="G11" s="19">
        <f t="shared" si="0"/>
        <v>0</v>
      </c>
      <c r="H11" s="20"/>
    </row>
    <row r="12" spans="1:8" ht="15.75" customHeight="1">
      <c r="A12" s="13"/>
      <c r="B12" s="17"/>
      <c r="C12" s="56"/>
      <c r="D12" s="56"/>
      <c r="E12" s="13"/>
      <c r="F12" s="19"/>
      <c r="G12" s="19">
        <f t="shared" si="0"/>
        <v>0</v>
      </c>
      <c r="H12" s="20"/>
    </row>
    <row r="13" spans="1:8" ht="15.75" customHeight="1">
      <c r="A13" s="13"/>
      <c r="B13" s="17"/>
      <c r="C13" s="56"/>
      <c r="D13" s="56"/>
      <c r="E13" s="13"/>
      <c r="F13" s="19"/>
      <c r="G13" s="19"/>
      <c r="H13" s="20"/>
    </row>
    <row r="14" spans="1:8" ht="15.75" customHeight="1">
      <c r="A14" s="13"/>
      <c r="B14" s="17"/>
      <c r="C14" s="56"/>
      <c r="D14" s="56"/>
      <c r="E14" s="13"/>
      <c r="F14" s="19"/>
      <c r="G14" s="19">
        <f t="shared" si="0"/>
        <v>0</v>
      </c>
      <c r="H14" s="20"/>
    </row>
    <row r="15" spans="1:8" ht="15.75" customHeight="1">
      <c r="A15" s="13"/>
      <c r="B15" s="17"/>
      <c r="C15" s="56"/>
      <c r="D15" s="56"/>
      <c r="E15" s="13"/>
      <c r="F15" s="19"/>
      <c r="G15" s="19">
        <f t="shared" si="0"/>
        <v>0</v>
      </c>
      <c r="H15" s="20"/>
    </row>
    <row r="16" spans="1:8" ht="15.75" customHeight="1">
      <c r="A16" s="13"/>
      <c r="B16" s="17"/>
      <c r="C16" s="56"/>
      <c r="D16" s="56"/>
      <c r="E16" s="13"/>
      <c r="F16" s="19"/>
      <c r="G16" s="19">
        <f t="shared" si="0"/>
        <v>0</v>
      </c>
      <c r="H16" s="20"/>
    </row>
    <row r="17" spans="1:8" ht="15.75" customHeight="1">
      <c r="A17" s="13"/>
      <c r="B17" s="17"/>
      <c r="C17" s="56"/>
      <c r="D17" s="56"/>
      <c r="E17" s="13"/>
      <c r="F17" s="19"/>
      <c r="G17" s="19">
        <f t="shared" si="0"/>
        <v>0</v>
      </c>
      <c r="H17" s="20"/>
    </row>
    <row r="18" spans="1:8" ht="15.75" customHeight="1">
      <c r="A18" s="13"/>
      <c r="B18" s="17"/>
      <c r="C18" s="56"/>
      <c r="D18" s="56"/>
      <c r="E18" s="13"/>
      <c r="F18" s="19"/>
      <c r="G18" s="19">
        <f t="shared" si="0"/>
        <v>0</v>
      </c>
      <c r="H18" s="20"/>
    </row>
    <row r="19" spans="1:8" ht="15.75" customHeight="1">
      <c r="A19" s="13"/>
      <c r="B19" s="17"/>
      <c r="C19" s="56"/>
      <c r="D19" s="56"/>
      <c r="E19" s="13"/>
      <c r="F19" s="19"/>
      <c r="G19" s="19">
        <f t="shared" si="0"/>
        <v>0</v>
      </c>
      <c r="H19" s="20"/>
    </row>
    <row r="20" spans="1:8" ht="15.75" customHeight="1">
      <c r="A20" s="13"/>
      <c r="B20" s="17"/>
      <c r="C20" s="56"/>
      <c r="D20" s="56"/>
      <c r="E20" s="13"/>
      <c r="F20" s="19"/>
      <c r="G20" s="19">
        <f t="shared" si="0"/>
        <v>0</v>
      </c>
      <c r="H20" s="20"/>
    </row>
    <row r="21" spans="1:8" ht="15.75" customHeight="1">
      <c r="A21" s="13"/>
      <c r="B21" s="17"/>
      <c r="C21" s="56"/>
      <c r="D21" s="56"/>
      <c r="E21" s="13"/>
      <c r="F21" s="19"/>
      <c r="G21" s="19">
        <f t="shared" si="0"/>
        <v>0</v>
      </c>
      <c r="H21" s="20"/>
    </row>
    <row r="22" spans="1:8" ht="15.75" customHeight="1">
      <c r="A22" s="13"/>
      <c r="B22" s="17"/>
      <c r="C22" s="56"/>
      <c r="D22" s="56"/>
      <c r="E22" s="13"/>
      <c r="F22" s="19"/>
      <c r="G22" s="19">
        <f t="shared" si="0"/>
        <v>0</v>
      </c>
      <c r="H22" s="20"/>
    </row>
    <row r="23" spans="1:8" ht="15.75" customHeight="1">
      <c r="A23" s="13"/>
      <c r="B23" s="17"/>
      <c r="C23" s="56"/>
      <c r="D23" s="56"/>
      <c r="E23" s="13"/>
      <c r="F23" s="19"/>
      <c r="G23" s="19">
        <f t="shared" si="0"/>
        <v>0</v>
      </c>
      <c r="H23" s="20"/>
    </row>
    <row r="24" spans="1:8" ht="15.75" customHeight="1">
      <c r="A24" s="13"/>
      <c r="B24" s="17"/>
      <c r="C24" s="56"/>
      <c r="D24" s="56"/>
      <c r="E24" s="13"/>
      <c r="F24" s="19"/>
      <c r="G24" s="19"/>
      <c r="H24" s="20"/>
    </row>
    <row r="25" spans="1:8" ht="15.75" customHeight="1">
      <c r="A25" s="13"/>
      <c r="B25" s="17"/>
      <c r="C25" s="56"/>
      <c r="D25" s="56"/>
      <c r="E25" s="13"/>
      <c r="F25" s="19"/>
      <c r="G25" s="19"/>
      <c r="H25" s="20"/>
    </row>
    <row r="26" spans="1:8" ht="15.75" customHeight="1">
      <c r="A26" s="13"/>
      <c r="B26" s="17"/>
      <c r="C26" s="56"/>
      <c r="D26" s="56"/>
      <c r="E26" s="13"/>
      <c r="F26" s="19"/>
      <c r="G26" s="19"/>
      <c r="H26" s="20"/>
    </row>
    <row r="27" spans="1:8" ht="15.75" customHeight="1">
      <c r="A27" s="13"/>
      <c r="B27" s="17"/>
      <c r="C27" s="56"/>
      <c r="D27" s="56"/>
      <c r="E27" s="13"/>
      <c r="F27" s="19"/>
      <c r="G27" s="19"/>
      <c r="H27" s="20"/>
    </row>
    <row r="28" spans="1:8" ht="15.75" customHeight="1">
      <c r="A28" s="761" t="s">
        <v>666</v>
      </c>
      <c r="B28" s="761"/>
      <c r="C28" s="56"/>
      <c r="D28" s="56"/>
      <c r="E28" s="13"/>
      <c r="F28" s="19">
        <f>SUM(F6:F27)</f>
        <v>0</v>
      </c>
      <c r="G28" s="19">
        <f>SUM(G6:G27)</f>
        <v>0</v>
      </c>
      <c r="H28" s="20"/>
    </row>
    <row r="29" spans="1:8" s="2" customFormat="1" ht="15.75" customHeight="1">
      <c r="A29" s="2" t="str">
        <f>封面!B$10&amp;封面!D$10</f>
        <v>产权持有单位填表人：杨庆华</v>
      </c>
      <c r="C29" s="58"/>
      <c r="D29" s="58"/>
      <c r="E29" s="22"/>
    </row>
    <row r="30" spans="1:8" s="2" customFormat="1" ht="15.75" customHeight="1">
      <c r="A30" s="2" t="str">
        <f>封面!B$12&amp;封面!D$12&amp;封面!E$12&amp;封面!F$12&amp;封面!G$12&amp;封面!H$12&amp;封面!I$12</f>
        <v>填表日期：2019年1月24日</v>
      </c>
      <c r="C30" s="55"/>
      <c r="D30" s="55"/>
      <c r="G30" s="24" t="str">
        <f>"评估人员："&amp;封面!$P$30</f>
        <v>评估人员：</v>
      </c>
    </row>
    <row r="31" spans="1:8" s="2" customFormat="1" ht="15.75" customHeight="1">
      <c r="C31" s="55"/>
      <c r="D31" s="55"/>
    </row>
  </sheetData>
  <mergeCells count="3">
    <mergeCell ref="A1:H1"/>
    <mergeCell ref="A2:H2"/>
    <mergeCell ref="A28:B28"/>
  </mergeCells>
  <phoneticPr fontId="206" type="noConversion"/>
  <hyperlinks>
    <hyperlink ref="A28:B28" location="'5-流动负债汇总'!A1" display="合            计"/>
  </hyperlinks>
  <printOptions horizontalCentered="1"/>
  <pageMargins left="0.51" right="0.55000000000000004" top="0.87" bottom="0.87" header="1.22" footer="0.94"/>
  <pageSetup paperSize="9" fitToHeight="0" orientation="landscape" horizontalDpi="4294967292" r:id="rId1"/>
  <headerFooter scaleWithDoc="0">
    <oddHeader>&amp;R&amp;"宋体,常规"&amp;10表5-3
共&amp;N页第&amp;P页
金额单位:人民币元</oddHeader>
  </headerFooter>
  <legacyDrawing r:id="rId2"/>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4.25" style="4" customWidth="1"/>
    <col min="2" max="2" width="37" style="4" customWidth="1"/>
    <col min="3" max="3" width="12" style="49" customWidth="1"/>
    <col min="4" max="4" width="18.5" style="4" customWidth="1"/>
    <col min="5" max="5" width="18.125" style="4" customWidth="1"/>
    <col min="6" max="6" width="16.5" style="4" customWidth="1"/>
    <col min="7" max="7" width="15.5" style="4" customWidth="1"/>
    <col min="8" max="16384" width="9" style="4"/>
  </cols>
  <sheetData>
    <row r="1" spans="1:7" s="1" customFormat="1" ht="30" customHeight="1">
      <c r="A1" s="759" t="s">
        <v>1075</v>
      </c>
      <c r="B1" s="759"/>
      <c r="C1" s="759"/>
      <c r="D1" s="759"/>
      <c r="E1" s="759"/>
      <c r="F1" s="759"/>
      <c r="G1" s="759"/>
    </row>
    <row r="2" spans="1:7" s="2" customFormat="1" ht="14.1" customHeight="1">
      <c r="A2" s="760" t="str">
        <f>'1-汇总表'!A2:F2</f>
        <v>评估基准日：2018年12月31日</v>
      </c>
      <c r="B2" s="760"/>
      <c r="C2" s="760"/>
      <c r="D2" s="760"/>
      <c r="E2" s="760"/>
      <c r="F2" s="760"/>
      <c r="G2" s="768"/>
    </row>
    <row r="3" spans="1:7" s="2" customFormat="1" ht="14.1" customHeight="1">
      <c r="A3" s="7"/>
      <c r="B3" s="7"/>
      <c r="C3" s="62"/>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489</v>
      </c>
      <c r="B5" s="14" t="s">
        <v>636</v>
      </c>
      <c r="C5" s="56" t="s">
        <v>646</v>
      </c>
      <c r="D5" s="13" t="s">
        <v>645</v>
      </c>
      <c r="E5" s="16" t="s">
        <v>491</v>
      </c>
      <c r="F5" s="13" t="s">
        <v>492</v>
      </c>
      <c r="G5" s="13" t="s">
        <v>581</v>
      </c>
    </row>
    <row r="6" spans="1:7" ht="15.75" customHeight="1">
      <c r="A6" s="13"/>
      <c r="B6" s="17"/>
      <c r="C6" s="56"/>
      <c r="D6" s="18"/>
      <c r="E6" s="83"/>
      <c r="F6" s="19">
        <f>E6</f>
        <v>0</v>
      </c>
      <c r="G6" s="20"/>
    </row>
    <row r="7" spans="1:7" ht="15.75" customHeight="1">
      <c r="A7" s="13"/>
      <c r="B7" s="17"/>
      <c r="C7" s="56"/>
      <c r="D7" s="18"/>
      <c r="E7" s="83"/>
      <c r="F7" s="19">
        <f t="shared" ref="F7:F27" si="0">E7</f>
        <v>0</v>
      </c>
      <c r="G7" s="20"/>
    </row>
    <row r="8" spans="1:7" ht="15.75" customHeight="1">
      <c r="A8" s="13"/>
      <c r="B8" s="17"/>
      <c r="C8" s="56"/>
      <c r="D8" s="18"/>
      <c r="E8" s="83"/>
      <c r="F8" s="19">
        <f t="shared" si="0"/>
        <v>0</v>
      </c>
      <c r="G8" s="20"/>
    </row>
    <row r="9" spans="1:7" ht="15.75" customHeight="1">
      <c r="A9" s="13"/>
      <c r="B9" s="17"/>
      <c r="C9" s="56"/>
      <c r="D9" s="18"/>
      <c r="E9" s="83"/>
      <c r="F9" s="19">
        <f t="shared" si="0"/>
        <v>0</v>
      </c>
      <c r="G9" s="20"/>
    </row>
    <row r="10" spans="1:7" ht="15.75" customHeight="1">
      <c r="A10" s="13"/>
      <c r="B10" s="17"/>
      <c r="C10" s="56"/>
      <c r="D10" s="18"/>
      <c r="E10" s="83"/>
      <c r="F10" s="19">
        <f t="shared" si="0"/>
        <v>0</v>
      </c>
      <c r="G10" s="20"/>
    </row>
    <row r="11" spans="1:7" ht="15.75" customHeight="1">
      <c r="A11" s="13"/>
      <c r="B11" s="17"/>
      <c r="C11" s="56"/>
      <c r="D11" s="18"/>
      <c r="E11" s="83"/>
      <c r="F11" s="19">
        <f t="shared" si="0"/>
        <v>0</v>
      </c>
      <c r="G11" s="20"/>
    </row>
    <row r="12" spans="1:7" ht="15.75" customHeight="1">
      <c r="A12" s="13"/>
      <c r="B12" s="17"/>
      <c r="C12" s="56"/>
      <c r="D12" s="18"/>
      <c r="E12" s="83"/>
      <c r="F12" s="19">
        <f t="shared" si="0"/>
        <v>0</v>
      </c>
      <c r="G12" s="20"/>
    </row>
    <row r="13" spans="1:7" ht="15.75" customHeight="1">
      <c r="A13" s="13"/>
      <c r="B13" s="17"/>
      <c r="C13" s="56"/>
      <c r="D13" s="18"/>
      <c r="E13" s="83"/>
      <c r="F13" s="19">
        <f t="shared" si="0"/>
        <v>0</v>
      </c>
      <c r="G13" s="20"/>
    </row>
    <row r="14" spans="1:7" ht="15.75" customHeight="1">
      <c r="A14" s="13"/>
      <c r="B14" s="17"/>
      <c r="C14" s="56"/>
      <c r="D14" s="18"/>
      <c r="E14" s="83"/>
      <c r="F14" s="19">
        <f t="shared" si="0"/>
        <v>0</v>
      </c>
      <c r="G14" s="20"/>
    </row>
    <row r="15" spans="1:7" ht="15.75" customHeight="1">
      <c r="A15" s="13"/>
      <c r="B15" s="17"/>
      <c r="C15" s="56"/>
      <c r="D15" s="18"/>
      <c r="E15" s="83"/>
      <c r="F15" s="19">
        <f t="shared" si="0"/>
        <v>0</v>
      </c>
      <c r="G15" s="20"/>
    </row>
    <row r="16" spans="1:7" ht="15.75" customHeight="1">
      <c r="A16" s="13"/>
      <c r="B16" s="17"/>
      <c r="C16" s="56"/>
      <c r="D16" s="18"/>
      <c r="E16" s="83"/>
      <c r="F16" s="19">
        <f t="shared" si="0"/>
        <v>0</v>
      </c>
      <c r="G16" s="20"/>
    </row>
    <row r="17" spans="1:7" ht="15.75" customHeight="1">
      <c r="A17" s="13"/>
      <c r="B17" s="17"/>
      <c r="C17" s="56"/>
      <c r="D17" s="18"/>
      <c r="E17" s="83"/>
      <c r="F17" s="19">
        <f t="shared" si="0"/>
        <v>0</v>
      </c>
      <c r="G17" s="20"/>
    </row>
    <row r="18" spans="1:7" ht="15.75" customHeight="1">
      <c r="A18" s="13"/>
      <c r="B18" s="17"/>
      <c r="C18" s="56"/>
      <c r="D18" s="18"/>
      <c r="E18" s="83"/>
      <c r="F18" s="19">
        <f t="shared" si="0"/>
        <v>0</v>
      </c>
      <c r="G18" s="20"/>
    </row>
    <row r="19" spans="1:7" ht="15.75" customHeight="1">
      <c r="A19" s="13"/>
      <c r="B19" s="17"/>
      <c r="C19" s="56"/>
      <c r="D19" s="18"/>
      <c r="E19" s="83"/>
      <c r="F19" s="19">
        <f t="shared" si="0"/>
        <v>0</v>
      </c>
      <c r="G19" s="20"/>
    </row>
    <row r="20" spans="1:7" ht="15.75" customHeight="1">
      <c r="A20" s="13"/>
      <c r="B20" s="17"/>
      <c r="C20" s="56"/>
      <c r="D20" s="18"/>
      <c r="E20" s="83"/>
      <c r="F20" s="19">
        <f t="shared" si="0"/>
        <v>0</v>
      </c>
      <c r="G20" s="20"/>
    </row>
    <row r="21" spans="1:7" ht="15.75" customHeight="1">
      <c r="A21" s="13"/>
      <c r="B21" s="17"/>
      <c r="C21" s="56"/>
      <c r="D21" s="18"/>
      <c r="E21" s="83"/>
      <c r="F21" s="19">
        <f t="shared" si="0"/>
        <v>0</v>
      </c>
      <c r="G21" s="20"/>
    </row>
    <row r="22" spans="1:7" ht="15.75" customHeight="1">
      <c r="A22" s="13"/>
      <c r="B22" s="17"/>
      <c r="C22" s="56"/>
      <c r="D22" s="18"/>
      <c r="E22" s="83"/>
      <c r="F22" s="19">
        <f t="shared" si="0"/>
        <v>0</v>
      </c>
      <c r="G22" s="20"/>
    </row>
    <row r="23" spans="1:7" ht="15.75" customHeight="1">
      <c r="A23" s="13"/>
      <c r="B23" s="17"/>
      <c r="C23" s="56"/>
      <c r="D23" s="18"/>
      <c r="E23" s="83"/>
      <c r="F23" s="19">
        <f t="shared" si="0"/>
        <v>0</v>
      </c>
      <c r="G23" s="20"/>
    </row>
    <row r="24" spans="1:7" ht="15.75" customHeight="1">
      <c r="A24" s="13"/>
      <c r="B24" s="17"/>
      <c r="C24" s="56"/>
      <c r="D24" s="18"/>
      <c r="E24" s="83"/>
      <c r="F24" s="19">
        <f t="shared" si="0"/>
        <v>0</v>
      </c>
      <c r="G24" s="20"/>
    </row>
    <row r="25" spans="1:7" ht="15.75" customHeight="1">
      <c r="A25" s="13"/>
      <c r="B25" s="17"/>
      <c r="C25" s="56"/>
      <c r="D25" s="18"/>
      <c r="E25" s="83"/>
      <c r="F25" s="19">
        <f t="shared" si="0"/>
        <v>0</v>
      </c>
      <c r="G25" s="20"/>
    </row>
    <row r="26" spans="1:7" ht="15.75" customHeight="1">
      <c r="A26" s="13"/>
      <c r="B26" s="17"/>
      <c r="C26" s="56"/>
      <c r="D26" s="18"/>
      <c r="E26" s="83"/>
      <c r="F26" s="19">
        <f t="shared" si="0"/>
        <v>0</v>
      </c>
      <c r="G26" s="20"/>
    </row>
    <row r="27" spans="1:7" ht="15.75" customHeight="1">
      <c r="A27" s="13"/>
      <c r="B27" s="17"/>
      <c r="C27" s="56"/>
      <c r="D27" s="18"/>
      <c r="E27" s="83"/>
      <c r="F27" s="19">
        <f t="shared" si="0"/>
        <v>0</v>
      </c>
      <c r="G27" s="20"/>
    </row>
    <row r="28" spans="1:7" ht="15.75" customHeight="1">
      <c r="A28" s="761" t="s">
        <v>666</v>
      </c>
      <c r="B28" s="761"/>
      <c r="C28" s="56"/>
      <c r="D28" s="18"/>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6" type="noConversion"/>
  <hyperlinks>
    <hyperlink ref="A28:B28" location="'5-流动负债汇总'!A1" display="合            计"/>
  </hyperlinks>
  <printOptions horizontalCentered="1"/>
  <pageMargins left="0.51" right="0.55000000000000004" top="0.87" bottom="0.87" header="1.26" footer="0.51"/>
  <pageSetup paperSize="9" fitToHeight="0" orientation="landscape" horizontalDpi="4294967292" r:id="rId1"/>
  <headerFooter scaleWithDoc="0">
    <oddHeader>&amp;R&amp;"宋体,常规"&amp;10表5-4
共&amp;N页第&amp;P页
金额单位:人民币元</oddHeader>
  </headerFooter>
  <legacyDrawing r:id="rId2"/>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1"/>
  <sheetViews>
    <sheetView showGridLines="0" workbookViewId="0">
      <selection activeCell="W7" sqref="W7"/>
    </sheetView>
  </sheetViews>
  <sheetFormatPr defaultRowHeight="15.75" customHeight="1"/>
  <cols>
    <col min="1" max="1" width="8" style="4" customWidth="1"/>
    <col min="2" max="2" width="30" style="4" customWidth="1"/>
    <col min="3" max="3" width="14" style="49" customWidth="1"/>
    <col min="4" max="4" width="20.375" style="4" customWidth="1"/>
    <col min="5" max="5" width="18.25" style="4" customWidth="1"/>
    <col min="6" max="6" width="16.75" style="4" customWidth="1"/>
    <col min="7" max="7" width="16.375" style="4" customWidth="1"/>
    <col min="8" max="16384" width="9" style="4"/>
  </cols>
  <sheetData>
    <row r="1" spans="1:7" s="1" customFormat="1" ht="30" customHeight="1">
      <c r="A1" s="759" t="s">
        <v>1076</v>
      </c>
      <c r="B1" s="759"/>
      <c r="C1" s="759"/>
      <c r="D1" s="759"/>
      <c r="E1" s="759"/>
      <c r="F1" s="759"/>
      <c r="G1" s="759"/>
    </row>
    <row r="2" spans="1:7" s="2" customFormat="1" ht="14.1" customHeight="1">
      <c r="A2" s="760" t="str">
        <f>'1-汇总表'!A2:F2</f>
        <v>评估基准日：2018年12月31日</v>
      </c>
      <c r="B2" s="760"/>
      <c r="C2" s="760"/>
      <c r="D2" s="760"/>
      <c r="E2" s="760"/>
      <c r="F2" s="760"/>
      <c r="G2" s="768"/>
    </row>
    <row r="3" spans="1:7" s="2" customFormat="1" ht="14.1" customHeight="1">
      <c r="A3" s="7"/>
      <c r="B3" s="7"/>
      <c r="C3" s="62"/>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489</v>
      </c>
      <c r="B5" s="14" t="s">
        <v>636</v>
      </c>
      <c r="C5" s="56" t="s">
        <v>646</v>
      </c>
      <c r="D5" s="13" t="s">
        <v>645</v>
      </c>
      <c r="E5" s="16" t="s">
        <v>491</v>
      </c>
      <c r="F5" s="13" t="s">
        <v>492</v>
      </c>
      <c r="G5" s="13" t="s">
        <v>581</v>
      </c>
    </row>
    <row r="6" spans="1:7" ht="15.75" customHeight="1">
      <c r="A6" s="13"/>
      <c r="B6" s="17"/>
      <c r="C6" s="56"/>
      <c r="D6" s="18"/>
      <c r="E6" s="19"/>
      <c r="F6" s="19">
        <f>E6</f>
        <v>0</v>
      </c>
      <c r="G6" s="20"/>
    </row>
    <row r="7" spans="1:7" ht="15.75" customHeight="1">
      <c r="A7" s="13"/>
      <c r="B7" s="17"/>
      <c r="C7" s="56"/>
      <c r="D7" s="18"/>
      <c r="E7" s="19"/>
      <c r="F7" s="19">
        <f t="shared" ref="F7:F24" si="0">E7</f>
        <v>0</v>
      </c>
      <c r="G7" s="20"/>
    </row>
    <row r="8" spans="1:7" ht="15.75" customHeight="1">
      <c r="A8" s="13"/>
      <c r="B8" s="17"/>
      <c r="C8" s="56"/>
      <c r="D8" s="18"/>
      <c r="E8" s="19"/>
      <c r="F8" s="19">
        <f t="shared" si="0"/>
        <v>0</v>
      </c>
      <c r="G8" s="20"/>
    </row>
    <row r="9" spans="1:7" ht="15.75" customHeight="1">
      <c r="A9" s="13"/>
      <c r="B9" s="17"/>
      <c r="C9" s="56"/>
      <c r="D9" s="18"/>
      <c r="E9" s="19"/>
      <c r="F9" s="19">
        <f t="shared" si="0"/>
        <v>0</v>
      </c>
      <c r="G9" s="20"/>
    </row>
    <row r="10" spans="1:7" ht="15.75" customHeight="1">
      <c r="A10" s="13"/>
      <c r="B10" s="17"/>
      <c r="C10" s="56"/>
      <c r="D10" s="18"/>
      <c r="E10" s="19"/>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f t="shared" si="0"/>
        <v>0</v>
      </c>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761" t="s">
        <v>666</v>
      </c>
      <c r="B28" s="761"/>
      <c r="C28" s="56"/>
      <c r="D28" s="13"/>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row r="31" spans="1:7" s="2" customFormat="1" ht="15.75" customHeight="1">
      <c r="C31" s="55"/>
    </row>
  </sheetData>
  <mergeCells count="3">
    <mergeCell ref="A1:G1"/>
    <mergeCell ref="A2:G2"/>
    <mergeCell ref="A28:B28"/>
  </mergeCells>
  <phoneticPr fontId="206" type="noConversion"/>
  <hyperlinks>
    <hyperlink ref="A28:B28" location="'5-流动负债汇总'!A1" display="合            计"/>
  </hyperlinks>
  <printOptions horizontalCentered="1"/>
  <pageMargins left="0.47" right="0.51" top="0.87" bottom="0.87" header="1.22" footer="0.94"/>
  <pageSetup paperSize="9" fitToHeight="0" orientation="landscape" horizontalDpi="4294967292" r:id="rId1"/>
  <headerFooter scaleWithDoc="0">
    <oddHeader>&amp;R&amp;"宋体,常规"&amp;10表5-5
共&amp;N页第&amp;P页
金额单位:人民币元</oddHeader>
  </headerFooter>
  <legacyDrawing r:id="rId2"/>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13.125" style="4" customWidth="1"/>
    <col min="2" max="2" width="35.125" style="4" customWidth="1"/>
    <col min="3" max="3" width="15.375" style="49" customWidth="1"/>
    <col min="4" max="4" width="20.375" style="4" customWidth="1"/>
    <col min="5" max="5" width="20.25" style="4" customWidth="1"/>
    <col min="6" max="6" width="18.125" style="4" customWidth="1"/>
    <col min="7" max="16384" width="9" style="4"/>
  </cols>
  <sheetData>
    <row r="1" spans="1:6" s="1" customFormat="1" ht="30" customHeight="1">
      <c r="A1" s="759" t="s">
        <v>1077</v>
      </c>
      <c r="B1" s="759"/>
      <c r="C1" s="759"/>
      <c r="D1" s="759"/>
      <c r="E1" s="759"/>
      <c r="F1" s="759"/>
    </row>
    <row r="2" spans="1:6" s="2" customFormat="1" ht="14.1" customHeight="1">
      <c r="A2" s="760" t="str">
        <f>'1-汇总表'!A2:F2</f>
        <v>评估基准日：2018年12月31日</v>
      </c>
      <c r="B2" s="760"/>
      <c r="C2" s="760"/>
      <c r="D2" s="760"/>
      <c r="E2" s="760"/>
      <c r="F2" s="760"/>
    </row>
    <row r="3" spans="1:6" s="2" customFormat="1" ht="14.1" customHeight="1">
      <c r="A3" s="7"/>
      <c r="B3" s="7"/>
      <c r="C3" s="62"/>
      <c r="D3" s="7"/>
      <c r="E3" s="7"/>
      <c r="F3" s="10"/>
    </row>
    <row r="4" spans="1:6" s="2" customFormat="1" ht="15.75" customHeight="1">
      <c r="A4" s="54" t="str">
        <f>'1-汇总表'!A4</f>
        <v>产权持有人名称：阳煤集团青岛恒源化工有限公司</v>
      </c>
      <c r="C4" s="55"/>
      <c r="F4" s="12"/>
    </row>
    <row r="5" spans="1:6" s="3" customFormat="1" ht="15.75" customHeight="1">
      <c r="A5" s="13" t="s">
        <v>489</v>
      </c>
      <c r="B5" s="13" t="s">
        <v>726</v>
      </c>
      <c r="C5" s="56" t="s">
        <v>646</v>
      </c>
      <c r="D5" s="16" t="s">
        <v>491</v>
      </c>
      <c r="E5" s="13" t="s">
        <v>492</v>
      </c>
      <c r="F5" s="13" t="s">
        <v>581</v>
      </c>
    </row>
    <row r="6" spans="1:6" ht="15.75" customHeight="1">
      <c r="A6" s="13">
        <v>1</v>
      </c>
      <c r="B6" s="87" t="s">
        <v>1078</v>
      </c>
      <c r="C6" s="56"/>
      <c r="D6" s="19"/>
      <c r="E6" s="19">
        <f>D6</f>
        <v>0</v>
      </c>
      <c r="F6" s="20"/>
    </row>
    <row r="7" spans="1:6" ht="15.75" customHeight="1">
      <c r="A7" s="13">
        <v>2</v>
      </c>
      <c r="B7" s="87" t="s">
        <v>1079</v>
      </c>
      <c r="C7" s="56"/>
      <c r="D7" s="83"/>
      <c r="E7" s="19">
        <f t="shared" ref="E7:E20" si="0">D7</f>
        <v>0</v>
      </c>
      <c r="F7" s="20"/>
    </row>
    <row r="8" spans="1:6" ht="15.75" customHeight="1">
      <c r="A8" s="13">
        <v>3</v>
      </c>
      <c r="B8" s="87" t="s">
        <v>1080</v>
      </c>
      <c r="C8" s="56"/>
      <c r="D8" s="19"/>
      <c r="E8" s="19">
        <f t="shared" si="0"/>
        <v>0</v>
      </c>
      <c r="F8" s="20"/>
    </row>
    <row r="9" spans="1:6" ht="15.75" customHeight="1">
      <c r="A9" s="13">
        <v>4</v>
      </c>
      <c r="B9" s="87" t="s">
        <v>1081</v>
      </c>
      <c r="C9" s="56"/>
      <c r="D9" s="19"/>
      <c r="E9" s="19">
        <f t="shared" si="0"/>
        <v>0</v>
      </c>
      <c r="F9" s="20"/>
    </row>
    <row r="10" spans="1:6" ht="15.75" customHeight="1">
      <c r="A10" s="13">
        <v>5</v>
      </c>
      <c r="B10" s="87" t="s">
        <v>1082</v>
      </c>
      <c r="C10" s="56"/>
      <c r="D10" s="19"/>
      <c r="E10" s="19">
        <f t="shared" si="0"/>
        <v>0</v>
      </c>
      <c r="F10" s="20"/>
    </row>
    <row r="11" spans="1:6" ht="15.75" customHeight="1">
      <c r="A11" s="13">
        <v>6</v>
      </c>
      <c r="B11" s="87" t="s">
        <v>1083</v>
      </c>
      <c r="C11" s="56"/>
      <c r="D11" s="19"/>
      <c r="E11" s="19">
        <f t="shared" si="0"/>
        <v>0</v>
      </c>
      <c r="F11" s="20"/>
    </row>
    <row r="12" spans="1:6" ht="15.75" customHeight="1">
      <c r="A12" s="13">
        <v>7</v>
      </c>
      <c r="B12" s="87" t="s">
        <v>1084</v>
      </c>
      <c r="C12" s="56"/>
      <c r="D12" s="19"/>
      <c r="E12" s="19">
        <f t="shared" si="0"/>
        <v>0</v>
      </c>
      <c r="F12" s="20"/>
    </row>
    <row r="13" spans="1:6" ht="15.75" customHeight="1">
      <c r="A13" s="13">
        <v>8</v>
      </c>
      <c r="B13" s="87" t="s">
        <v>1085</v>
      </c>
      <c r="C13" s="56"/>
      <c r="D13" s="19"/>
      <c r="E13" s="19">
        <f t="shared" si="0"/>
        <v>0</v>
      </c>
      <c r="F13" s="20"/>
    </row>
    <row r="14" spans="1:6" ht="15.75" customHeight="1">
      <c r="A14" s="13">
        <v>9</v>
      </c>
      <c r="B14" s="87" t="s">
        <v>1086</v>
      </c>
      <c r="C14" s="56"/>
      <c r="D14" s="19"/>
      <c r="E14" s="19">
        <f t="shared" si="0"/>
        <v>0</v>
      </c>
      <c r="F14" s="20"/>
    </row>
    <row r="15" spans="1:6" ht="15.75" customHeight="1">
      <c r="A15" s="13">
        <v>10</v>
      </c>
      <c r="B15" s="87" t="s">
        <v>1087</v>
      </c>
      <c r="C15" s="56"/>
      <c r="D15" s="19"/>
      <c r="E15" s="19">
        <f t="shared" si="0"/>
        <v>0</v>
      </c>
      <c r="F15" s="20"/>
    </row>
    <row r="16" spans="1:6" ht="15.75" customHeight="1">
      <c r="A16" s="13">
        <v>11</v>
      </c>
      <c r="B16" s="87" t="s">
        <v>1088</v>
      </c>
      <c r="C16" s="56"/>
      <c r="D16" s="19"/>
      <c r="E16" s="19">
        <f t="shared" si="0"/>
        <v>0</v>
      </c>
      <c r="F16" s="20"/>
    </row>
    <row r="17" spans="1:6" ht="15.75" customHeight="1">
      <c r="A17" s="13">
        <v>12</v>
      </c>
      <c r="B17" s="87" t="s">
        <v>1089</v>
      </c>
      <c r="C17" s="56"/>
      <c r="D17" s="19"/>
      <c r="E17" s="19">
        <f t="shared" si="0"/>
        <v>0</v>
      </c>
      <c r="F17" s="20"/>
    </row>
    <row r="18" spans="1:6" ht="15.75" customHeight="1">
      <c r="A18" s="13">
        <v>13</v>
      </c>
      <c r="B18" s="87" t="s">
        <v>1090</v>
      </c>
      <c r="C18" s="56"/>
      <c r="D18" s="19"/>
      <c r="E18" s="19">
        <f t="shared" si="0"/>
        <v>0</v>
      </c>
      <c r="F18" s="20"/>
    </row>
    <row r="19" spans="1:6" ht="15.75" customHeight="1">
      <c r="A19" s="13">
        <v>14</v>
      </c>
      <c r="B19" s="87" t="s">
        <v>1091</v>
      </c>
      <c r="C19" s="56"/>
      <c r="D19" s="19"/>
      <c r="E19" s="19">
        <f t="shared" si="0"/>
        <v>0</v>
      </c>
      <c r="F19" s="20"/>
    </row>
    <row r="20" spans="1:6" ht="15.75" customHeight="1">
      <c r="A20" s="13">
        <v>15</v>
      </c>
      <c r="B20" s="87" t="s">
        <v>1092</v>
      </c>
      <c r="C20" s="56"/>
      <c r="D20" s="19"/>
      <c r="E20" s="19">
        <f t="shared" si="0"/>
        <v>0</v>
      </c>
      <c r="F20" s="20"/>
    </row>
    <row r="21" spans="1:6" ht="15.75" customHeight="1">
      <c r="A21" s="13"/>
      <c r="B21" s="87"/>
      <c r="C21" s="56"/>
      <c r="D21" s="19"/>
      <c r="E21" s="19"/>
      <c r="F21" s="20"/>
    </row>
    <row r="22" spans="1:6" ht="15.75" customHeight="1">
      <c r="A22" s="13"/>
      <c r="B22" s="87"/>
      <c r="C22" s="56"/>
      <c r="D22" s="19"/>
      <c r="E22" s="19"/>
      <c r="F22" s="20"/>
    </row>
    <row r="23" spans="1:6" ht="15.75" customHeight="1">
      <c r="A23" s="13"/>
      <c r="B23" s="87"/>
      <c r="C23" s="56"/>
      <c r="D23" s="19"/>
      <c r="E23" s="19"/>
      <c r="F23" s="20"/>
    </row>
    <row r="24" spans="1:6" ht="15.75" customHeight="1">
      <c r="A24" s="13"/>
      <c r="B24" s="87"/>
      <c r="C24" s="56"/>
      <c r="D24" s="19"/>
      <c r="E24" s="19"/>
      <c r="F24" s="20"/>
    </row>
    <row r="25" spans="1:6" ht="15.75" customHeight="1">
      <c r="A25" s="13"/>
      <c r="B25" s="87"/>
      <c r="C25" s="56"/>
      <c r="D25" s="19"/>
      <c r="E25" s="19"/>
      <c r="F25" s="20"/>
    </row>
    <row r="26" spans="1:6" ht="15.75" customHeight="1">
      <c r="A26" s="13"/>
      <c r="B26" s="87"/>
      <c r="C26" s="56"/>
      <c r="D26" s="19"/>
      <c r="E26" s="19"/>
      <c r="F26" s="20"/>
    </row>
    <row r="27" spans="1:6" ht="15.75" customHeight="1">
      <c r="A27" s="13"/>
      <c r="B27" s="87"/>
      <c r="C27" s="56"/>
      <c r="D27" s="19"/>
      <c r="E27" s="19"/>
      <c r="F27" s="20"/>
    </row>
    <row r="28" spans="1:6" ht="15.75" customHeight="1">
      <c r="A28" s="761" t="s">
        <v>666</v>
      </c>
      <c r="B28" s="761"/>
      <c r="C28" s="56"/>
      <c r="D28" s="19">
        <f>SUM(D6:D27)</f>
        <v>0</v>
      </c>
      <c r="E28" s="19">
        <f>SUM(E6:E27)</f>
        <v>0</v>
      </c>
      <c r="F28" s="20"/>
    </row>
    <row r="29" spans="1:6" s="2" customFormat="1" ht="15.75" customHeight="1">
      <c r="A29" s="2" t="str">
        <f>封面!B$10&amp;封面!D$10</f>
        <v>产权持有单位填表人：杨庆华</v>
      </c>
      <c r="C29" s="58"/>
      <c r="D29" s="22"/>
      <c r="E29" s="22"/>
    </row>
    <row r="30" spans="1:6" s="2" customFormat="1" ht="15.75" customHeight="1">
      <c r="A30" s="2" t="str">
        <f>封面!B$12&amp;封面!D$12&amp;封面!E$12&amp;封面!F$12&amp;封面!G$12&amp;封面!H$12&amp;封面!I$12</f>
        <v>填表日期：2019年1月24日</v>
      </c>
      <c r="C30" s="55"/>
      <c r="E30" s="24" t="str">
        <f>"评估人员："&amp;封面!$P$30</f>
        <v>评估人员：</v>
      </c>
    </row>
  </sheetData>
  <mergeCells count="3">
    <mergeCell ref="A1:F1"/>
    <mergeCell ref="A2:F2"/>
    <mergeCell ref="A28:B28"/>
  </mergeCells>
  <phoneticPr fontId="206" type="noConversion"/>
  <hyperlinks>
    <hyperlink ref="A28:B28" location="'5-流动负债汇总'!A1" display="合            计"/>
  </hyperlinks>
  <printOptions horizontalCentered="1"/>
  <pageMargins left="0.45" right="0.47" top="0.87" bottom="0.87" header="1.23" footer="0.97"/>
  <pageSetup paperSize="9" fitToHeight="0" orientation="landscape" horizontalDpi="4294967292" r:id="rId1"/>
  <headerFooter scaleWithDoc="0">
    <oddHeader>&amp;R&amp;"宋体,常规"&amp;10表5-6
共&amp;N页第&amp;P页
金额单位:人民币元</oddHeader>
  </headerFooter>
  <legacyDrawing r:id="rId2"/>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8.375" style="4" customWidth="1"/>
    <col min="2" max="2" width="33.25" style="4" customWidth="1"/>
    <col min="3" max="3" width="14" style="49" customWidth="1"/>
    <col min="4" max="4" width="14.125" style="4" customWidth="1"/>
    <col min="5" max="6" width="18.125" style="4" customWidth="1"/>
    <col min="7" max="7" width="15.5" style="4" customWidth="1"/>
    <col min="8" max="16384" width="9" style="4"/>
  </cols>
  <sheetData>
    <row r="1" spans="1:7" s="1" customFormat="1" ht="30" customHeight="1">
      <c r="A1" s="759" t="s">
        <v>1093</v>
      </c>
      <c r="B1" s="759"/>
      <c r="C1" s="759"/>
      <c r="D1" s="759"/>
      <c r="E1" s="759"/>
      <c r="F1" s="759"/>
      <c r="G1" s="759"/>
    </row>
    <row r="2" spans="1:7" s="2" customFormat="1" ht="14.1" customHeight="1">
      <c r="A2" s="760" t="str">
        <f>'1-汇总表'!A2:F2</f>
        <v>评估基准日：2018年12月31日</v>
      </c>
      <c r="B2" s="760"/>
      <c r="C2" s="760"/>
      <c r="D2" s="760"/>
      <c r="E2" s="760"/>
      <c r="F2" s="760"/>
      <c r="G2" s="768"/>
    </row>
    <row r="3" spans="1:7" s="2" customFormat="1" ht="14.1" customHeight="1">
      <c r="A3" s="7"/>
      <c r="B3" s="7"/>
      <c r="C3" s="62"/>
      <c r="D3" s="7"/>
      <c r="E3" s="7"/>
      <c r="F3" s="7"/>
      <c r="G3" s="10"/>
    </row>
    <row r="4" spans="1:7" s="2" customFormat="1" ht="15.75" customHeight="1">
      <c r="A4" s="54" t="str">
        <f>'1-汇总表'!A4</f>
        <v>产权持有人名称：阳煤集团青岛恒源化工有限公司</v>
      </c>
      <c r="C4" s="55"/>
      <c r="G4" s="12"/>
    </row>
    <row r="5" spans="1:7" s="3" customFormat="1" ht="15.75" customHeight="1">
      <c r="A5" s="13" t="s">
        <v>489</v>
      </c>
      <c r="B5" s="13" t="s">
        <v>1094</v>
      </c>
      <c r="C5" s="56" t="s">
        <v>646</v>
      </c>
      <c r="D5" s="13" t="s">
        <v>1095</v>
      </c>
      <c r="E5" s="16" t="s">
        <v>491</v>
      </c>
      <c r="F5" s="13" t="s">
        <v>492</v>
      </c>
      <c r="G5" s="13" t="s">
        <v>581</v>
      </c>
    </row>
    <row r="6" spans="1:7" ht="15.75" customHeight="1">
      <c r="A6" s="13"/>
      <c r="B6" s="84"/>
      <c r="C6" s="85"/>
      <c r="D6" s="86"/>
      <c r="E6" s="83"/>
      <c r="F6" s="19">
        <f>E6</f>
        <v>0</v>
      </c>
      <c r="G6" s="20"/>
    </row>
    <row r="7" spans="1:7" ht="15.75" customHeight="1">
      <c r="A7" s="13"/>
      <c r="B7" s="84"/>
      <c r="C7" s="85"/>
      <c r="D7" s="86"/>
      <c r="E7" s="83"/>
      <c r="F7" s="19">
        <f t="shared" ref="F7:F24" si="0">E7</f>
        <v>0</v>
      </c>
      <c r="G7" s="20"/>
    </row>
    <row r="8" spans="1:7" ht="15.75" customHeight="1">
      <c r="A8" s="13"/>
      <c r="B8" s="84"/>
      <c r="C8" s="85"/>
      <c r="D8" s="86"/>
      <c r="E8" s="83"/>
      <c r="F8" s="19">
        <f t="shared" si="0"/>
        <v>0</v>
      </c>
      <c r="G8" s="20"/>
    </row>
    <row r="9" spans="1:7" ht="15.75" customHeight="1">
      <c r="A9" s="13"/>
      <c r="B9" s="84"/>
      <c r="C9" s="85"/>
      <c r="D9" s="86"/>
      <c r="E9" s="83"/>
      <c r="F9" s="19">
        <f t="shared" si="0"/>
        <v>0</v>
      </c>
      <c r="G9" s="20"/>
    </row>
    <row r="10" spans="1:7" ht="15.75" customHeight="1">
      <c r="A10" s="13"/>
      <c r="B10" s="84"/>
      <c r="C10" s="85"/>
      <c r="D10" s="86"/>
      <c r="E10" s="83"/>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f t="shared" si="0"/>
        <v>0</v>
      </c>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761" t="s">
        <v>666</v>
      </c>
      <c r="B28" s="761"/>
      <c r="C28" s="56"/>
      <c r="D28" s="18"/>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6" type="noConversion"/>
  <hyperlinks>
    <hyperlink ref="A28:B28" location="'5-流动负债汇总'!A1" display="合            计"/>
  </hyperlinks>
  <printOptions horizontalCentered="1"/>
  <pageMargins left="0.34" right="0.34" top="0.87" bottom="0.87" header="1.25" footer="0.97"/>
  <pageSetup paperSize="9" fitToHeight="0" orientation="landscape" horizontalDpi="4294967292" r:id="rId1"/>
  <headerFooter scaleWithDoc="0">
    <oddHeader>&amp;R&amp;"宋体,常规"&amp;10表5-7
共&amp;N页第&amp;P页
金额单位:人民币元</oddHeader>
  </headerFooter>
  <legacyDrawing r:id="rId2"/>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0"/>
  <sheetViews>
    <sheetView showGridLines="0" workbookViewId="0">
      <selection activeCell="W7" sqref="W7"/>
    </sheetView>
  </sheetViews>
  <sheetFormatPr defaultRowHeight="15.75" customHeight="1"/>
  <cols>
    <col min="1" max="1" width="9" style="4"/>
    <col min="2" max="2" width="28.5" style="4" customWidth="1"/>
    <col min="3" max="3" width="11" style="49" customWidth="1"/>
    <col min="4" max="4" width="14.375" style="4" customWidth="1"/>
    <col min="5" max="5" width="12.875" style="4" customWidth="1"/>
    <col min="6" max="6" width="8.75" style="4" customWidth="1"/>
    <col min="7" max="7" width="13.25" style="4" customWidth="1"/>
    <col min="8" max="8" width="12.875" style="4" customWidth="1"/>
    <col min="9" max="9" width="11.375" style="4" customWidth="1"/>
    <col min="10" max="16384" width="9" style="4"/>
  </cols>
  <sheetData>
    <row r="1" spans="1:9" s="1" customFormat="1" ht="30" customHeight="1">
      <c r="A1" s="759" t="s">
        <v>1096</v>
      </c>
      <c r="B1" s="759"/>
      <c r="C1" s="759"/>
      <c r="D1" s="759"/>
      <c r="E1" s="759"/>
      <c r="F1" s="759"/>
      <c r="G1" s="759"/>
      <c r="H1" s="759"/>
      <c r="I1" s="759"/>
    </row>
    <row r="2" spans="1:9" s="2" customFormat="1" ht="14.1" customHeight="1">
      <c r="A2" s="760" t="str">
        <f>'1-汇总表'!A2:F2</f>
        <v>评估基准日：2018年12月31日</v>
      </c>
      <c r="B2" s="760"/>
      <c r="C2" s="760"/>
      <c r="D2" s="760"/>
      <c r="E2" s="760"/>
      <c r="F2" s="760"/>
      <c r="G2" s="760"/>
      <c r="H2" s="768"/>
      <c r="I2" s="768"/>
    </row>
    <row r="3" spans="1:9" s="2" customFormat="1" ht="14.1" customHeight="1">
      <c r="A3" s="7"/>
      <c r="B3" s="7"/>
      <c r="C3" s="62"/>
      <c r="D3" s="7"/>
      <c r="E3" s="7"/>
      <c r="F3" s="7"/>
      <c r="G3" s="7"/>
      <c r="H3" s="8"/>
      <c r="I3" s="10"/>
    </row>
    <row r="4" spans="1:9" s="2" customFormat="1" ht="15.75" customHeight="1">
      <c r="A4" s="11" t="str">
        <f>'1-汇总表'!A4</f>
        <v>产权持有人名称：阳煤集团青岛恒源化工有限公司</v>
      </c>
      <c r="B4" s="11"/>
      <c r="C4" s="11"/>
      <c r="D4" s="11"/>
      <c r="I4" s="12"/>
    </row>
    <row r="5" spans="1:9" s="3" customFormat="1" ht="15.75" customHeight="1">
      <c r="A5" s="13" t="s">
        <v>489</v>
      </c>
      <c r="B5" s="14" t="s">
        <v>636</v>
      </c>
      <c r="C5" s="56" t="s">
        <v>646</v>
      </c>
      <c r="D5" s="13" t="s">
        <v>663</v>
      </c>
      <c r="E5" s="13" t="s">
        <v>664</v>
      </c>
      <c r="F5" s="13" t="s">
        <v>665</v>
      </c>
      <c r="G5" s="13" t="s">
        <v>491</v>
      </c>
      <c r="H5" s="13" t="s">
        <v>492</v>
      </c>
      <c r="I5" s="13" t="s">
        <v>581</v>
      </c>
    </row>
    <row r="6" spans="1:9" ht="15.75" customHeight="1">
      <c r="A6" s="13"/>
      <c r="B6" s="17"/>
      <c r="C6" s="56"/>
      <c r="D6" s="19"/>
      <c r="E6" s="13"/>
      <c r="F6" s="13"/>
      <c r="G6" s="19"/>
      <c r="H6" s="19">
        <f>G6</f>
        <v>0</v>
      </c>
      <c r="I6" s="20"/>
    </row>
    <row r="7" spans="1:9" ht="15.75" customHeight="1">
      <c r="A7" s="13"/>
      <c r="B7" s="17"/>
      <c r="C7" s="56"/>
      <c r="D7" s="19"/>
      <c r="E7" s="13"/>
      <c r="F7" s="13"/>
      <c r="G7" s="19"/>
      <c r="H7" s="19">
        <f t="shared" ref="H7:H23" si="0">G7</f>
        <v>0</v>
      </c>
      <c r="I7" s="20"/>
    </row>
    <row r="8" spans="1:9" ht="15.75" customHeight="1">
      <c r="A8" s="13"/>
      <c r="B8" s="17"/>
      <c r="C8" s="56"/>
      <c r="D8" s="19"/>
      <c r="E8" s="13"/>
      <c r="F8" s="13"/>
      <c r="G8" s="19"/>
      <c r="H8" s="19">
        <f t="shared" si="0"/>
        <v>0</v>
      </c>
      <c r="I8" s="20"/>
    </row>
    <row r="9" spans="1:9" ht="15.75" customHeight="1">
      <c r="A9" s="13"/>
      <c r="B9" s="17"/>
      <c r="C9" s="56"/>
      <c r="D9" s="19"/>
      <c r="E9" s="13"/>
      <c r="F9" s="13"/>
      <c r="G9" s="19"/>
      <c r="H9" s="19">
        <f t="shared" si="0"/>
        <v>0</v>
      </c>
      <c r="I9" s="20"/>
    </row>
    <row r="10" spans="1:9" ht="15.75" customHeight="1">
      <c r="A10" s="13"/>
      <c r="B10" s="17"/>
      <c r="C10" s="56"/>
      <c r="D10" s="19"/>
      <c r="E10" s="13"/>
      <c r="F10" s="13"/>
      <c r="G10" s="19"/>
      <c r="H10" s="19">
        <f t="shared" si="0"/>
        <v>0</v>
      </c>
      <c r="I10" s="20"/>
    </row>
    <row r="11" spans="1:9" ht="15.75" customHeight="1">
      <c r="A11" s="13"/>
      <c r="B11" s="17"/>
      <c r="C11" s="56"/>
      <c r="D11" s="19"/>
      <c r="E11" s="13"/>
      <c r="F11" s="13"/>
      <c r="G11" s="19"/>
      <c r="H11" s="19">
        <f t="shared" si="0"/>
        <v>0</v>
      </c>
      <c r="I11" s="20"/>
    </row>
    <row r="12" spans="1:9" ht="15.75" customHeight="1">
      <c r="A12" s="13"/>
      <c r="B12" s="17"/>
      <c r="C12" s="56"/>
      <c r="D12" s="19"/>
      <c r="E12" s="13"/>
      <c r="F12" s="13"/>
      <c r="G12" s="19"/>
      <c r="H12" s="19">
        <f t="shared" si="0"/>
        <v>0</v>
      </c>
      <c r="I12" s="20"/>
    </row>
    <row r="13" spans="1:9" ht="15.75" customHeight="1">
      <c r="A13" s="13"/>
      <c r="B13" s="17"/>
      <c r="C13" s="56"/>
      <c r="D13" s="19"/>
      <c r="E13" s="13"/>
      <c r="F13" s="13"/>
      <c r="G13" s="19"/>
      <c r="H13" s="19">
        <f t="shared" si="0"/>
        <v>0</v>
      </c>
      <c r="I13" s="20"/>
    </row>
    <row r="14" spans="1:9" ht="15.75" customHeight="1">
      <c r="A14" s="13"/>
      <c r="B14" s="17"/>
      <c r="C14" s="56"/>
      <c r="D14" s="19"/>
      <c r="E14" s="13"/>
      <c r="F14" s="13"/>
      <c r="G14" s="19"/>
      <c r="H14" s="19">
        <f t="shared" si="0"/>
        <v>0</v>
      </c>
      <c r="I14" s="20"/>
    </row>
    <row r="15" spans="1:9" ht="15.75" customHeight="1">
      <c r="A15" s="13"/>
      <c r="B15" s="17"/>
      <c r="C15" s="56"/>
      <c r="D15" s="19"/>
      <c r="E15" s="13"/>
      <c r="F15" s="13"/>
      <c r="G15" s="19"/>
      <c r="H15" s="19">
        <f t="shared" si="0"/>
        <v>0</v>
      </c>
      <c r="I15" s="20"/>
    </row>
    <row r="16" spans="1:9" ht="15.75" customHeight="1">
      <c r="A16" s="13"/>
      <c r="B16" s="17"/>
      <c r="C16" s="56"/>
      <c r="D16" s="19"/>
      <c r="E16" s="13"/>
      <c r="F16" s="13"/>
      <c r="G16" s="19"/>
      <c r="H16" s="19">
        <f t="shared" si="0"/>
        <v>0</v>
      </c>
      <c r="I16" s="20"/>
    </row>
    <row r="17" spans="1:9" ht="15.75" customHeight="1">
      <c r="A17" s="13"/>
      <c r="B17" s="17"/>
      <c r="C17" s="56"/>
      <c r="D17" s="19"/>
      <c r="E17" s="13"/>
      <c r="F17" s="13"/>
      <c r="G17" s="19"/>
      <c r="H17" s="19">
        <f t="shared" si="0"/>
        <v>0</v>
      </c>
      <c r="I17" s="20"/>
    </row>
    <row r="18" spans="1:9" ht="15.75" customHeight="1">
      <c r="A18" s="13"/>
      <c r="B18" s="17"/>
      <c r="C18" s="56"/>
      <c r="D18" s="19"/>
      <c r="E18" s="13"/>
      <c r="F18" s="13"/>
      <c r="G18" s="19"/>
      <c r="H18" s="19"/>
      <c r="I18" s="20"/>
    </row>
    <row r="19" spans="1:9" ht="15.75" customHeight="1">
      <c r="A19" s="13"/>
      <c r="B19" s="17"/>
      <c r="C19" s="56"/>
      <c r="D19" s="19"/>
      <c r="E19" s="13"/>
      <c r="F19" s="13"/>
      <c r="G19" s="19"/>
      <c r="H19" s="19"/>
      <c r="I19" s="20"/>
    </row>
    <row r="20" spans="1:9" ht="15.75" customHeight="1">
      <c r="A20" s="13"/>
      <c r="B20" s="17"/>
      <c r="C20" s="56"/>
      <c r="D20" s="19"/>
      <c r="E20" s="13"/>
      <c r="F20" s="13"/>
      <c r="G20" s="19"/>
      <c r="H20" s="19">
        <f t="shared" si="0"/>
        <v>0</v>
      </c>
      <c r="I20" s="20"/>
    </row>
    <row r="21" spans="1:9" ht="15.75" customHeight="1">
      <c r="A21" s="13"/>
      <c r="B21" s="17"/>
      <c r="C21" s="56"/>
      <c r="D21" s="19"/>
      <c r="E21" s="13"/>
      <c r="F21" s="13"/>
      <c r="G21" s="19"/>
      <c r="H21" s="19">
        <f t="shared" si="0"/>
        <v>0</v>
      </c>
      <c r="I21" s="20"/>
    </row>
    <row r="22" spans="1:9" ht="15.75" customHeight="1">
      <c r="A22" s="13"/>
      <c r="B22" s="17"/>
      <c r="C22" s="56"/>
      <c r="D22" s="19"/>
      <c r="E22" s="13"/>
      <c r="F22" s="13"/>
      <c r="G22" s="19"/>
      <c r="H22" s="19">
        <f t="shared" si="0"/>
        <v>0</v>
      </c>
      <c r="I22" s="20"/>
    </row>
    <row r="23" spans="1:9" ht="15.75" customHeight="1">
      <c r="A23" s="13"/>
      <c r="B23" s="17"/>
      <c r="C23" s="56"/>
      <c r="D23" s="19"/>
      <c r="E23" s="13"/>
      <c r="F23" s="13"/>
      <c r="G23" s="19"/>
      <c r="H23" s="19">
        <f t="shared" si="0"/>
        <v>0</v>
      </c>
      <c r="I23" s="20"/>
    </row>
    <row r="24" spans="1:9" ht="15.75" customHeight="1">
      <c r="A24" s="13"/>
      <c r="B24" s="17"/>
      <c r="C24" s="56"/>
      <c r="D24" s="19"/>
      <c r="E24" s="13"/>
      <c r="F24" s="13"/>
      <c r="G24" s="19"/>
      <c r="H24" s="19"/>
      <c r="I24" s="20"/>
    </row>
    <row r="25" spans="1:9" ht="15.75" customHeight="1">
      <c r="A25" s="13"/>
      <c r="B25" s="17"/>
      <c r="C25" s="56"/>
      <c r="D25" s="19"/>
      <c r="E25" s="13"/>
      <c r="F25" s="13"/>
      <c r="G25" s="19"/>
      <c r="H25" s="19"/>
      <c r="I25" s="20"/>
    </row>
    <row r="26" spans="1:9" ht="15.75" customHeight="1">
      <c r="A26" s="13"/>
      <c r="B26" s="17"/>
      <c r="C26" s="56"/>
      <c r="D26" s="19"/>
      <c r="E26" s="13"/>
      <c r="F26" s="13"/>
      <c r="G26" s="19"/>
      <c r="H26" s="19"/>
      <c r="I26" s="20"/>
    </row>
    <row r="27" spans="1:9" ht="15.75" customHeight="1">
      <c r="A27" s="13"/>
      <c r="B27" s="17"/>
      <c r="C27" s="56"/>
      <c r="D27" s="19"/>
      <c r="E27" s="13"/>
      <c r="F27" s="13"/>
      <c r="G27" s="19"/>
      <c r="H27" s="19"/>
      <c r="I27" s="20"/>
    </row>
    <row r="28" spans="1:9" ht="15.75" customHeight="1">
      <c r="A28" s="761" t="s">
        <v>666</v>
      </c>
      <c r="B28" s="761"/>
      <c r="C28" s="57"/>
      <c r="D28" s="19"/>
      <c r="E28" s="20"/>
      <c r="F28" s="20"/>
      <c r="G28" s="19">
        <f>SUM(G6:G27)</f>
        <v>0</v>
      </c>
      <c r="H28" s="19">
        <f>SUM(H6:H27)</f>
        <v>0</v>
      </c>
      <c r="I28" s="20"/>
    </row>
    <row r="29" spans="1:9" s="2" customFormat="1" ht="15.75" customHeight="1">
      <c r="A29" s="2" t="str">
        <f>封面!B$10&amp;封面!D$10</f>
        <v>产权持有单位填表人：杨庆华</v>
      </c>
      <c r="C29" s="58"/>
      <c r="D29" s="22"/>
      <c r="E29" s="22"/>
    </row>
    <row r="30" spans="1:9" s="2" customFormat="1" ht="15.75" customHeight="1">
      <c r="A30" s="2" t="str">
        <f>封面!B$12&amp;封面!D$12&amp;封面!E$12&amp;封面!F$12&amp;封面!G$12&amp;封面!H$12&amp;封面!I$12</f>
        <v>填表日期：2019年1月24日</v>
      </c>
      <c r="C30" s="55"/>
      <c r="H30" s="24" t="str">
        <f>"评估人员："&amp;封面!$P$30</f>
        <v>评估人员：</v>
      </c>
    </row>
  </sheetData>
  <mergeCells count="3">
    <mergeCell ref="A1:I1"/>
    <mergeCell ref="A2:I2"/>
    <mergeCell ref="A28:B28"/>
  </mergeCells>
  <phoneticPr fontId="206" type="noConversion"/>
  <hyperlinks>
    <hyperlink ref="A28:B28" location="'5-流动负债汇总'!A1" display="合            计"/>
  </hyperlinks>
  <printOptions horizontalCentered="1"/>
  <pageMargins left="0.42" right="0.47" top="0.87" bottom="0.87" header="1.25" footer="0.96"/>
  <pageSetup paperSize="9" fitToHeight="0" orientation="landscape" horizontalDpi="4294967292" r:id="rId1"/>
  <headerFooter scaleWithDoc="0">
    <oddHeader>&amp;R&amp;"宋体,常规"&amp;10表5-8
共&amp;N页第&amp;P页
金额单位:人民币元</oddHeader>
  </headerFooter>
  <legacyDrawing r:id="rId2"/>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6.875" style="4" customWidth="1"/>
    <col min="2" max="2" width="31.25" style="4" customWidth="1"/>
    <col min="3" max="3" width="13.75" style="49" customWidth="1"/>
    <col min="4" max="4" width="14.25" style="4" customWidth="1"/>
    <col min="5" max="5" width="17.875" style="4" customWidth="1"/>
    <col min="6" max="6" width="18.25" style="4" customWidth="1"/>
    <col min="7" max="7" width="19.25" style="4" customWidth="1"/>
    <col min="8" max="16384" width="9" style="4"/>
  </cols>
  <sheetData>
    <row r="1" spans="1:7" s="1" customFormat="1" ht="30" customHeight="1">
      <c r="A1" s="759" t="s">
        <v>1097</v>
      </c>
      <c r="B1" s="759"/>
      <c r="C1" s="759"/>
      <c r="D1" s="759"/>
      <c r="E1" s="759"/>
      <c r="F1" s="759"/>
      <c r="G1" s="759"/>
    </row>
    <row r="2" spans="1:7" s="2" customFormat="1" ht="14.1" customHeight="1">
      <c r="A2" s="760" t="str">
        <f>'1-汇总表'!A2:F2</f>
        <v>评估基准日：2018年12月31日</v>
      </c>
      <c r="B2" s="760"/>
      <c r="C2" s="760"/>
      <c r="D2" s="760"/>
      <c r="E2" s="760"/>
      <c r="F2" s="760"/>
      <c r="G2" s="768"/>
    </row>
    <row r="3" spans="1:7" s="2" customFormat="1" ht="14.1" customHeight="1">
      <c r="A3" s="7"/>
      <c r="B3" s="7"/>
      <c r="C3" s="62"/>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489</v>
      </c>
      <c r="B5" s="13" t="s">
        <v>1098</v>
      </c>
      <c r="C5" s="56" t="s">
        <v>646</v>
      </c>
      <c r="D5" s="13" t="s">
        <v>1099</v>
      </c>
      <c r="E5" s="16" t="s">
        <v>491</v>
      </c>
      <c r="F5" s="13" t="s">
        <v>492</v>
      </c>
      <c r="G5" s="13" t="s">
        <v>581</v>
      </c>
    </row>
    <row r="6" spans="1:7" ht="15.75" customHeight="1">
      <c r="A6" s="13"/>
      <c r="B6" s="17"/>
      <c r="C6" s="56"/>
      <c r="D6" s="13"/>
      <c r="E6" s="19"/>
      <c r="F6" s="19">
        <f>E6</f>
        <v>0</v>
      </c>
      <c r="G6" s="20"/>
    </row>
    <row r="7" spans="1:7" ht="15.75" customHeight="1">
      <c r="A7" s="13"/>
      <c r="B7" s="17"/>
      <c r="C7" s="56"/>
      <c r="D7" s="13"/>
      <c r="E7" s="19"/>
      <c r="F7" s="19">
        <f t="shared" ref="F7:F23" si="0">E7</f>
        <v>0</v>
      </c>
      <c r="G7" s="20"/>
    </row>
    <row r="8" spans="1:7" ht="15.75" customHeight="1">
      <c r="A8" s="13"/>
      <c r="B8" s="17"/>
      <c r="C8" s="56"/>
      <c r="D8" s="13"/>
      <c r="E8" s="19"/>
      <c r="F8" s="19">
        <f t="shared" si="0"/>
        <v>0</v>
      </c>
      <c r="G8" s="20"/>
    </row>
    <row r="9" spans="1:7" ht="15.75" customHeight="1">
      <c r="A9" s="13"/>
      <c r="B9" s="17"/>
      <c r="C9" s="56"/>
      <c r="D9" s="13"/>
      <c r="E9" s="19"/>
      <c r="F9" s="19">
        <f t="shared" si="0"/>
        <v>0</v>
      </c>
      <c r="G9" s="20"/>
    </row>
    <row r="10" spans="1:7" ht="15.75" customHeight="1">
      <c r="A10" s="13"/>
      <c r="B10" s="17"/>
      <c r="C10" s="56"/>
      <c r="D10" s="13"/>
      <c r="E10" s="19"/>
      <c r="F10" s="19">
        <f t="shared" si="0"/>
        <v>0</v>
      </c>
      <c r="G10" s="20"/>
    </row>
    <row r="11" spans="1:7" ht="15.75" customHeight="1">
      <c r="A11" s="13"/>
      <c r="B11" s="17"/>
      <c r="C11" s="56"/>
      <c r="D11" s="13"/>
      <c r="E11" s="19"/>
      <c r="F11" s="19">
        <f t="shared" si="0"/>
        <v>0</v>
      </c>
      <c r="G11" s="20"/>
    </row>
    <row r="12" spans="1:7" ht="15.75" customHeight="1">
      <c r="A12" s="13"/>
      <c r="B12" s="17"/>
      <c r="C12" s="56"/>
      <c r="D12" s="13"/>
      <c r="E12" s="19"/>
      <c r="F12" s="19">
        <f t="shared" si="0"/>
        <v>0</v>
      </c>
      <c r="G12" s="20"/>
    </row>
    <row r="13" spans="1:7" ht="15.75" customHeight="1">
      <c r="A13" s="13"/>
      <c r="B13" s="17"/>
      <c r="C13" s="56"/>
      <c r="D13" s="13"/>
      <c r="E13" s="19"/>
      <c r="F13" s="19">
        <f t="shared" si="0"/>
        <v>0</v>
      </c>
      <c r="G13" s="20"/>
    </row>
    <row r="14" spans="1:7" ht="15.75" customHeight="1">
      <c r="A14" s="13"/>
      <c r="B14" s="17"/>
      <c r="C14" s="56"/>
      <c r="D14" s="13"/>
      <c r="E14" s="19"/>
      <c r="F14" s="19">
        <f t="shared" si="0"/>
        <v>0</v>
      </c>
      <c r="G14" s="20"/>
    </row>
    <row r="15" spans="1:7" ht="15.75" customHeight="1">
      <c r="A15" s="13"/>
      <c r="B15" s="17"/>
      <c r="C15" s="56"/>
      <c r="D15" s="13"/>
      <c r="E15" s="19"/>
      <c r="F15" s="19">
        <f t="shared" si="0"/>
        <v>0</v>
      </c>
      <c r="G15" s="20"/>
    </row>
    <row r="16" spans="1:7" ht="15.75" customHeight="1">
      <c r="A16" s="13"/>
      <c r="B16" s="17"/>
      <c r="C16" s="56"/>
      <c r="D16" s="13"/>
      <c r="E16" s="19"/>
      <c r="F16" s="19">
        <f t="shared" si="0"/>
        <v>0</v>
      </c>
      <c r="G16" s="20"/>
    </row>
    <row r="17" spans="1:7" ht="15.75" customHeight="1">
      <c r="A17" s="13"/>
      <c r="B17" s="17"/>
      <c r="C17" s="56"/>
      <c r="D17" s="13"/>
      <c r="E17" s="19"/>
      <c r="F17" s="19">
        <f t="shared" si="0"/>
        <v>0</v>
      </c>
      <c r="G17" s="20"/>
    </row>
    <row r="18" spans="1:7" ht="15.75" customHeight="1">
      <c r="A18" s="13"/>
      <c r="B18" s="17"/>
      <c r="C18" s="56"/>
      <c r="D18" s="13"/>
      <c r="E18" s="19"/>
      <c r="F18" s="19">
        <f t="shared" si="0"/>
        <v>0</v>
      </c>
      <c r="G18" s="20"/>
    </row>
    <row r="19" spans="1:7" ht="15.75" customHeight="1">
      <c r="A19" s="13"/>
      <c r="B19" s="17"/>
      <c r="C19" s="56"/>
      <c r="D19" s="13"/>
      <c r="E19" s="19"/>
      <c r="F19" s="19"/>
      <c r="G19" s="20"/>
    </row>
    <row r="20" spans="1:7" ht="15.75" customHeight="1">
      <c r="A20" s="13"/>
      <c r="B20" s="17"/>
      <c r="C20" s="56"/>
      <c r="D20" s="13"/>
      <c r="E20" s="19"/>
      <c r="F20" s="19">
        <f t="shared" si="0"/>
        <v>0</v>
      </c>
      <c r="G20" s="20"/>
    </row>
    <row r="21" spans="1:7" ht="15.75" customHeight="1">
      <c r="A21" s="13"/>
      <c r="B21" s="17"/>
      <c r="C21" s="56"/>
      <c r="D21" s="13"/>
      <c r="E21" s="19"/>
      <c r="F21" s="19">
        <f t="shared" si="0"/>
        <v>0</v>
      </c>
      <c r="G21" s="20"/>
    </row>
    <row r="22" spans="1:7" ht="15.75" customHeight="1">
      <c r="A22" s="13"/>
      <c r="B22" s="17"/>
      <c r="C22" s="56"/>
      <c r="D22" s="13"/>
      <c r="E22" s="19"/>
      <c r="F22" s="19">
        <f t="shared" si="0"/>
        <v>0</v>
      </c>
      <c r="G22" s="20"/>
    </row>
    <row r="23" spans="1:7" ht="15.75" customHeight="1">
      <c r="A23" s="13"/>
      <c r="B23" s="17"/>
      <c r="C23" s="56"/>
      <c r="D23" s="13"/>
      <c r="E23" s="19"/>
      <c r="F23" s="19">
        <f t="shared" si="0"/>
        <v>0</v>
      </c>
      <c r="G23" s="20"/>
    </row>
    <row r="24" spans="1:7" ht="15.75" customHeight="1">
      <c r="A24" s="13"/>
      <c r="B24" s="17"/>
      <c r="C24" s="56"/>
      <c r="D24" s="13"/>
      <c r="E24" s="19"/>
      <c r="F24" s="19"/>
      <c r="G24" s="20"/>
    </row>
    <row r="25" spans="1:7" ht="15.75" customHeight="1">
      <c r="A25" s="13"/>
      <c r="B25" s="17"/>
      <c r="C25" s="56"/>
      <c r="D25" s="13"/>
      <c r="E25" s="19"/>
      <c r="F25" s="19"/>
      <c r="G25" s="20"/>
    </row>
    <row r="26" spans="1:7" ht="15.75" customHeight="1">
      <c r="A26" s="13"/>
      <c r="B26" s="17"/>
      <c r="C26" s="56"/>
      <c r="D26" s="13"/>
      <c r="E26" s="19"/>
      <c r="F26" s="19"/>
      <c r="G26" s="20"/>
    </row>
    <row r="27" spans="1:7" ht="15.75" customHeight="1">
      <c r="A27" s="13"/>
      <c r="B27" s="17"/>
      <c r="C27" s="56"/>
      <c r="D27" s="13"/>
      <c r="E27" s="19"/>
      <c r="F27" s="19"/>
      <c r="G27" s="20"/>
    </row>
    <row r="28" spans="1:7" ht="15.75" customHeight="1">
      <c r="A28" s="761" t="s">
        <v>666</v>
      </c>
      <c r="B28" s="761"/>
      <c r="C28" s="56"/>
      <c r="D28" s="13"/>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6" type="noConversion"/>
  <hyperlinks>
    <hyperlink ref="A28:B28" location="'5-流动负债汇总'!A1" display="合            计"/>
  </hyperlinks>
  <printOptions horizontalCentered="1"/>
  <pageMargins left="0.4" right="0.34" top="0.87" bottom="0.87" header="1.23" footer="0.94"/>
  <pageSetup paperSize="9" fitToHeight="0" orientation="landscape" horizontalDpi="4294967292" r:id="rId1"/>
  <headerFooter scaleWithDoc="0">
    <oddHeader>&amp;R&amp;"宋体,常规"&amp;10表5-9
共&amp;N页第&amp;P页
金额单位:人民币元</oddHeader>
  </headerFooter>
  <legacyDrawing r:id="rId2"/>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1"/>
  <sheetViews>
    <sheetView showGridLines="0" workbookViewId="0">
      <selection activeCell="W7" sqref="W7"/>
    </sheetView>
  </sheetViews>
  <sheetFormatPr defaultRowHeight="15.75" customHeight="1"/>
  <cols>
    <col min="1" max="1" width="6" style="4" customWidth="1"/>
    <col min="2" max="2" width="23" style="4" customWidth="1"/>
    <col min="3" max="3" width="11.875" style="49" customWidth="1"/>
    <col min="4" max="4" width="29.125" style="4" customWidth="1"/>
    <col min="5" max="5" width="17.375" style="4" customWidth="1"/>
    <col min="6" max="6" width="17.75" style="4" customWidth="1"/>
    <col min="7" max="7" width="16.75" style="4" customWidth="1"/>
    <col min="8" max="16384" width="9" style="4"/>
  </cols>
  <sheetData>
    <row r="1" spans="1:7" s="1" customFormat="1" ht="30" customHeight="1">
      <c r="A1" s="759" t="s">
        <v>1100</v>
      </c>
      <c r="B1" s="759"/>
      <c r="C1" s="759"/>
      <c r="D1" s="759"/>
      <c r="E1" s="759"/>
      <c r="F1" s="759"/>
      <c r="G1" s="759"/>
    </row>
    <row r="2" spans="1:7" s="2" customFormat="1" ht="14.1" customHeight="1">
      <c r="A2" s="760" t="str">
        <f>'1-汇总表'!A2:F2</f>
        <v>评估基准日：2018年12月31日</v>
      </c>
      <c r="B2" s="760"/>
      <c r="C2" s="760"/>
      <c r="D2" s="760"/>
      <c r="E2" s="760"/>
      <c r="F2" s="760"/>
      <c r="G2" s="768"/>
    </row>
    <row r="3" spans="1:7" s="2" customFormat="1" ht="14.1" customHeight="1">
      <c r="A3" s="7"/>
      <c r="B3" s="7"/>
      <c r="C3" s="62"/>
      <c r="D3" s="7"/>
      <c r="E3" s="7"/>
      <c r="F3" s="7"/>
      <c r="G3" s="10"/>
    </row>
    <row r="4" spans="1:7" s="2" customFormat="1" ht="15.75" customHeight="1">
      <c r="A4" s="871" t="str">
        <f>'1-汇总表'!A4</f>
        <v>产权持有人名称：阳煤集团青岛恒源化工有限公司</v>
      </c>
      <c r="B4" s="871"/>
      <c r="C4" s="871"/>
      <c r="D4" s="871"/>
      <c r="G4" s="12"/>
    </row>
    <row r="5" spans="1:7" s="3" customFormat="1" ht="15.75" customHeight="1">
      <c r="A5" s="13" t="s">
        <v>489</v>
      </c>
      <c r="B5" s="14" t="s">
        <v>636</v>
      </c>
      <c r="C5" s="56" t="s">
        <v>646</v>
      </c>
      <c r="D5" s="13" t="s">
        <v>645</v>
      </c>
      <c r="E5" s="16" t="s">
        <v>491</v>
      </c>
      <c r="F5" s="13" t="s">
        <v>492</v>
      </c>
      <c r="G5" s="13" t="s">
        <v>581</v>
      </c>
    </row>
    <row r="6" spans="1:7" ht="15.75" customHeight="1">
      <c r="A6" s="13"/>
      <c r="B6" s="17"/>
      <c r="C6" s="56"/>
      <c r="D6" s="17"/>
      <c r="E6" s="83"/>
      <c r="F6" s="19">
        <f>E6</f>
        <v>0</v>
      </c>
      <c r="G6" s="20"/>
    </row>
    <row r="7" spans="1:7" ht="15.75" customHeight="1">
      <c r="A7" s="13"/>
      <c r="B7" s="17"/>
      <c r="C7" s="56"/>
      <c r="D7" s="17"/>
      <c r="E7" s="83"/>
      <c r="F7" s="19">
        <f t="shared" ref="F7:F27" si="0">E7</f>
        <v>0</v>
      </c>
      <c r="G7" s="20"/>
    </row>
    <row r="8" spans="1:7" ht="15.75" customHeight="1">
      <c r="A8" s="13"/>
      <c r="B8" s="17"/>
      <c r="C8" s="56"/>
      <c r="D8" s="17"/>
      <c r="E8" s="83"/>
      <c r="F8" s="19">
        <f t="shared" si="0"/>
        <v>0</v>
      </c>
      <c r="G8" s="20"/>
    </row>
    <row r="9" spans="1:7" ht="15.75" customHeight="1">
      <c r="A9" s="13"/>
      <c r="B9" s="17"/>
      <c r="C9" s="56"/>
      <c r="D9" s="17"/>
      <c r="E9" s="83"/>
      <c r="F9" s="19">
        <f t="shared" si="0"/>
        <v>0</v>
      </c>
      <c r="G9" s="20"/>
    </row>
    <row r="10" spans="1:7" ht="15.75" customHeight="1">
      <c r="A10" s="13"/>
      <c r="B10" s="17"/>
      <c r="C10" s="56"/>
      <c r="D10" s="17"/>
      <c r="E10" s="83"/>
      <c r="F10" s="19">
        <f t="shared" si="0"/>
        <v>0</v>
      </c>
      <c r="G10" s="20"/>
    </row>
    <row r="11" spans="1:7" ht="15.75" customHeight="1">
      <c r="A11" s="13"/>
      <c r="B11" s="17"/>
      <c r="C11" s="56"/>
      <c r="D11" s="17"/>
      <c r="E11" s="83"/>
      <c r="F11" s="19">
        <f t="shared" si="0"/>
        <v>0</v>
      </c>
      <c r="G11" s="20"/>
    </row>
    <row r="12" spans="1:7" ht="15.75" customHeight="1">
      <c r="A12" s="13"/>
      <c r="B12" s="17"/>
      <c r="C12" s="56"/>
      <c r="D12" s="17"/>
      <c r="E12" s="83"/>
      <c r="F12" s="19">
        <f t="shared" si="0"/>
        <v>0</v>
      </c>
      <c r="G12" s="20"/>
    </row>
    <row r="13" spans="1:7" ht="15.75" customHeight="1">
      <c r="A13" s="13"/>
      <c r="B13" s="17"/>
      <c r="C13" s="56"/>
      <c r="D13" s="17"/>
      <c r="E13" s="83"/>
      <c r="F13" s="19">
        <f t="shared" si="0"/>
        <v>0</v>
      </c>
      <c r="G13" s="20"/>
    </row>
    <row r="14" spans="1:7" ht="15.75" customHeight="1">
      <c r="A14" s="13"/>
      <c r="B14" s="17"/>
      <c r="C14" s="56"/>
      <c r="D14" s="17"/>
      <c r="E14" s="83"/>
      <c r="F14" s="19">
        <f t="shared" si="0"/>
        <v>0</v>
      </c>
      <c r="G14" s="20"/>
    </row>
    <row r="15" spans="1:7" ht="15.75" customHeight="1">
      <c r="A15" s="13"/>
      <c r="B15" s="17"/>
      <c r="C15" s="56"/>
      <c r="D15" s="17"/>
      <c r="E15" s="83"/>
      <c r="F15" s="19">
        <f t="shared" si="0"/>
        <v>0</v>
      </c>
      <c r="G15" s="20"/>
    </row>
    <row r="16" spans="1:7" ht="15.75" customHeight="1">
      <c r="A16" s="13"/>
      <c r="B16" s="17"/>
      <c r="C16" s="56"/>
      <c r="D16" s="17"/>
      <c r="E16" s="83"/>
      <c r="F16" s="19">
        <f t="shared" si="0"/>
        <v>0</v>
      </c>
      <c r="G16" s="20"/>
    </row>
    <row r="17" spans="1:7" ht="15.75" customHeight="1">
      <c r="A17" s="13"/>
      <c r="B17" s="17"/>
      <c r="C17" s="56"/>
      <c r="D17" s="17"/>
      <c r="E17" s="83"/>
      <c r="F17" s="19">
        <f t="shared" si="0"/>
        <v>0</v>
      </c>
      <c r="G17" s="20"/>
    </row>
    <row r="18" spans="1:7" ht="15.75" customHeight="1">
      <c r="A18" s="13"/>
      <c r="B18" s="17"/>
      <c r="C18" s="56"/>
      <c r="D18" s="17"/>
      <c r="E18" s="83"/>
      <c r="F18" s="19">
        <f t="shared" si="0"/>
        <v>0</v>
      </c>
      <c r="G18" s="20"/>
    </row>
    <row r="19" spans="1:7" ht="15.75" customHeight="1">
      <c r="A19" s="13"/>
      <c r="B19" s="17"/>
      <c r="C19" s="56"/>
      <c r="D19" s="17"/>
      <c r="E19" s="83"/>
      <c r="F19" s="19">
        <f t="shared" si="0"/>
        <v>0</v>
      </c>
      <c r="G19" s="20"/>
    </row>
    <row r="20" spans="1:7" ht="15.75" customHeight="1">
      <c r="A20" s="13"/>
      <c r="B20" s="17"/>
      <c r="C20" s="56"/>
      <c r="D20" s="17"/>
      <c r="E20" s="83"/>
      <c r="F20" s="19">
        <f t="shared" si="0"/>
        <v>0</v>
      </c>
      <c r="G20" s="20"/>
    </row>
    <row r="21" spans="1:7" ht="15.75" customHeight="1">
      <c r="A21" s="13"/>
      <c r="B21" s="17"/>
      <c r="C21" s="56"/>
      <c r="D21" s="17"/>
      <c r="E21" s="83"/>
      <c r="F21" s="19">
        <f t="shared" si="0"/>
        <v>0</v>
      </c>
      <c r="G21" s="20"/>
    </row>
    <row r="22" spans="1:7" ht="15.75" customHeight="1">
      <c r="A22" s="13"/>
      <c r="B22" s="17"/>
      <c r="C22" s="56"/>
      <c r="D22" s="17"/>
      <c r="E22" s="83"/>
      <c r="F22" s="19">
        <f t="shared" si="0"/>
        <v>0</v>
      </c>
      <c r="G22" s="20"/>
    </row>
    <row r="23" spans="1:7" ht="15.75" customHeight="1">
      <c r="A23" s="13"/>
      <c r="B23" s="17"/>
      <c r="C23" s="56"/>
      <c r="D23" s="17"/>
      <c r="E23" s="83"/>
      <c r="F23" s="19">
        <f t="shared" si="0"/>
        <v>0</v>
      </c>
      <c r="G23" s="20"/>
    </row>
    <row r="24" spans="1:7" ht="15.75" customHeight="1">
      <c r="A24" s="13"/>
      <c r="B24" s="17"/>
      <c r="C24" s="56"/>
      <c r="D24" s="17"/>
      <c r="E24" s="83"/>
      <c r="F24" s="19">
        <f t="shared" si="0"/>
        <v>0</v>
      </c>
      <c r="G24" s="20"/>
    </row>
    <row r="25" spans="1:7" ht="15.75" customHeight="1">
      <c r="A25" s="13"/>
      <c r="B25" s="17"/>
      <c r="C25" s="56"/>
      <c r="D25" s="17"/>
      <c r="E25" s="83"/>
      <c r="F25" s="19">
        <f t="shared" si="0"/>
        <v>0</v>
      </c>
      <c r="G25" s="20"/>
    </row>
    <row r="26" spans="1:7" ht="15.75" customHeight="1">
      <c r="A26" s="13"/>
      <c r="B26" s="17"/>
      <c r="C26" s="56"/>
      <c r="D26" s="17"/>
      <c r="E26" s="83"/>
      <c r="F26" s="19">
        <f t="shared" si="0"/>
        <v>0</v>
      </c>
      <c r="G26" s="20"/>
    </row>
    <row r="27" spans="1:7" ht="15.75" customHeight="1">
      <c r="A27" s="13"/>
      <c r="B27" s="17"/>
      <c r="C27" s="56"/>
      <c r="D27" s="17"/>
      <c r="E27" s="83"/>
      <c r="F27" s="19">
        <f t="shared" si="0"/>
        <v>0</v>
      </c>
      <c r="G27" s="20"/>
    </row>
    <row r="28" spans="1:7" ht="15.75" customHeight="1">
      <c r="A28" s="761" t="s">
        <v>666</v>
      </c>
      <c r="B28" s="761"/>
      <c r="C28" s="56"/>
      <c r="D28" s="18"/>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row r="31" spans="1:7" s="2" customFormat="1" ht="15.75" customHeight="1">
      <c r="C31" s="55"/>
    </row>
  </sheetData>
  <mergeCells count="4">
    <mergeCell ref="A1:G1"/>
    <mergeCell ref="A2:G2"/>
    <mergeCell ref="A4:D4"/>
    <mergeCell ref="A28:B28"/>
  </mergeCells>
  <phoneticPr fontId="206" type="noConversion"/>
  <hyperlinks>
    <hyperlink ref="A28:B28" location="'5-流动负债汇总'!A1" display="合            计"/>
  </hyperlinks>
  <printOptions horizontalCentered="1"/>
  <pageMargins left="0.39" right="0.39" top="0.87" bottom="0.87" header="1.26" footer="0.55000000000000004"/>
  <pageSetup paperSize="9" fitToHeight="0" orientation="landscape" horizontalDpi="4294967292" r:id="rId1"/>
  <headerFooter scaleWithDoc="0">
    <oddHeader>&amp;R&amp;"宋体,常规"&amp;10表5-10
共&amp;N页第&amp;P页
金额单位:人民币元</oddHeader>
  </headerFooter>
  <legacyDrawing r:id="rId2"/>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showGridLines="0" workbookViewId="0">
      <selection activeCell="W7" sqref="W7"/>
    </sheetView>
  </sheetViews>
  <sheetFormatPr defaultRowHeight="15.75" customHeight="1"/>
  <cols>
    <col min="1" max="1" width="7.75" style="28" customWidth="1"/>
    <col min="2" max="2" width="26.375" style="28" customWidth="1"/>
    <col min="3" max="3" width="12.875" style="29" customWidth="1"/>
    <col min="4" max="4" width="15" style="29" customWidth="1"/>
    <col min="5" max="5" width="12.375" style="28" customWidth="1"/>
    <col min="6" max="6" width="18.375" style="28" customWidth="1"/>
    <col min="7" max="7" width="16.5" style="28" customWidth="1"/>
    <col min="8" max="8" width="14.625" style="28" customWidth="1"/>
    <col min="9" max="16384" width="9" style="28"/>
  </cols>
  <sheetData>
    <row r="1" spans="1:8" s="25" customFormat="1" ht="30" customHeight="1">
      <c r="A1" s="789" t="s">
        <v>1101</v>
      </c>
      <c r="B1" s="789"/>
      <c r="C1" s="789"/>
      <c r="D1" s="789"/>
      <c r="E1" s="789"/>
      <c r="F1" s="789"/>
      <c r="G1" s="789"/>
      <c r="H1" s="789"/>
    </row>
    <row r="2" spans="1:8" s="26" customFormat="1" ht="14.1" customHeight="1">
      <c r="A2" s="790" t="str">
        <f>'1-汇总表'!A2:F2</f>
        <v>评估基准日：2018年12月31日</v>
      </c>
      <c r="B2" s="790"/>
      <c r="C2" s="790"/>
      <c r="D2" s="790"/>
      <c r="E2" s="790"/>
      <c r="F2" s="790"/>
      <c r="G2" s="791"/>
      <c r="H2" s="791"/>
    </row>
    <row r="3" spans="1:8" s="26" customFormat="1" ht="14.1" customHeight="1">
      <c r="A3" s="30"/>
      <c r="B3" s="30"/>
      <c r="C3" s="31"/>
      <c r="D3" s="31"/>
      <c r="E3" s="30"/>
      <c r="F3" s="30"/>
      <c r="G3" s="45"/>
      <c r="H3" s="32"/>
    </row>
    <row r="4" spans="1:8" s="26" customFormat="1" ht="15.75" customHeight="1">
      <c r="A4" s="33" t="str">
        <f>'1-汇总表'!A4</f>
        <v>产权持有人名称：阳煤集团青岛恒源化工有限公司</v>
      </c>
      <c r="B4" s="33"/>
      <c r="C4" s="33"/>
      <c r="D4" s="43"/>
      <c r="H4" s="34"/>
    </row>
    <row r="5" spans="1:8" s="27" customFormat="1" ht="15.75" customHeight="1">
      <c r="A5" s="35" t="s">
        <v>489</v>
      </c>
      <c r="B5" s="35" t="s">
        <v>1102</v>
      </c>
      <c r="C5" s="36" t="s">
        <v>646</v>
      </c>
      <c r="D5" s="36" t="s">
        <v>1066</v>
      </c>
      <c r="E5" s="35" t="s">
        <v>1103</v>
      </c>
      <c r="F5" s="37" t="s">
        <v>491</v>
      </c>
      <c r="G5" s="35" t="s">
        <v>492</v>
      </c>
      <c r="H5" s="35" t="s">
        <v>581</v>
      </c>
    </row>
    <row r="6" spans="1:8" ht="15.75" customHeight="1">
      <c r="A6" s="35"/>
      <c r="B6" s="38"/>
      <c r="C6" s="36"/>
      <c r="D6" s="36"/>
      <c r="E6" s="35"/>
      <c r="F6" s="48"/>
      <c r="G6" s="48">
        <f>F6</f>
        <v>0</v>
      </c>
      <c r="H6" s="40"/>
    </row>
    <row r="7" spans="1:8" ht="15.75" customHeight="1">
      <c r="A7" s="35"/>
      <c r="B7" s="38"/>
      <c r="C7" s="36"/>
      <c r="D7" s="36"/>
      <c r="E7" s="35"/>
      <c r="F7" s="48"/>
      <c r="G7" s="48">
        <f t="shared" ref="G7:G27" si="0">F7</f>
        <v>0</v>
      </c>
      <c r="H7" s="40"/>
    </row>
    <row r="8" spans="1:8" ht="15.75" customHeight="1">
      <c r="A8" s="35"/>
      <c r="B8" s="38"/>
      <c r="C8" s="36"/>
      <c r="D8" s="36"/>
      <c r="E8" s="35"/>
      <c r="F8" s="48"/>
      <c r="G8" s="48">
        <f t="shared" si="0"/>
        <v>0</v>
      </c>
      <c r="H8" s="40"/>
    </row>
    <row r="9" spans="1:8" ht="15.75" customHeight="1">
      <c r="A9" s="35"/>
      <c r="B9" s="38"/>
      <c r="C9" s="36"/>
      <c r="D9" s="36"/>
      <c r="E9" s="35"/>
      <c r="F9" s="48"/>
      <c r="G9" s="48">
        <f t="shared" si="0"/>
        <v>0</v>
      </c>
      <c r="H9" s="40"/>
    </row>
    <row r="10" spans="1:8" ht="15.75" customHeight="1">
      <c r="A10" s="35"/>
      <c r="B10" s="38"/>
      <c r="C10" s="36"/>
      <c r="D10" s="36"/>
      <c r="E10" s="35"/>
      <c r="F10" s="48"/>
      <c r="G10" s="48">
        <f t="shared" si="0"/>
        <v>0</v>
      </c>
      <c r="H10" s="40"/>
    </row>
    <row r="11" spans="1:8" ht="15.75" customHeight="1">
      <c r="A11" s="35"/>
      <c r="B11" s="38"/>
      <c r="C11" s="36"/>
      <c r="D11" s="36"/>
      <c r="E11" s="35"/>
      <c r="F11" s="48"/>
      <c r="G11" s="48">
        <f t="shared" si="0"/>
        <v>0</v>
      </c>
      <c r="H11" s="40"/>
    </row>
    <row r="12" spans="1:8" ht="15.75" customHeight="1">
      <c r="A12" s="35"/>
      <c r="B12" s="38"/>
      <c r="C12" s="36"/>
      <c r="D12" s="36"/>
      <c r="E12" s="35"/>
      <c r="F12" s="48"/>
      <c r="G12" s="48">
        <f t="shared" si="0"/>
        <v>0</v>
      </c>
      <c r="H12" s="40"/>
    </row>
    <row r="13" spans="1:8" ht="15.75" customHeight="1">
      <c r="A13" s="35"/>
      <c r="B13" s="38"/>
      <c r="C13" s="36"/>
      <c r="D13" s="36"/>
      <c r="E13" s="35"/>
      <c r="F13" s="48"/>
      <c r="G13" s="48">
        <f t="shared" si="0"/>
        <v>0</v>
      </c>
      <c r="H13" s="40"/>
    </row>
    <row r="14" spans="1:8" ht="15.75" customHeight="1">
      <c r="A14" s="35"/>
      <c r="B14" s="38"/>
      <c r="C14" s="36"/>
      <c r="D14" s="36"/>
      <c r="E14" s="35"/>
      <c r="F14" s="48"/>
      <c r="G14" s="48">
        <f t="shared" si="0"/>
        <v>0</v>
      </c>
      <c r="H14" s="40"/>
    </row>
    <row r="15" spans="1:8" ht="15.75" customHeight="1">
      <c r="A15" s="35"/>
      <c r="B15" s="38"/>
      <c r="C15" s="36"/>
      <c r="D15" s="36"/>
      <c r="E15" s="35"/>
      <c r="F15" s="48"/>
      <c r="G15" s="48">
        <f t="shared" si="0"/>
        <v>0</v>
      </c>
      <c r="H15" s="40"/>
    </row>
    <row r="16" spans="1:8" ht="15.75" customHeight="1">
      <c r="A16" s="35"/>
      <c r="B16" s="38"/>
      <c r="C16" s="36"/>
      <c r="D16" s="36"/>
      <c r="E16" s="35"/>
      <c r="F16" s="48"/>
      <c r="G16" s="48">
        <f t="shared" si="0"/>
        <v>0</v>
      </c>
      <c r="H16" s="40"/>
    </row>
    <row r="17" spans="1:8" ht="15.75" customHeight="1">
      <c r="A17" s="35"/>
      <c r="B17" s="38"/>
      <c r="C17" s="36"/>
      <c r="D17" s="36"/>
      <c r="E17" s="35"/>
      <c r="F17" s="48"/>
      <c r="G17" s="48">
        <f t="shared" si="0"/>
        <v>0</v>
      </c>
      <c r="H17" s="40"/>
    </row>
    <row r="18" spans="1:8" ht="15.75" customHeight="1">
      <c r="A18" s="35"/>
      <c r="B18" s="38"/>
      <c r="C18" s="36"/>
      <c r="D18" s="36"/>
      <c r="E18" s="35"/>
      <c r="F18" s="48"/>
      <c r="G18" s="48">
        <f t="shared" si="0"/>
        <v>0</v>
      </c>
      <c r="H18" s="40"/>
    </row>
    <row r="19" spans="1:8" ht="15.75" customHeight="1">
      <c r="A19" s="35"/>
      <c r="B19" s="38"/>
      <c r="C19" s="36"/>
      <c r="D19" s="36"/>
      <c r="E19" s="35"/>
      <c r="F19" s="48"/>
      <c r="G19" s="48">
        <f t="shared" si="0"/>
        <v>0</v>
      </c>
      <c r="H19" s="40"/>
    </row>
    <row r="20" spans="1:8" ht="15.75" customHeight="1">
      <c r="A20" s="35"/>
      <c r="B20" s="38"/>
      <c r="C20" s="36"/>
      <c r="D20" s="36"/>
      <c r="E20" s="35"/>
      <c r="F20" s="48"/>
      <c r="G20" s="48">
        <f t="shared" si="0"/>
        <v>0</v>
      </c>
      <c r="H20" s="40"/>
    </row>
    <row r="21" spans="1:8" ht="15.75" customHeight="1">
      <c r="A21" s="35"/>
      <c r="B21" s="38"/>
      <c r="C21" s="36"/>
      <c r="D21" s="36"/>
      <c r="E21" s="35"/>
      <c r="F21" s="48"/>
      <c r="G21" s="48">
        <f t="shared" si="0"/>
        <v>0</v>
      </c>
      <c r="H21" s="40"/>
    </row>
    <row r="22" spans="1:8" ht="15.75" customHeight="1">
      <c r="A22" s="35"/>
      <c r="B22" s="38"/>
      <c r="C22" s="36"/>
      <c r="D22" s="36"/>
      <c r="E22" s="35"/>
      <c r="F22" s="48"/>
      <c r="G22" s="48">
        <f t="shared" si="0"/>
        <v>0</v>
      </c>
      <c r="H22" s="40"/>
    </row>
    <row r="23" spans="1:8" ht="15.75" customHeight="1">
      <c r="A23" s="35"/>
      <c r="B23" s="38"/>
      <c r="C23" s="36"/>
      <c r="D23" s="36"/>
      <c r="E23" s="35"/>
      <c r="F23" s="48"/>
      <c r="G23" s="48">
        <f t="shared" si="0"/>
        <v>0</v>
      </c>
      <c r="H23" s="40"/>
    </row>
    <row r="24" spans="1:8" ht="15.75" customHeight="1">
      <c r="A24" s="35"/>
      <c r="B24" s="38"/>
      <c r="C24" s="36"/>
      <c r="D24" s="36"/>
      <c r="E24" s="35"/>
      <c r="F24" s="48"/>
      <c r="G24" s="48">
        <f t="shared" si="0"/>
        <v>0</v>
      </c>
      <c r="H24" s="40"/>
    </row>
    <row r="25" spans="1:8" ht="15.75" customHeight="1">
      <c r="A25" s="35"/>
      <c r="B25" s="38"/>
      <c r="C25" s="36"/>
      <c r="D25" s="36"/>
      <c r="E25" s="35"/>
      <c r="F25" s="48"/>
      <c r="G25" s="48">
        <f t="shared" si="0"/>
        <v>0</v>
      </c>
      <c r="H25" s="40"/>
    </row>
    <row r="26" spans="1:8" ht="15.75" customHeight="1">
      <c r="A26" s="35"/>
      <c r="B26" s="38"/>
      <c r="C26" s="36"/>
      <c r="D26" s="36"/>
      <c r="E26" s="35"/>
      <c r="F26" s="48"/>
      <c r="G26" s="48">
        <f t="shared" si="0"/>
        <v>0</v>
      </c>
      <c r="H26" s="40"/>
    </row>
    <row r="27" spans="1:8" ht="15.75" customHeight="1">
      <c r="A27" s="35"/>
      <c r="B27" s="38"/>
      <c r="C27" s="36"/>
      <c r="D27" s="36"/>
      <c r="E27" s="35"/>
      <c r="F27" s="48"/>
      <c r="G27" s="48">
        <f t="shared" si="0"/>
        <v>0</v>
      </c>
      <c r="H27" s="40"/>
    </row>
    <row r="28" spans="1:8" ht="15.75" customHeight="1">
      <c r="A28" s="792" t="s">
        <v>666</v>
      </c>
      <c r="B28" s="792"/>
      <c r="C28" s="36"/>
      <c r="D28" s="36"/>
      <c r="E28" s="40"/>
      <c r="F28" s="48">
        <f>SUM(F6:F27)</f>
        <v>0</v>
      </c>
      <c r="G28" s="48">
        <f>SUM(G6:G27)</f>
        <v>0</v>
      </c>
      <c r="H28" s="40"/>
    </row>
    <row r="29" spans="1:8" s="26" customFormat="1" ht="15.75" customHeight="1">
      <c r="A29" s="26" t="str">
        <f>封面!B$10&amp;封面!D$10</f>
        <v>产权持有单位填表人：杨庆华</v>
      </c>
      <c r="C29" s="41"/>
      <c r="D29" s="41"/>
      <c r="E29" s="42"/>
    </row>
    <row r="30" spans="1:8" s="26" customFormat="1" ht="15.75" customHeight="1">
      <c r="A30" s="26" t="str">
        <f>封面!B$12&amp;封面!D$12&amp;封面!E$12&amp;封面!F$12&amp;封面!G$12&amp;封面!H$12&amp;封面!I$12</f>
        <v>填表日期：2019年1月24日</v>
      </c>
      <c r="C30" s="43"/>
      <c r="D30" s="43"/>
      <c r="G30" s="44" t="str">
        <f>"评估人员："&amp;封面!$P$18</f>
        <v>评估人员：</v>
      </c>
    </row>
  </sheetData>
  <mergeCells count="3">
    <mergeCell ref="A1:H1"/>
    <mergeCell ref="A2:H2"/>
    <mergeCell ref="A28:B28"/>
  </mergeCells>
  <phoneticPr fontId="206" type="noConversion"/>
  <hyperlinks>
    <hyperlink ref="A28:B28" location="'5-流动负债汇总'!A1" display="合            计"/>
  </hyperlinks>
  <printOptions horizontalCentered="1"/>
  <pageMargins left="0.45" right="0.49" top="0.87" bottom="0.87" header="1.24" footer="0.73"/>
  <pageSetup paperSize="9" fitToHeight="0" orientation="landscape" horizontalDpi="4294967292" r:id="rId1"/>
  <headerFooter scaleWithDoc="0">
    <oddHeader>&amp;R&amp;"宋体,常规"&amp;10表5-11
共&amp;N页第&amp;P页
金额单位:人民币元</oddHeader>
  </headerFooter>
  <legacy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5.625" style="4" customWidth="1"/>
    <col min="2" max="2" width="29.25" style="4" customWidth="1"/>
    <col min="3" max="3" width="12" style="49" customWidth="1"/>
    <col min="4" max="4" width="26" style="4" customWidth="1"/>
    <col min="5" max="5" width="17.625" style="4" customWidth="1"/>
    <col min="6" max="6" width="16.5" style="4" customWidth="1"/>
    <col min="7" max="7" width="15.5" style="4" customWidth="1"/>
    <col min="8" max="16384" width="9" style="4"/>
  </cols>
  <sheetData>
    <row r="1" spans="1:7" s="1" customFormat="1" ht="30" customHeight="1">
      <c r="A1" s="759" t="s">
        <v>1104</v>
      </c>
      <c r="B1" s="759"/>
      <c r="C1" s="759"/>
      <c r="D1" s="759"/>
      <c r="E1" s="759"/>
      <c r="F1" s="759"/>
      <c r="G1" s="759"/>
    </row>
    <row r="2" spans="1:7" s="2" customFormat="1" ht="14.1" customHeight="1">
      <c r="A2" s="760" t="str">
        <f>'1-汇总表'!A2:F2</f>
        <v>评估基准日：2018年12月31日</v>
      </c>
      <c r="B2" s="760"/>
      <c r="C2" s="760"/>
      <c r="D2" s="760"/>
      <c r="E2" s="760"/>
      <c r="F2" s="760"/>
      <c r="G2" s="768"/>
    </row>
    <row r="3" spans="1:7" s="2" customFormat="1" ht="14.1" customHeight="1">
      <c r="A3" s="7"/>
      <c r="B3" s="7"/>
      <c r="C3" s="62"/>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489</v>
      </c>
      <c r="B5" s="14" t="s">
        <v>636</v>
      </c>
      <c r="C5" s="56" t="s">
        <v>646</v>
      </c>
      <c r="D5" s="13" t="s">
        <v>726</v>
      </c>
      <c r="E5" s="16" t="s">
        <v>491</v>
      </c>
      <c r="F5" s="13" t="s">
        <v>492</v>
      </c>
      <c r="G5" s="13" t="s">
        <v>581</v>
      </c>
    </row>
    <row r="6" spans="1:7" ht="15.75" customHeight="1">
      <c r="A6" s="13"/>
      <c r="B6" s="17"/>
      <c r="C6" s="56"/>
      <c r="D6" s="18"/>
      <c r="E6" s="19"/>
      <c r="F6" s="19">
        <f>E6</f>
        <v>0</v>
      </c>
      <c r="G6" s="20"/>
    </row>
    <row r="7" spans="1:7" ht="15.75" customHeight="1">
      <c r="A7" s="13"/>
      <c r="B7" s="17"/>
      <c r="C7" s="56"/>
      <c r="D7" s="18"/>
      <c r="E7" s="19"/>
      <c r="F7" s="19">
        <f t="shared" ref="F7:F24" si="0">E7</f>
        <v>0</v>
      </c>
      <c r="G7" s="20"/>
    </row>
    <row r="8" spans="1:7" ht="15.75" customHeight="1">
      <c r="A8" s="13"/>
      <c r="B8" s="17"/>
      <c r="C8" s="56"/>
      <c r="D8" s="18"/>
      <c r="E8" s="19"/>
      <c r="F8" s="19">
        <f t="shared" si="0"/>
        <v>0</v>
      </c>
      <c r="G8" s="20"/>
    </row>
    <row r="9" spans="1:7" ht="15.75" customHeight="1">
      <c r="A9" s="13"/>
      <c r="B9" s="17"/>
      <c r="C9" s="56"/>
      <c r="D9" s="18"/>
      <c r="E9" s="19"/>
      <c r="F9" s="19">
        <f t="shared" si="0"/>
        <v>0</v>
      </c>
      <c r="G9" s="20"/>
    </row>
    <row r="10" spans="1:7" ht="15.75" customHeight="1">
      <c r="A10" s="13"/>
      <c r="B10" s="17"/>
      <c r="C10" s="56"/>
      <c r="D10" s="18"/>
      <c r="E10" s="19"/>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f t="shared" si="0"/>
        <v>0</v>
      </c>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761" t="s">
        <v>666</v>
      </c>
      <c r="B28" s="761"/>
      <c r="C28" s="56"/>
      <c r="D28" s="13"/>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6" type="noConversion"/>
  <hyperlinks>
    <hyperlink ref="A28:B28" location="'5-流动负债汇总'!A1" display="合            计"/>
  </hyperlinks>
  <printOptions horizontalCentered="1"/>
  <pageMargins left="0.42" right="0.45" top="0.87" bottom="0.87" header="1.29" footer="0.75"/>
  <pageSetup paperSize="9" fitToHeight="0" orientation="landscape" horizontalDpi="4294967292" r:id="rId1"/>
  <headerFooter scaleWithDoc="0">
    <oddHeader>&amp;R&amp;"宋体,常规"&amp;10表5-12
共&amp;N页第&amp;P页
金额单位:人民币元</oddHead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9.125" style="4" customWidth="1"/>
    <col min="2" max="2" width="30.25" style="4" customWidth="1"/>
    <col min="3" max="3" width="21.875" style="4" customWidth="1"/>
    <col min="4" max="4" width="22.125" style="4" customWidth="1"/>
    <col min="5" max="5" width="21" style="4" customWidth="1"/>
    <col min="6" max="6" width="17.375" style="73" customWidth="1"/>
    <col min="7" max="16384" width="9" style="4"/>
  </cols>
  <sheetData>
    <row r="1" spans="1:6" s="1" customFormat="1" ht="30" customHeight="1">
      <c r="A1" s="759" t="s">
        <v>1105</v>
      </c>
      <c r="B1" s="759"/>
      <c r="C1" s="759"/>
      <c r="D1" s="759"/>
      <c r="E1" s="759"/>
      <c r="F1" s="759"/>
    </row>
    <row r="2" spans="1:6" s="2" customFormat="1" ht="14.1" customHeight="1">
      <c r="A2" s="760" t="str">
        <f>'1-汇总表'!A2:F2</f>
        <v>评估基准日：2018年12月31日</v>
      </c>
      <c r="B2" s="760"/>
      <c r="C2" s="760"/>
      <c r="D2" s="760"/>
      <c r="E2" s="760"/>
      <c r="F2" s="760"/>
    </row>
    <row r="3" spans="1:6" s="2" customFormat="1" ht="14.1" customHeight="1">
      <c r="A3" s="7"/>
      <c r="B3" s="7"/>
      <c r="C3" s="7"/>
      <c r="D3" s="7"/>
      <c r="E3" s="7"/>
      <c r="F3" s="74"/>
    </row>
    <row r="4" spans="1:6" s="2" customFormat="1" ht="15.75" customHeight="1">
      <c r="A4" s="11" t="str">
        <f>'1-汇总表'!A4</f>
        <v>产权持有人名称：阳煤集团青岛恒源化工有限公司</v>
      </c>
      <c r="B4" s="11"/>
      <c r="C4" s="11"/>
      <c r="F4" s="75"/>
    </row>
    <row r="5" spans="1:6" s="3" customFormat="1" ht="15.75" customHeight="1">
      <c r="A5" s="76" t="s">
        <v>576</v>
      </c>
      <c r="B5" s="76" t="s">
        <v>577</v>
      </c>
      <c r="C5" s="76" t="s">
        <v>578</v>
      </c>
      <c r="D5" s="76" t="s">
        <v>579</v>
      </c>
      <c r="E5" s="76" t="s">
        <v>1049</v>
      </c>
      <c r="F5" s="77" t="s">
        <v>608</v>
      </c>
    </row>
    <row r="6" spans="1:6" ht="15.75" customHeight="1">
      <c r="A6" s="76" t="s">
        <v>1106</v>
      </c>
      <c r="B6" s="78" t="s">
        <v>544</v>
      </c>
      <c r="C6" s="19">
        <f>'6-1长期借款'!H28</f>
        <v>0</v>
      </c>
      <c r="D6" s="19">
        <f>'6-1长期借款'!J28</f>
        <v>0</v>
      </c>
      <c r="E6" s="19">
        <f>D6-C6</f>
        <v>0</v>
      </c>
      <c r="F6" s="79">
        <f>IF(C6&lt;&gt;0,ROUND(100*E6/ABS(C6),2),0)</f>
        <v>0</v>
      </c>
    </row>
    <row r="7" spans="1:6" ht="15.75" customHeight="1">
      <c r="A7" s="76" t="s">
        <v>1107</v>
      </c>
      <c r="B7" s="78" t="s">
        <v>545</v>
      </c>
      <c r="C7" s="19">
        <f>'6-2应付债券'!G29</f>
        <v>0</v>
      </c>
      <c r="D7" s="19">
        <f>'6-2应付债券'!H29</f>
        <v>0</v>
      </c>
      <c r="E7" s="19">
        <f t="shared" ref="E7:E12" si="0">D7-C7</f>
        <v>0</v>
      </c>
      <c r="F7" s="79">
        <f t="shared" ref="F7:F12" si="1">IF(C7&lt;&gt;0,ROUND(100*E7/ABS(C7),2),0)</f>
        <v>0</v>
      </c>
    </row>
    <row r="8" spans="1:6" ht="15.75" customHeight="1">
      <c r="A8" s="76" t="s">
        <v>1108</v>
      </c>
      <c r="B8" s="78" t="s">
        <v>546</v>
      </c>
      <c r="C8" s="19">
        <f>'6-3长期应付款'!G28</f>
        <v>0</v>
      </c>
      <c r="D8" s="19">
        <f>'6-3长期应付款'!H28</f>
        <v>0</v>
      </c>
      <c r="E8" s="19">
        <f t="shared" si="0"/>
        <v>0</v>
      </c>
      <c r="F8" s="79">
        <f t="shared" si="1"/>
        <v>0</v>
      </c>
    </row>
    <row r="9" spans="1:6" ht="15.75" customHeight="1">
      <c r="A9" s="76" t="s">
        <v>1109</v>
      </c>
      <c r="B9" s="80" t="s">
        <v>200</v>
      </c>
      <c r="C9" s="19">
        <f>'6-4专项应付款'!E27</f>
        <v>0</v>
      </c>
      <c r="D9" s="19">
        <f>'6-4专项应付款'!F27</f>
        <v>0</v>
      </c>
      <c r="E9" s="19">
        <f t="shared" si="0"/>
        <v>0</v>
      </c>
      <c r="F9" s="79">
        <f t="shared" si="1"/>
        <v>0</v>
      </c>
    </row>
    <row r="10" spans="1:6" ht="15.75" customHeight="1">
      <c r="A10" s="76" t="s">
        <v>1110</v>
      </c>
      <c r="B10" s="78" t="s">
        <v>548</v>
      </c>
      <c r="C10" s="19">
        <f>'6-5预计负债'!E28</f>
        <v>0</v>
      </c>
      <c r="D10" s="19">
        <f>'6-5预计负债'!F28</f>
        <v>0</v>
      </c>
      <c r="E10" s="19">
        <f t="shared" si="0"/>
        <v>0</v>
      </c>
      <c r="F10" s="79">
        <f t="shared" si="1"/>
        <v>0</v>
      </c>
    </row>
    <row r="11" spans="1:6" ht="15.75" customHeight="1">
      <c r="A11" s="76" t="s">
        <v>1111</v>
      </c>
      <c r="B11" s="78" t="s">
        <v>549</v>
      </c>
      <c r="C11" s="19">
        <f>'6-6递延所得税负债'!D28</f>
        <v>0</v>
      </c>
      <c r="D11" s="19">
        <f>'6-6递延所得税负债'!E28</f>
        <v>0</v>
      </c>
      <c r="E11" s="19">
        <f t="shared" si="0"/>
        <v>0</v>
      </c>
      <c r="F11" s="79">
        <f t="shared" si="1"/>
        <v>0</v>
      </c>
    </row>
    <row r="12" spans="1:6" ht="15.75" customHeight="1">
      <c r="A12" s="76" t="s">
        <v>1112</v>
      </c>
      <c r="B12" s="78" t="s">
        <v>550</v>
      </c>
      <c r="C12" s="19">
        <f>'6-7其他非流动负债'!E28</f>
        <v>0</v>
      </c>
      <c r="D12" s="19">
        <f>'6-7其他非流动负债'!F28</f>
        <v>0</v>
      </c>
      <c r="E12" s="19">
        <f t="shared" si="0"/>
        <v>0</v>
      </c>
      <c r="F12" s="79">
        <f t="shared" si="1"/>
        <v>0</v>
      </c>
    </row>
    <row r="13" spans="1:6" ht="15.75" customHeight="1">
      <c r="A13" s="13"/>
      <c r="B13" s="20"/>
      <c r="C13" s="19"/>
      <c r="D13" s="19"/>
      <c r="E13" s="19"/>
      <c r="F13" s="79"/>
    </row>
    <row r="14" spans="1:6" ht="15.75" customHeight="1">
      <c r="A14" s="13"/>
      <c r="B14" s="20"/>
      <c r="C14" s="19"/>
      <c r="D14" s="19"/>
      <c r="E14" s="19"/>
      <c r="F14" s="79"/>
    </row>
    <row r="15" spans="1:6" ht="15.75" customHeight="1">
      <c r="A15" s="13"/>
      <c r="B15" s="20"/>
      <c r="C15" s="19"/>
      <c r="D15" s="19"/>
      <c r="E15" s="19"/>
      <c r="F15" s="79"/>
    </row>
    <row r="16" spans="1:6" ht="15.75" customHeight="1">
      <c r="A16" s="13"/>
      <c r="B16" s="20"/>
      <c r="C16" s="19"/>
      <c r="D16" s="19"/>
      <c r="E16" s="19"/>
      <c r="F16" s="79"/>
    </row>
    <row r="17" spans="1:6" ht="15.75" customHeight="1">
      <c r="A17" s="13"/>
      <c r="B17" s="20"/>
      <c r="C17" s="19"/>
      <c r="D17" s="19"/>
      <c r="E17" s="19"/>
      <c r="F17" s="79"/>
    </row>
    <row r="18" spans="1:6" ht="15.75" customHeight="1">
      <c r="A18" s="13"/>
      <c r="B18" s="20"/>
      <c r="C18" s="19"/>
      <c r="D18" s="19"/>
      <c r="E18" s="19"/>
      <c r="F18" s="79"/>
    </row>
    <row r="19" spans="1:6" ht="15.75" customHeight="1">
      <c r="A19" s="13"/>
      <c r="B19" s="20"/>
      <c r="C19" s="19"/>
      <c r="D19" s="19"/>
      <c r="E19" s="19"/>
      <c r="F19" s="79"/>
    </row>
    <row r="20" spans="1:6" ht="15.75" customHeight="1">
      <c r="A20" s="13"/>
      <c r="B20" s="20"/>
      <c r="C20" s="19"/>
      <c r="D20" s="19"/>
      <c r="E20" s="19"/>
      <c r="F20" s="79"/>
    </row>
    <row r="21" spans="1:6" ht="15.75" customHeight="1">
      <c r="A21" s="13"/>
      <c r="B21" s="20"/>
      <c r="C21" s="19"/>
      <c r="D21" s="19"/>
      <c r="E21" s="19"/>
      <c r="F21" s="79"/>
    </row>
    <row r="22" spans="1:6" ht="15.75" customHeight="1">
      <c r="A22" s="13"/>
      <c r="B22" s="20"/>
      <c r="C22" s="19"/>
      <c r="D22" s="19"/>
      <c r="E22" s="19"/>
      <c r="F22" s="79"/>
    </row>
    <row r="23" spans="1:6" ht="15.75" customHeight="1">
      <c r="A23" s="13"/>
      <c r="B23" s="20"/>
      <c r="C23" s="19"/>
      <c r="D23" s="19"/>
      <c r="E23" s="19"/>
      <c r="F23" s="79"/>
    </row>
    <row r="24" spans="1:6" ht="15.75" customHeight="1">
      <c r="A24" s="13"/>
      <c r="B24" s="20"/>
      <c r="C24" s="19"/>
      <c r="D24" s="19"/>
      <c r="E24" s="19"/>
      <c r="F24" s="79"/>
    </row>
    <row r="25" spans="1:6" ht="15.75" customHeight="1">
      <c r="A25" s="13"/>
      <c r="B25" s="20"/>
      <c r="C25" s="19"/>
      <c r="D25" s="19"/>
      <c r="E25" s="19"/>
      <c r="F25" s="79"/>
    </row>
    <row r="26" spans="1:6" ht="15.75" customHeight="1">
      <c r="A26" s="76"/>
      <c r="B26" s="81"/>
      <c r="C26" s="19"/>
      <c r="D26" s="19"/>
      <c r="E26" s="19"/>
      <c r="F26" s="79"/>
    </row>
    <row r="27" spans="1:6" ht="15.75" customHeight="1">
      <c r="A27" s="76"/>
      <c r="B27" s="81"/>
      <c r="C27" s="19"/>
      <c r="D27" s="19"/>
      <c r="E27" s="19"/>
      <c r="F27" s="79"/>
    </row>
    <row r="28" spans="1:6" ht="15.75" customHeight="1">
      <c r="A28" s="761" t="s">
        <v>1113</v>
      </c>
      <c r="B28" s="761"/>
      <c r="C28" s="19">
        <f>SUM(C6:C12)</f>
        <v>0</v>
      </c>
      <c r="D28" s="19">
        <f>SUM(D6:D12)</f>
        <v>0</v>
      </c>
      <c r="E28" s="19">
        <f>D28-C28</f>
        <v>0</v>
      </c>
      <c r="F28" s="79">
        <f>IF(C28&lt;&gt;0,ROUND(100*E28/ABS(C28),2),0)</f>
        <v>0</v>
      </c>
    </row>
    <row r="29" spans="1:6" ht="15.75" customHeight="1">
      <c r="C29" s="82"/>
      <c r="D29" s="82"/>
      <c r="E29" s="82"/>
    </row>
    <row r="30" spans="1:6" ht="15.75" customHeight="1">
      <c r="D30" s="24" t="str">
        <f>"评估人员："&amp;封面!$P$30</f>
        <v>评估人员：</v>
      </c>
    </row>
  </sheetData>
  <mergeCells count="3">
    <mergeCell ref="A1:F1"/>
    <mergeCell ref="A2:F2"/>
    <mergeCell ref="A28:B28"/>
  </mergeCells>
  <phoneticPr fontId="206" type="noConversion"/>
  <hyperlinks>
    <hyperlink ref="A28:B28" location="'2-分类汇总'!B53" display="非流动负债合计"/>
    <hyperlink ref="B6" location="'6-1长期借款'!A1" display="长期借款"/>
    <hyperlink ref="B7" location="'6-2应付债券'!A1" display="应付债券"/>
    <hyperlink ref="B8" location="'6-3长期应付款'!A1" display="长期应付款"/>
    <hyperlink ref="B9" location="'6-4专项应付款'!A1" display="专项应付款"/>
    <hyperlink ref="B10" location="'6-5预计负债'!A1" display="预计负债"/>
    <hyperlink ref="B11" location="'6-6递延所得税负债'!A1" display="递延所得税负债"/>
    <hyperlink ref="B12" location="'6-7其他非流动负债'!A1" display="其他非流动负债"/>
  </hyperlinks>
  <printOptions horizontalCentered="1"/>
  <pageMargins left="0.59" right="0.51" top="0.87" bottom="0.87" header="1.26" footer="0.71"/>
  <pageSetup paperSize="9" fitToHeight="0" orientation="landscape" horizontalDpi="4294967292" r:id="rId1"/>
  <headerFooter scaleWithDoc="0">
    <oddHeader>&amp;R&amp;"宋体,常规"&amp;10表6
共&amp;N页第&amp;P页
金额单位:人民币元</oddHeader>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0"/>
  <sheetViews>
    <sheetView showGridLines="0" workbookViewId="0">
      <selection activeCell="W7" sqref="W7"/>
    </sheetView>
  </sheetViews>
  <sheetFormatPr defaultRowHeight="15.75" customHeight="1"/>
  <cols>
    <col min="1" max="1" width="5.5" style="4" customWidth="1"/>
    <col min="2" max="2" width="31.375" style="4" customWidth="1"/>
    <col min="3" max="3" width="7.5" style="49" customWidth="1"/>
    <col min="4" max="4" width="9" style="49"/>
    <col min="5" max="5" width="7.25" style="4" customWidth="1"/>
    <col min="6" max="6" width="6.125" style="4" customWidth="1"/>
    <col min="7" max="7" width="10" style="4" hidden="1" customWidth="1"/>
    <col min="8" max="8" width="17" style="4" customWidth="1"/>
    <col min="9" max="9" width="11.875" style="4" hidden="1" customWidth="1"/>
    <col min="10" max="10" width="17" style="4" customWidth="1"/>
    <col min="11" max="11" width="10.625" style="4" customWidth="1"/>
    <col min="12" max="16384" width="9" style="4"/>
  </cols>
  <sheetData>
    <row r="1" spans="1:11" s="1" customFormat="1" ht="30" customHeight="1">
      <c r="A1" s="759" t="s">
        <v>1114</v>
      </c>
      <c r="B1" s="759"/>
      <c r="C1" s="759"/>
      <c r="D1" s="759"/>
      <c r="E1" s="759"/>
      <c r="F1" s="759"/>
      <c r="G1" s="759"/>
      <c r="H1" s="759"/>
      <c r="I1" s="759"/>
      <c r="J1" s="759"/>
      <c r="K1" s="759"/>
    </row>
    <row r="2" spans="1:11" s="2" customFormat="1" ht="14.1" customHeight="1">
      <c r="A2" s="760" t="str">
        <f>'1-汇总表'!A2:F2</f>
        <v>评估基准日：2018年12月31日</v>
      </c>
      <c r="B2" s="760"/>
      <c r="C2" s="760"/>
      <c r="D2" s="760"/>
      <c r="E2" s="760"/>
      <c r="F2" s="760"/>
      <c r="G2" s="760"/>
      <c r="H2" s="768"/>
      <c r="I2" s="768"/>
      <c r="J2" s="768"/>
      <c r="K2" s="768"/>
    </row>
    <row r="3" spans="1:11" s="2" customFormat="1" ht="14.1" customHeight="1">
      <c r="A3" s="7"/>
      <c r="B3" s="7"/>
      <c r="C3" s="62"/>
      <c r="D3" s="62"/>
      <c r="E3" s="7"/>
      <c r="F3" s="7"/>
      <c r="G3" s="7"/>
      <c r="H3" s="8"/>
      <c r="I3" s="8"/>
      <c r="J3" s="8"/>
      <c r="K3" s="10"/>
    </row>
    <row r="4" spans="1:11" s="2" customFormat="1" ht="15.75" customHeight="1">
      <c r="A4" s="11" t="str">
        <f>'1-汇总表'!A4</f>
        <v>产权持有人名称：阳煤集团青岛恒源化工有限公司</v>
      </c>
      <c r="B4" s="11"/>
      <c r="C4" s="11"/>
      <c r="D4" s="11"/>
      <c r="E4" s="11"/>
      <c r="K4" s="12"/>
    </row>
    <row r="5" spans="1:11" s="3" customFormat="1" ht="15.75" customHeight="1">
      <c r="A5" s="13" t="s">
        <v>489</v>
      </c>
      <c r="B5" s="13" t="s">
        <v>1065</v>
      </c>
      <c r="C5" s="56" t="s">
        <v>646</v>
      </c>
      <c r="D5" s="56" t="s">
        <v>1066</v>
      </c>
      <c r="E5" s="13" t="s">
        <v>1067</v>
      </c>
      <c r="F5" s="13" t="s">
        <v>591</v>
      </c>
      <c r="G5" s="13" t="s">
        <v>1068</v>
      </c>
      <c r="H5" s="16" t="s">
        <v>491</v>
      </c>
      <c r="I5" s="13" t="s">
        <v>1069</v>
      </c>
      <c r="J5" s="13" t="s">
        <v>492</v>
      </c>
      <c r="K5" s="13" t="s">
        <v>581</v>
      </c>
    </row>
    <row r="6" spans="1:11" ht="15.75" customHeight="1">
      <c r="A6" s="13"/>
      <c r="B6" s="17"/>
      <c r="C6" s="56"/>
      <c r="D6" s="56"/>
      <c r="E6" s="71"/>
      <c r="F6" s="13"/>
      <c r="G6" s="19"/>
      <c r="H6" s="19"/>
      <c r="I6" s="72"/>
      <c r="J6" s="19">
        <f>H6</f>
        <v>0</v>
      </c>
      <c r="K6" s="20"/>
    </row>
    <row r="7" spans="1:11" ht="15.75" customHeight="1">
      <c r="A7" s="13"/>
      <c r="B7" s="17"/>
      <c r="C7" s="56"/>
      <c r="D7" s="56"/>
      <c r="E7" s="13"/>
      <c r="F7" s="13"/>
      <c r="G7" s="19"/>
      <c r="H7" s="19"/>
      <c r="I7" s="72"/>
      <c r="J7" s="19">
        <f t="shared" ref="J7:J27" si="0">H7</f>
        <v>0</v>
      </c>
      <c r="K7" s="20"/>
    </row>
    <row r="8" spans="1:11" ht="15.75" customHeight="1">
      <c r="A8" s="13"/>
      <c r="B8" s="17"/>
      <c r="C8" s="56"/>
      <c r="D8" s="56"/>
      <c r="E8" s="13"/>
      <c r="F8" s="13"/>
      <c r="G8" s="19"/>
      <c r="H8" s="19"/>
      <c r="I8" s="72"/>
      <c r="J8" s="19">
        <f t="shared" si="0"/>
        <v>0</v>
      </c>
      <c r="K8" s="20"/>
    </row>
    <row r="9" spans="1:11" ht="15.75" customHeight="1">
      <c r="A9" s="13"/>
      <c r="B9" s="17"/>
      <c r="C9" s="56"/>
      <c r="D9" s="56"/>
      <c r="E9" s="13"/>
      <c r="F9" s="13"/>
      <c r="G9" s="19"/>
      <c r="H9" s="19"/>
      <c r="I9" s="72"/>
      <c r="J9" s="19">
        <f t="shared" si="0"/>
        <v>0</v>
      </c>
      <c r="K9" s="20"/>
    </row>
    <row r="10" spans="1:11" ht="15.75" customHeight="1">
      <c r="A10" s="13"/>
      <c r="B10" s="17"/>
      <c r="C10" s="56"/>
      <c r="D10" s="56"/>
      <c r="E10" s="13"/>
      <c r="F10" s="13"/>
      <c r="G10" s="19"/>
      <c r="H10" s="19"/>
      <c r="I10" s="72"/>
      <c r="J10" s="19">
        <f t="shared" si="0"/>
        <v>0</v>
      </c>
      <c r="K10" s="20"/>
    </row>
    <row r="11" spans="1:11" ht="15.75" customHeight="1">
      <c r="A11" s="13"/>
      <c r="B11" s="17"/>
      <c r="C11" s="56"/>
      <c r="D11" s="56"/>
      <c r="E11" s="13"/>
      <c r="F11" s="13"/>
      <c r="G11" s="19"/>
      <c r="H11" s="19"/>
      <c r="I11" s="72"/>
      <c r="J11" s="19">
        <f t="shared" si="0"/>
        <v>0</v>
      </c>
      <c r="K11" s="20"/>
    </row>
    <row r="12" spans="1:11" ht="15.75" customHeight="1">
      <c r="A12" s="13"/>
      <c r="B12" s="17"/>
      <c r="C12" s="56"/>
      <c r="D12" s="56"/>
      <c r="E12" s="13"/>
      <c r="F12" s="13"/>
      <c r="G12" s="19"/>
      <c r="H12" s="19"/>
      <c r="I12" s="72"/>
      <c r="J12" s="19">
        <f t="shared" si="0"/>
        <v>0</v>
      </c>
      <c r="K12" s="20"/>
    </row>
    <row r="13" spans="1:11" ht="15.75" customHeight="1">
      <c r="A13" s="13"/>
      <c r="B13" s="17"/>
      <c r="C13" s="56"/>
      <c r="D13" s="56"/>
      <c r="E13" s="13"/>
      <c r="F13" s="13"/>
      <c r="G13" s="19"/>
      <c r="H13" s="19"/>
      <c r="I13" s="72"/>
      <c r="J13" s="19">
        <f t="shared" si="0"/>
        <v>0</v>
      </c>
      <c r="K13" s="20"/>
    </row>
    <row r="14" spans="1:11" ht="15.75" customHeight="1">
      <c r="A14" s="13"/>
      <c r="B14" s="17"/>
      <c r="C14" s="56"/>
      <c r="D14" s="56"/>
      <c r="E14" s="13"/>
      <c r="F14" s="13"/>
      <c r="G14" s="19"/>
      <c r="H14" s="19"/>
      <c r="I14" s="72"/>
      <c r="J14" s="19">
        <f t="shared" si="0"/>
        <v>0</v>
      </c>
      <c r="K14" s="20"/>
    </row>
    <row r="15" spans="1:11" ht="15.75" customHeight="1">
      <c r="A15" s="13"/>
      <c r="B15" s="17"/>
      <c r="C15" s="56"/>
      <c r="D15" s="56"/>
      <c r="E15" s="13"/>
      <c r="F15" s="13"/>
      <c r="G15" s="19"/>
      <c r="H15" s="19"/>
      <c r="I15" s="72"/>
      <c r="J15" s="19">
        <f t="shared" si="0"/>
        <v>0</v>
      </c>
      <c r="K15" s="20"/>
    </row>
    <row r="16" spans="1:11" ht="15.75" customHeight="1">
      <c r="A16" s="13"/>
      <c r="B16" s="17"/>
      <c r="C16" s="56"/>
      <c r="D16" s="56"/>
      <c r="E16" s="13"/>
      <c r="F16" s="13"/>
      <c r="G16" s="19"/>
      <c r="H16" s="19"/>
      <c r="I16" s="72"/>
      <c r="J16" s="19">
        <f t="shared" si="0"/>
        <v>0</v>
      </c>
      <c r="K16" s="20"/>
    </row>
    <row r="17" spans="1:11" ht="15.75" customHeight="1">
      <c r="A17" s="13"/>
      <c r="B17" s="17"/>
      <c r="C17" s="56"/>
      <c r="D17" s="56"/>
      <c r="E17" s="13"/>
      <c r="F17" s="13"/>
      <c r="G17" s="19"/>
      <c r="H17" s="19"/>
      <c r="I17" s="72"/>
      <c r="J17" s="19">
        <f t="shared" si="0"/>
        <v>0</v>
      </c>
      <c r="K17" s="20"/>
    </row>
    <row r="18" spans="1:11" ht="15.75" customHeight="1">
      <c r="A18" s="13"/>
      <c r="B18" s="17"/>
      <c r="C18" s="56"/>
      <c r="D18" s="56"/>
      <c r="E18" s="13"/>
      <c r="F18" s="13"/>
      <c r="G18" s="19"/>
      <c r="H18" s="19"/>
      <c r="I18" s="72"/>
      <c r="J18" s="19">
        <f t="shared" si="0"/>
        <v>0</v>
      </c>
      <c r="K18" s="20"/>
    </row>
    <row r="19" spans="1:11" ht="15.75" customHeight="1">
      <c r="A19" s="13"/>
      <c r="B19" s="17"/>
      <c r="C19" s="56"/>
      <c r="D19" s="56"/>
      <c r="E19" s="13"/>
      <c r="F19" s="13"/>
      <c r="G19" s="19"/>
      <c r="H19" s="19"/>
      <c r="I19" s="72"/>
      <c r="J19" s="19">
        <f t="shared" si="0"/>
        <v>0</v>
      </c>
      <c r="K19" s="20"/>
    </row>
    <row r="20" spans="1:11" ht="15.75" customHeight="1">
      <c r="A20" s="13"/>
      <c r="B20" s="17"/>
      <c r="C20" s="56"/>
      <c r="D20" s="56"/>
      <c r="E20" s="13"/>
      <c r="F20" s="13"/>
      <c r="G20" s="19"/>
      <c r="H20" s="19"/>
      <c r="I20" s="72"/>
      <c r="J20" s="19">
        <f t="shared" si="0"/>
        <v>0</v>
      </c>
      <c r="K20" s="20"/>
    </row>
    <row r="21" spans="1:11" ht="15.75" customHeight="1">
      <c r="A21" s="13"/>
      <c r="B21" s="17"/>
      <c r="C21" s="56"/>
      <c r="D21" s="56"/>
      <c r="E21" s="13"/>
      <c r="F21" s="13"/>
      <c r="G21" s="19"/>
      <c r="H21" s="19"/>
      <c r="I21" s="72"/>
      <c r="J21" s="19">
        <f t="shared" si="0"/>
        <v>0</v>
      </c>
      <c r="K21" s="20"/>
    </row>
    <row r="22" spans="1:11" ht="15.75" customHeight="1">
      <c r="A22" s="13"/>
      <c r="B22" s="17"/>
      <c r="C22" s="56"/>
      <c r="D22" s="56"/>
      <c r="E22" s="13"/>
      <c r="F22" s="13"/>
      <c r="G22" s="19"/>
      <c r="H22" s="19"/>
      <c r="I22" s="72"/>
      <c r="J22" s="19">
        <f t="shared" si="0"/>
        <v>0</v>
      </c>
      <c r="K22" s="20"/>
    </row>
    <row r="23" spans="1:11" ht="15.75" customHeight="1">
      <c r="A23" s="13"/>
      <c r="B23" s="17"/>
      <c r="C23" s="56"/>
      <c r="D23" s="56"/>
      <c r="E23" s="13"/>
      <c r="F23" s="13"/>
      <c r="G23" s="19"/>
      <c r="H23" s="19"/>
      <c r="I23" s="72"/>
      <c r="J23" s="19">
        <f t="shared" si="0"/>
        <v>0</v>
      </c>
      <c r="K23" s="20"/>
    </row>
    <row r="24" spans="1:11" ht="15.75" customHeight="1">
      <c r="A24" s="13"/>
      <c r="B24" s="17"/>
      <c r="C24" s="56"/>
      <c r="D24" s="56"/>
      <c r="E24" s="13"/>
      <c r="F24" s="13"/>
      <c r="G24" s="19"/>
      <c r="H24" s="19"/>
      <c r="I24" s="72"/>
      <c r="J24" s="19">
        <f t="shared" si="0"/>
        <v>0</v>
      </c>
      <c r="K24" s="20"/>
    </row>
    <row r="25" spans="1:11" ht="15.75" customHeight="1">
      <c r="A25" s="13"/>
      <c r="B25" s="17"/>
      <c r="C25" s="56"/>
      <c r="D25" s="56"/>
      <c r="E25" s="13"/>
      <c r="F25" s="13"/>
      <c r="G25" s="19"/>
      <c r="H25" s="19"/>
      <c r="I25" s="72"/>
      <c r="J25" s="19">
        <f t="shared" si="0"/>
        <v>0</v>
      </c>
      <c r="K25" s="20"/>
    </row>
    <row r="26" spans="1:11" ht="15.75" customHeight="1">
      <c r="A26" s="13"/>
      <c r="B26" s="17"/>
      <c r="C26" s="56"/>
      <c r="D26" s="56"/>
      <c r="E26" s="13"/>
      <c r="F26" s="13"/>
      <c r="G26" s="19"/>
      <c r="H26" s="19"/>
      <c r="I26" s="72"/>
      <c r="J26" s="19">
        <f t="shared" si="0"/>
        <v>0</v>
      </c>
      <c r="K26" s="20"/>
    </row>
    <row r="27" spans="1:11" ht="15.75" customHeight="1">
      <c r="A27" s="13"/>
      <c r="B27" s="17"/>
      <c r="C27" s="56"/>
      <c r="D27" s="56"/>
      <c r="E27" s="13"/>
      <c r="F27" s="13"/>
      <c r="G27" s="19"/>
      <c r="H27" s="19"/>
      <c r="I27" s="72"/>
      <c r="J27" s="19">
        <f t="shared" si="0"/>
        <v>0</v>
      </c>
      <c r="K27" s="20"/>
    </row>
    <row r="28" spans="1:11" ht="15.75" customHeight="1">
      <c r="A28" s="761" t="s">
        <v>666</v>
      </c>
      <c r="B28" s="761"/>
      <c r="C28" s="56"/>
      <c r="D28" s="56"/>
      <c r="E28" s="13"/>
      <c r="F28" s="13"/>
      <c r="G28" s="19"/>
      <c r="H28" s="19">
        <f>SUM(H6:H27)</f>
        <v>0</v>
      </c>
      <c r="I28" s="72"/>
      <c r="J28" s="19">
        <f>SUM(J6:J27)</f>
        <v>0</v>
      </c>
      <c r="K28" s="20"/>
    </row>
    <row r="29" spans="1:11" s="2" customFormat="1" ht="15.75" customHeight="1">
      <c r="A29" s="2" t="str">
        <f>封面!B$10&amp;封面!D$10</f>
        <v>产权持有单位填表人：杨庆华</v>
      </c>
      <c r="C29" s="58"/>
      <c r="D29" s="58"/>
      <c r="E29" s="22"/>
    </row>
    <row r="30" spans="1:11" s="2" customFormat="1" ht="15.75" customHeight="1">
      <c r="A30" s="2" t="str">
        <f>封面!B$12&amp;封面!D$12&amp;封面!E$12&amp;封面!F$12&amp;封面!G$12&amp;封面!H$12&amp;封面!I$12</f>
        <v>填表日期：2019年1月24日</v>
      </c>
      <c r="C30" s="55"/>
      <c r="D30" s="55"/>
      <c r="J30" s="24" t="str">
        <f>"评估人员："&amp;封面!$P$30</f>
        <v>评估人员：</v>
      </c>
    </row>
  </sheetData>
  <mergeCells count="3">
    <mergeCell ref="A1:K1"/>
    <mergeCell ref="A2:K2"/>
    <mergeCell ref="A28:B28"/>
  </mergeCells>
  <phoneticPr fontId="206" type="noConversion"/>
  <hyperlinks>
    <hyperlink ref="A28:B28" location="'6-非流动负债汇总 '!A1" display="合            计"/>
  </hyperlinks>
  <printOptions horizontalCentered="1"/>
  <pageMargins left="0.34" right="0.33" top="0.87" bottom="0.87" header="1.24" footer="0.76"/>
  <pageSetup paperSize="9" fitToHeight="0" orientation="landscape" horizontalDpi="4294967292" r:id="rId1"/>
  <headerFooter scaleWithDoc="0">
    <oddHeader>&amp;R&amp;"宋体,常规"&amp;10表6-1
共&amp;N页第&amp;P页
金额单位:人民币元</oddHeader>
  </headerFooter>
  <legacy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1"/>
  <sheetViews>
    <sheetView showGridLines="0" workbookViewId="0">
      <selection activeCell="W7" sqref="W7"/>
    </sheetView>
  </sheetViews>
  <sheetFormatPr defaultColWidth="8.75" defaultRowHeight="12.75"/>
  <cols>
    <col min="1" max="1" width="7.75" style="4" customWidth="1"/>
    <col min="2" max="2" width="30.375" style="4" customWidth="1"/>
    <col min="3" max="3" width="9.625" style="4" customWidth="1"/>
    <col min="4" max="4" width="11.625" style="49" customWidth="1"/>
    <col min="5" max="5" width="11.625" style="4" customWidth="1"/>
    <col min="6" max="6" width="11.25" style="4" customWidth="1"/>
    <col min="7" max="7" width="13" style="4" customWidth="1"/>
    <col min="8" max="8" width="13.625" style="4" customWidth="1"/>
    <col min="9" max="9" width="12.875" style="4" customWidth="1"/>
    <col min="10" max="16384" width="8.75" style="4"/>
  </cols>
  <sheetData>
    <row r="1" spans="1:9">
      <c r="A1" s="66"/>
      <c r="B1" s="66"/>
      <c r="C1" s="67"/>
      <c r="D1" s="68"/>
      <c r="E1" s="67"/>
      <c r="F1" s="67"/>
      <c r="G1" s="67"/>
      <c r="H1" s="67"/>
      <c r="I1" s="67"/>
    </row>
    <row r="2" spans="1:9" s="65" customFormat="1" ht="21" customHeight="1">
      <c r="A2" s="892" t="s">
        <v>1115</v>
      </c>
      <c r="B2" s="892"/>
      <c r="C2" s="892"/>
      <c r="D2" s="892"/>
      <c r="E2" s="892"/>
      <c r="F2" s="892"/>
      <c r="G2" s="892"/>
      <c r="H2" s="892"/>
      <c r="I2" s="892"/>
    </row>
    <row r="3" spans="1:9" s="2" customFormat="1" ht="14.1" customHeight="1">
      <c r="A3" s="760" t="str">
        <f>'1-汇总表'!A2:F2</f>
        <v>评估基准日：2018年12月31日</v>
      </c>
      <c r="B3" s="760"/>
      <c r="C3" s="760"/>
      <c r="D3" s="760"/>
      <c r="E3" s="760"/>
      <c r="F3" s="760"/>
      <c r="G3" s="760"/>
      <c r="H3" s="768"/>
      <c r="I3" s="768"/>
    </row>
    <row r="4" spans="1:9" s="2" customFormat="1" ht="14.1" customHeight="1">
      <c r="B4" s="7"/>
      <c r="C4" s="7"/>
      <c r="D4" s="62"/>
      <c r="E4" s="7"/>
      <c r="F4" s="7"/>
      <c r="G4" s="7"/>
      <c r="H4" s="8"/>
      <c r="I4" s="10"/>
    </row>
    <row r="5" spans="1:9" s="2" customFormat="1" ht="15.75" customHeight="1">
      <c r="A5" s="11" t="str">
        <f>'1-汇总表'!A4</f>
        <v>产权持有人名称：阳煤集团青岛恒源化工有限公司</v>
      </c>
      <c r="B5" s="11"/>
      <c r="C5" s="11"/>
      <c r="D5" s="11"/>
      <c r="I5" s="12"/>
    </row>
    <row r="6" spans="1:9" ht="15.75" customHeight="1">
      <c r="A6" s="13" t="s">
        <v>489</v>
      </c>
      <c r="B6" s="13" t="s">
        <v>1116</v>
      </c>
      <c r="C6" s="13" t="s">
        <v>1117</v>
      </c>
      <c r="D6" s="56" t="s">
        <v>646</v>
      </c>
      <c r="E6" s="13" t="s">
        <v>1066</v>
      </c>
      <c r="F6" s="13" t="s">
        <v>639</v>
      </c>
      <c r="G6" s="16" t="s">
        <v>491</v>
      </c>
      <c r="H6" s="13" t="s">
        <v>492</v>
      </c>
      <c r="I6" s="13" t="s">
        <v>1118</v>
      </c>
    </row>
    <row r="7" spans="1:9" ht="15.75" customHeight="1">
      <c r="A7" s="13"/>
      <c r="B7" s="17"/>
      <c r="C7" s="18"/>
      <c r="D7" s="56"/>
      <c r="E7" s="13"/>
      <c r="F7" s="13"/>
      <c r="G7" s="19"/>
      <c r="H7" s="19">
        <f>G7</f>
        <v>0</v>
      </c>
      <c r="I7" s="20"/>
    </row>
    <row r="8" spans="1:9" ht="15.75" customHeight="1">
      <c r="A8" s="13"/>
      <c r="B8" s="17"/>
      <c r="C8" s="18"/>
      <c r="D8" s="56"/>
      <c r="E8" s="13"/>
      <c r="F8" s="13"/>
      <c r="G8" s="19"/>
      <c r="H8" s="19">
        <f t="shared" ref="H8:H27" si="0">G8</f>
        <v>0</v>
      </c>
      <c r="I8" s="20"/>
    </row>
    <row r="9" spans="1:9" ht="15.75" customHeight="1">
      <c r="A9" s="13"/>
      <c r="B9" s="17"/>
      <c r="C9" s="18"/>
      <c r="D9" s="56"/>
      <c r="E9" s="13"/>
      <c r="F9" s="13"/>
      <c r="G9" s="19"/>
      <c r="H9" s="19">
        <f t="shared" si="0"/>
        <v>0</v>
      </c>
      <c r="I9" s="20"/>
    </row>
    <row r="10" spans="1:9" ht="15.75" customHeight="1">
      <c r="A10" s="13"/>
      <c r="B10" s="17"/>
      <c r="C10" s="18"/>
      <c r="D10" s="56"/>
      <c r="E10" s="13"/>
      <c r="F10" s="13"/>
      <c r="G10" s="19"/>
      <c r="H10" s="19">
        <f t="shared" si="0"/>
        <v>0</v>
      </c>
      <c r="I10" s="20"/>
    </row>
    <row r="11" spans="1:9" ht="15.75" customHeight="1">
      <c r="A11" s="13"/>
      <c r="B11" s="17"/>
      <c r="C11" s="18"/>
      <c r="D11" s="56"/>
      <c r="E11" s="13"/>
      <c r="F11" s="13"/>
      <c r="G11" s="19"/>
      <c r="H11" s="19">
        <f t="shared" si="0"/>
        <v>0</v>
      </c>
      <c r="I11" s="20"/>
    </row>
    <row r="12" spans="1:9" ht="15.75" customHeight="1">
      <c r="A12" s="13"/>
      <c r="B12" s="17"/>
      <c r="C12" s="18"/>
      <c r="D12" s="56"/>
      <c r="E12" s="13"/>
      <c r="F12" s="13"/>
      <c r="G12" s="19"/>
      <c r="H12" s="19">
        <f t="shared" si="0"/>
        <v>0</v>
      </c>
      <c r="I12" s="20"/>
    </row>
    <row r="13" spans="1:9" ht="15.75" customHeight="1">
      <c r="A13" s="13"/>
      <c r="B13" s="17"/>
      <c r="C13" s="18"/>
      <c r="D13" s="56"/>
      <c r="E13" s="13"/>
      <c r="F13" s="13"/>
      <c r="G13" s="19"/>
      <c r="H13" s="19">
        <f t="shared" si="0"/>
        <v>0</v>
      </c>
      <c r="I13" s="20"/>
    </row>
    <row r="14" spans="1:9" ht="15.75" customHeight="1">
      <c r="A14" s="13"/>
      <c r="B14" s="17"/>
      <c r="C14" s="18"/>
      <c r="D14" s="56"/>
      <c r="E14" s="13"/>
      <c r="F14" s="13"/>
      <c r="G14" s="19"/>
      <c r="H14" s="19">
        <f t="shared" si="0"/>
        <v>0</v>
      </c>
      <c r="I14" s="20"/>
    </row>
    <row r="15" spans="1:9" ht="15.75" customHeight="1">
      <c r="A15" s="13"/>
      <c r="B15" s="17"/>
      <c r="C15" s="18"/>
      <c r="D15" s="56"/>
      <c r="E15" s="13"/>
      <c r="F15" s="13"/>
      <c r="G15" s="19"/>
      <c r="H15" s="19">
        <f t="shared" si="0"/>
        <v>0</v>
      </c>
      <c r="I15" s="20"/>
    </row>
    <row r="16" spans="1:9" ht="15.75" customHeight="1">
      <c r="A16" s="13"/>
      <c r="B16" s="17"/>
      <c r="C16" s="18"/>
      <c r="D16" s="56"/>
      <c r="E16" s="13"/>
      <c r="F16" s="13"/>
      <c r="G16" s="19"/>
      <c r="H16" s="19">
        <f t="shared" si="0"/>
        <v>0</v>
      </c>
      <c r="I16" s="20"/>
    </row>
    <row r="17" spans="1:19" ht="15.75" customHeight="1">
      <c r="A17" s="13"/>
      <c r="B17" s="17"/>
      <c r="C17" s="18"/>
      <c r="D17" s="56"/>
      <c r="E17" s="13"/>
      <c r="F17" s="13"/>
      <c r="G17" s="19"/>
      <c r="H17" s="19">
        <f t="shared" si="0"/>
        <v>0</v>
      </c>
      <c r="I17" s="20"/>
    </row>
    <row r="18" spans="1:19" ht="15.75" customHeight="1">
      <c r="A18" s="13"/>
      <c r="B18" s="17"/>
      <c r="C18" s="18"/>
      <c r="D18" s="56"/>
      <c r="E18" s="13"/>
      <c r="F18" s="13"/>
      <c r="G18" s="19"/>
      <c r="H18" s="19">
        <f t="shared" si="0"/>
        <v>0</v>
      </c>
      <c r="I18" s="20"/>
    </row>
    <row r="19" spans="1:19" ht="15.75" customHeight="1">
      <c r="A19" s="13"/>
      <c r="B19" s="17"/>
      <c r="C19" s="18"/>
      <c r="D19" s="56"/>
      <c r="E19" s="13"/>
      <c r="F19" s="13"/>
      <c r="G19" s="19"/>
      <c r="H19" s="19"/>
      <c r="I19" s="20"/>
    </row>
    <row r="20" spans="1:19" ht="15.75" customHeight="1">
      <c r="A20" s="13"/>
      <c r="B20" s="17"/>
      <c r="C20" s="18"/>
      <c r="D20" s="56"/>
      <c r="E20" s="13"/>
      <c r="F20" s="13"/>
      <c r="G20" s="19"/>
      <c r="H20" s="19">
        <f t="shared" si="0"/>
        <v>0</v>
      </c>
      <c r="I20" s="20"/>
    </row>
    <row r="21" spans="1:19" ht="15.75" customHeight="1">
      <c r="A21" s="13"/>
      <c r="B21" s="17"/>
      <c r="C21" s="18"/>
      <c r="D21" s="56"/>
      <c r="E21" s="13"/>
      <c r="F21" s="13"/>
      <c r="G21" s="19"/>
      <c r="H21" s="19">
        <f t="shared" si="0"/>
        <v>0</v>
      </c>
      <c r="I21" s="20"/>
    </row>
    <row r="22" spans="1:19" ht="15.75" customHeight="1">
      <c r="A22" s="13"/>
      <c r="B22" s="17"/>
      <c r="C22" s="18"/>
      <c r="D22" s="56"/>
      <c r="E22" s="13"/>
      <c r="F22" s="13"/>
      <c r="G22" s="19"/>
      <c r="H22" s="19">
        <f t="shared" si="0"/>
        <v>0</v>
      </c>
      <c r="I22" s="20"/>
    </row>
    <row r="23" spans="1:19" ht="15.75" customHeight="1">
      <c r="A23" s="13"/>
      <c r="B23" s="17"/>
      <c r="C23" s="18"/>
      <c r="D23" s="56"/>
      <c r="E23" s="13"/>
      <c r="F23" s="13"/>
      <c r="G23" s="19"/>
      <c r="H23" s="19">
        <f t="shared" si="0"/>
        <v>0</v>
      </c>
      <c r="I23" s="20"/>
    </row>
    <row r="24" spans="1:19" ht="15.75" customHeight="1">
      <c r="A24" s="13"/>
      <c r="B24" s="17"/>
      <c r="C24" s="18"/>
      <c r="D24" s="56"/>
      <c r="E24" s="13"/>
      <c r="F24" s="13"/>
      <c r="G24" s="19"/>
      <c r="H24" s="19">
        <f t="shared" si="0"/>
        <v>0</v>
      </c>
      <c r="I24" s="20"/>
    </row>
    <row r="25" spans="1:19" ht="15.75" customHeight="1">
      <c r="A25" s="13"/>
      <c r="B25" s="17"/>
      <c r="C25" s="18"/>
      <c r="D25" s="56"/>
      <c r="E25" s="13"/>
      <c r="F25" s="13"/>
      <c r="G25" s="19"/>
      <c r="H25" s="19">
        <f t="shared" si="0"/>
        <v>0</v>
      </c>
      <c r="I25" s="20"/>
    </row>
    <row r="26" spans="1:19" ht="15.75" customHeight="1">
      <c r="A26" s="13"/>
      <c r="B26" s="17"/>
      <c r="C26" s="18"/>
      <c r="D26" s="56"/>
      <c r="E26" s="13"/>
      <c r="F26" s="13"/>
      <c r="G26" s="19"/>
      <c r="H26" s="19">
        <f t="shared" si="0"/>
        <v>0</v>
      </c>
      <c r="I26" s="20"/>
    </row>
    <row r="27" spans="1:19" ht="15.75" customHeight="1">
      <c r="A27" s="13"/>
      <c r="B27" s="17"/>
      <c r="C27" s="18"/>
      <c r="D27" s="56"/>
      <c r="E27" s="13"/>
      <c r="F27" s="13"/>
      <c r="G27" s="19"/>
      <c r="H27" s="19">
        <f t="shared" si="0"/>
        <v>0</v>
      </c>
      <c r="I27" s="20"/>
    </row>
    <row r="28" spans="1:19" ht="15.75" customHeight="1">
      <c r="A28" s="13"/>
      <c r="B28" s="17"/>
      <c r="C28" s="18"/>
      <c r="D28" s="56"/>
      <c r="E28" s="13"/>
      <c r="F28" s="13"/>
      <c r="G28" s="19"/>
      <c r="H28" s="19"/>
      <c r="I28" s="20"/>
    </row>
    <row r="29" spans="1:19" ht="15.75" customHeight="1">
      <c r="A29" s="761" t="s">
        <v>666</v>
      </c>
      <c r="B29" s="761"/>
      <c r="C29" s="761"/>
      <c r="D29" s="57"/>
      <c r="E29" s="13"/>
      <c r="F29" s="13"/>
      <c r="G29" s="19">
        <f>SUM(G7:G28)</f>
        <v>0</v>
      </c>
      <c r="H29" s="19">
        <f>SUM(H7:H28)</f>
        <v>0</v>
      </c>
      <c r="I29" s="69"/>
      <c r="J29" s="70"/>
      <c r="K29" s="70"/>
      <c r="L29" s="70"/>
      <c r="M29" s="70"/>
      <c r="N29" s="70"/>
      <c r="O29" s="70"/>
      <c r="P29" s="70"/>
      <c r="Q29" s="70"/>
      <c r="R29" s="70"/>
      <c r="S29" s="70"/>
    </row>
    <row r="30" spans="1:19" s="2" customFormat="1" ht="15.75" customHeight="1">
      <c r="A30" s="2" t="str">
        <f>封面!B$10&amp;封面!D$10</f>
        <v>产权持有单位填表人：杨庆华</v>
      </c>
      <c r="C30" s="22"/>
      <c r="D30" s="58"/>
      <c r="E30" s="22"/>
    </row>
    <row r="31" spans="1:19" s="2" customFormat="1" ht="15.75" customHeight="1">
      <c r="A31" s="2" t="str">
        <f>封面!B$12&amp;封面!D$12&amp;封面!E$12&amp;封面!F$12&amp;封面!G$12&amp;封面!H$12&amp;封面!I$12</f>
        <v>填表日期：2019年1月24日</v>
      </c>
      <c r="D31" s="55"/>
      <c r="H31" s="24" t="str">
        <f>"评估人员："&amp;封面!$P$30</f>
        <v>评估人员：</v>
      </c>
    </row>
  </sheetData>
  <mergeCells count="3">
    <mergeCell ref="A2:I2"/>
    <mergeCell ref="A3:I3"/>
    <mergeCell ref="A29:C29"/>
  </mergeCells>
  <phoneticPr fontId="206" type="noConversion"/>
  <hyperlinks>
    <hyperlink ref="A29:C29" location="'6-非流动负债汇总 '!A1" display="合            计"/>
  </hyperlinks>
  <printOptions horizontalCentered="1"/>
  <pageMargins left="0.36" right="0.38" top="0.87" bottom="0.87" header="1.31" footer="0.84"/>
  <pageSetup paperSize="9" fitToHeight="0" orientation="landscape" horizontalDpi="300" verticalDpi="300" r:id="rId1"/>
  <headerFooter scaleWithDoc="0">
    <oddHeader>&amp;R&amp;"宋体,常规"&amp;10表6-2
共&amp;N页第&amp;P页
金额单位:人民币元</oddHeader>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0"/>
  <sheetViews>
    <sheetView showGridLines="0" workbookViewId="0">
      <selection activeCell="W7" sqref="W7"/>
    </sheetView>
  </sheetViews>
  <sheetFormatPr defaultRowHeight="15.75" customHeight="1"/>
  <cols>
    <col min="1" max="1" width="6" style="4" customWidth="1"/>
    <col min="2" max="2" width="27" style="4" customWidth="1"/>
    <col min="3" max="3" width="9.25" style="49" customWidth="1"/>
    <col min="4" max="4" width="12.5" style="4" customWidth="1"/>
    <col min="5" max="5" width="13.375" style="4" customWidth="1"/>
    <col min="6" max="6" width="15.25" style="4" hidden="1" customWidth="1"/>
    <col min="7" max="7" width="14" style="4" customWidth="1"/>
    <col min="8" max="8" width="14.375" style="4" customWidth="1"/>
    <col min="9" max="9" width="10.25" style="4" customWidth="1"/>
    <col min="10" max="16384" width="9" style="4"/>
  </cols>
  <sheetData>
    <row r="1" spans="1:9" s="1" customFormat="1" ht="30" customHeight="1">
      <c r="A1" s="759" t="s">
        <v>1119</v>
      </c>
      <c r="B1" s="759"/>
      <c r="C1" s="759"/>
      <c r="D1" s="759"/>
      <c r="E1" s="759"/>
      <c r="F1" s="759"/>
      <c r="G1" s="759"/>
      <c r="H1" s="759"/>
      <c r="I1" s="759"/>
    </row>
    <row r="2" spans="1:9" s="2" customFormat="1" ht="14.1" customHeight="1">
      <c r="A2" s="760" t="str">
        <f>'1-汇总表'!A2:F2</f>
        <v>评估基准日：2018年12月31日</v>
      </c>
      <c r="B2" s="760"/>
      <c r="C2" s="760"/>
      <c r="D2" s="760"/>
      <c r="E2" s="760"/>
      <c r="F2" s="760"/>
      <c r="G2" s="760"/>
      <c r="H2" s="768"/>
      <c r="I2" s="768"/>
    </row>
    <row r="3" spans="1:9" s="2" customFormat="1" ht="14.1" customHeight="1">
      <c r="A3" s="7"/>
      <c r="B3" s="7"/>
      <c r="C3" s="62"/>
      <c r="D3" s="7"/>
      <c r="E3" s="7"/>
      <c r="F3" s="7"/>
      <c r="G3" s="7"/>
      <c r="H3" s="8"/>
      <c r="I3" s="10"/>
    </row>
    <row r="4" spans="1:9" s="2" customFormat="1" ht="15.75" customHeight="1">
      <c r="A4" s="11" t="str">
        <f>'1-汇总表'!A4</f>
        <v>产权持有人名称：阳煤集团青岛恒源化工有限公司</v>
      </c>
      <c r="B4" s="11"/>
      <c r="C4" s="11"/>
      <c r="D4" s="11"/>
      <c r="I4" s="12"/>
    </row>
    <row r="5" spans="1:9" s="3" customFormat="1" ht="15.75" customHeight="1">
      <c r="A5" s="781" t="s">
        <v>489</v>
      </c>
      <c r="B5" s="820" t="s">
        <v>636</v>
      </c>
      <c r="C5" s="807" t="s">
        <v>646</v>
      </c>
      <c r="D5" s="781" t="s">
        <v>645</v>
      </c>
      <c r="E5" s="781" t="s">
        <v>491</v>
      </c>
      <c r="F5" s="781"/>
      <c r="G5" s="781"/>
      <c r="H5" s="781" t="s">
        <v>492</v>
      </c>
      <c r="I5" s="781" t="s">
        <v>581</v>
      </c>
    </row>
    <row r="6" spans="1:9" s="3" customFormat="1" ht="15.75" customHeight="1">
      <c r="A6" s="781"/>
      <c r="B6" s="781"/>
      <c r="C6" s="807"/>
      <c r="D6" s="781"/>
      <c r="E6" s="13" t="s">
        <v>1120</v>
      </c>
      <c r="F6" s="13" t="s">
        <v>1121</v>
      </c>
      <c r="G6" s="13" t="s">
        <v>699</v>
      </c>
      <c r="H6" s="781"/>
      <c r="I6" s="781"/>
    </row>
    <row r="7" spans="1:9" ht="15.75" customHeight="1">
      <c r="A7" s="13"/>
      <c r="B7" s="17"/>
      <c r="C7" s="63"/>
      <c r="D7" s="64"/>
      <c r="E7" s="19"/>
      <c r="F7" s="19"/>
      <c r="G7" s="19">
        <f>E7-F7</f>
        <v>0</v>
      </c>
      <c r="H7" s="19">
        <f>G7</f>
        <v>0</v>
      </c>
      <c r="I7" s="20"/>
    </row>
    <row r="8" spans="1:9" ht="15.75" customHeight="1">
      <c r="A8" s="13"/>
      <c r="B8" s="17"/>
      <c r="C8" s="63"/>
      <c r="D8" s="64"/>
      <c r="E8" s="19"/>
      <c r="F8" s="19"/>
      <c r="G8" s="19">
        <f t="shared" ref="G8:G27" si="0">E8-F8</f>
        <v>0</v>
      </c>
      <c r="H8" s="19">
        <f t="shared" ref="H8:H27" si="1">G8</f>
        <v>0</v>
      </c>
      <c r="I8" s="20"/>
    </row>
    <row r="9" spans="1:9" ht="15.75" customHeight="1">
      <c r="A9" s="13"/>
      <c r="B9" s="17"/>
      <c r="C9" s="63"/>
      <c r="D9" s="64"/>
      <c r="E9" s="19"/>
      <c r="F9" s="19"/>
      <c r="G9" s="19">
        <f t="shared" si="0"/>
        <v>0</v>
      </c>
      <c r="H9" s="19">
        <f t="shared" si="1"/>
        <v>0</v>
      </c>
      <c r="I9" s="20"/>
    </row>
    <row r="10" spans="1:9" ht="15.75" customHeight="1">
      <c r="A10" s="13"/>
      <c r="B10" s="17"/>
      <c r="C10" s="63"/>
      <c r="D10" s="64"/>
      <c r="E10" s="19"/>
      <c r="F10" s="19"/>
      <c r="G10" s="19">
        <f t="shared" si="0"/>
        <v>0</v>
      </c>
      <c r="H10" s="19">
        <f t="shared" si="1"/>
        <v>0</v>
      </c>
      <c r="I10" s="20"/>
    </row>
    <row r="11" spans="1:9" ht="15.75" customHeight="1">
      <c r="A11" s="13"/>
      <c r="B11" s="17"/>
      <c r="C11" s="63"/>
      <c r="D11" s="64"/>
      <c r="E11" s="19"/>
      <c r="F11" s="19"/>
      <c r="G11" s="19">
        <f t="shared" si="0"/>
        <v>0</v>
      </c>
      <c r="H11" s="19">
        <f t="shared" si="1"/>
        <v>0</v>
      </c>
      <c r="I11" s="20"/>
    </row>
    <row r="12" spans="1:9" ht="15.75" customHeight="1">
      <c r="A12" s="13"/>
      <c r="B12" s="17"/>
      <c r="C12" s="63"/>
      <c r="D12" s="64"/>
      <c r="E12" s="19"/>
      <c r="F12" s="19"/>
      <c r="G12" s="19">
        <f t="shared" si="0"/>
        <v>0</v>
      </c>
      <c r="H12" s="19">
        <f t="shared" si="1"/>
        <v>0</v>
      </c>
      <c r="I12" s="20"/>
    </row>
    <row r="13" spans="1:9" ht="15.75" customHeight="1">
      <c r="A13" s="13"/>
      <c r="B13" s="17"/>
      <c r="C13" s="63"/>
      <c r="D13" s="64"/>
      <c r="E13" s="19"/>
      <c r="F13" s="19"/>
      <c r="G13" s="19">
        <f t="shared" si="0"/>
        <v>0</v>
      </c>
      <c r="H13" s="19">
        <f t="shared" si="1"/>
        <v>0</v>
      </c>
      <c r="I13" s="20"/>
    </row>
    <row r="14" spans="1:9" ht="15.75" customHeight="1">
      <c r="A14" s="13"/>
      <c r="B14" s="17"/>
      <c r="C14" s="63"/>
      <c r="D14" s="64"/>
      <c r="E14" s="19"/>
      <c r="F14" s="19"/>
      <c r="G14" s="19">
        <f t="shared" si="0"/>
        <v>0</v>
      </c>
      <c r="H14" s="19">
        <f t="shared" si="1"/>
        <v>0</v>
      </c>
      <c r="I14" s="20"/>
    </row>
    <row r="15" spans="1:9" ht="15.75" customHeight="1">
      <c r="A15" s="13"/>
      <c r="B15" s="17"/>
      <c r="C15" s="63"/>
      <c r="D15" s="64"/>
      <c r="E15" s="19"/>
      <c r="F15" s="19"/>
      <c r="G15" s="19">
        <f t="shared" si="0"/>
        <v>0</v>
      </c>
      <c r="H15" s="19">
        <f t="shared" si="1"/>
        <v>0</v>
      </c>
      <c r="I15" s="20"/>
    </row>
    <row r="16" spans="1:9" ht="15.75" customHeight="1">
      <c r="A16" s="13"/>
      <c r="B16" s="17"/>
      <c r="C16" s="63"/>
      <c r="D16" s="64"/>
      <c r="E16" s="19"/>
      <c r="F16" s="19"/>
      <c r="G16" s="19">
        <f t="shared" si="0"/>
        <v>0</v>
      </c>
      <c r="H16" s="19">
        <f t="shared" si="1"/>
        <v>0</v>
      </c>
      <c r="I16" s="20"/>
    </row>
    <row r="17" spans="1:9" ht="15.75" customHeight="1">
      <c r="A17" s="13"/>
      <c r="B17" s="17"/>
      <c r="C17" s="63"/>
      <c r="D17" s="64"/>
      <c r="E17" s="19"/>
      <c r="F17" s="19"/>
      <c r="G17" s="19">
        <f t="shared" si="0"/>
        <v>0</v>
      </c>
      <c r="H17" s="19">
        <f t="shared" si="1"/>
        <v>0</v>
      </c>
      <c r="I17" s="20"/>
    </row>
    <row r="18" spans="1:9" ht="15.75" customHeight="1">
      <c r="A18" s="13"/>
      <c r="B18" s="17"/>
      <c r="C18" s="63"/>
      <c r="D18" s="64"/>
      <c r="E18" s="19"/>
      <c r="F18" s="19"/>
      <c r="G18" s="19">
        <f t="shared" si="0"/>
        <v>0</v>
      </c>
      <c r="H18" s="19">
        <f t="shared" si="1"/>
        <v>0</v>
      </c>
      <c r="I18" s="20"/>
    </row>
    <row r="19" spans="1:9" ht="15.75" customHeight="1">
      <c r="A19" s="13"/>
      <c r="B19" s="17"/>
      <c r="C19" s="63"/>
      <c r="D19" s="64"/>
      <c r="E19" s="19"/>
      <c r="F19" s="19"/>
      <c r="G19" s="19">
        <f t="shared" si="0"/>
        <v>0</v>
      </c>
      <c r="H19" s="19">
        <f t="shared" si="1"/>
        <v>0</v>
      </c>
      <c r="I19" s="20"/>
    </row>
    <row r="20" spans="1:9" ht="15.75" customHeight="1">
      <c r="A20" s="13"/>
      <c r="B20" s="17"/>
      <c r="C20" s="63"/>
      <c r="D20" s="64"/>
      <c r="E20" s="19"/>
      <c r="F20" s="19"/>
      <c r="G20" s="19">
        <f t="shared" si="0"/>
        <v>0</v>
      </c>
      <c r="H20" s="19">
        <f t="shared" si="1"/>
        <v>0</v>
      </c>
      <c r="I20" s="20"/>
    </row>
    <row r="21" spans="1:9" ht="15.75" customHeight="1">
      <c r="A21" s="13"/>
      <c r="B21" s="17"/>
      <c r="C21" s="63"/>
      <c r="D21" s="64"/>
      <c r="E21" s="19"/>
      <c r="F21" s="19"/>
      <c r="G21" s="19">
        <f t="shared" si="0"/>
        <v>0</v>
      </c>
      <c r="H21" s="19">
        <f t="shared" si="1"/>
        <v>0</v>
      </c>
      <c r="I21" s="20"/>
    </row>
    <row r="22" spans="1:9" ht="15.75" customHeight="1">
      <c r="A22" s="13"/>
      <c r="B22" s="17"/>
      <c r="C22" s="63"/>
      <c r="D22" s="64"/>
      <c r="E22" s="19"/>
      <c r="F22" s="19"/>
      <c r="G22" s="19">
        <f t="shared" si="0"/>
        <v>0</v>
      </c>
      <c r="H22" s="19">
        <f t="shared" si="1"/>
        <v>0</v>
      </c>
      <c r="I22" s="20"/>
    </row>
    <row r="23" spans="1:9" ht="15.75" customHeight="1">
      <c r="A23" s="13"/>
      <c r="B23" s="17"/>
      <c r="C23" s="63"/>
      <c r="D23" s="64"/>
      <c r="E23" s="19"/>
      <c r="F23" s="19"/>
      <c r="G23" s="19">
        <f t="shared" si="0"/>
        <v>0</v>
      </c>
      <c r="H23" s="19">
        <f t="shared" si="1"/>
        <v>0</v>
      </c>
      <c r="I23" s="20"/>
    </row>
    <row r="24" spans="1:9" ht="15.75" customHeight="1">
      <c r="A24" s="13"/>
      <c r="B24" s="17"/>
      <c r="C24" s="63"/>
      <c r="D24" s="64"/>
      <c r="E24" s="19"/>
      <c r="F24" s="19"/>
      <c r="G24" s="19">
        <f t="shared" si="0"/>
        <v>0</v>
      </c>
      <c r="H24" s="19">
        <f t="shared" si="1"/>
        <v>0</v>
      </c>
      <c r="I24" s="20"/>
    </row>
    <row r="25" spans="1:9" ht="15.75" customHeight="1">
      <c r="A25" s="13"/>
      <c r="B25" s="17"/>
      <c r="C25" s="63"/>
      <c r="D25" s="64"/>
      <c r="E25" s="19"/>
      <c r="F25" s="19"/>
      <c r="G25" s="19">
        <f t="shared" si="0"/>
        <v>0</v>
      </c>
      <c r="H25" s="19">
        <f t="shared" si="1"/>
        <v>0</v>
      </c>
      <c r="I25" s="20"/>
    </row>
    <row r="26" spans="1:9" ht="15.75" customHeight="1">
      <c r="A26" s="13"/>
      <c r="B26" s="17"/>
      <c r="C26" s="63"/>
      <c r="D26" s="64"/>
      <c r="E26" s="19"/>
      <c r="F26" s="19"/>
      <c r="G26" s="19">
        <f t="shared" si="0"/>
        <v>0</v>
      </c>
      <c r="H26" s="19">
        <f t="shared" si="1"/>
        <v>0</v>
      </c>
      <c r="I26" s="20"/>
    </row>
    <row r="27" spans="1:9" ht="15.75" customHeight="1">
      <c r="A27" s="13"/>
      <c r="B27" s="17"/>
      <c r="C27" s="63"/>
      <c r="D27" s="64"/>
      <c r="E27" s="19"/>
      <c r="F27" s="19"/>
      <c r="G27" s="19">
        <f t="shared" si="0"/>
        <v>0</v>
      </c>
      <c r="H27" s="19">
        <f t="shared" si="1"/>
        <v>0</v>
      </c>
      <c r="I27" s="20"/>
    </row>
    <row r="28" spans="1:9" ht="15.75" customHeight="1">
      <c r="A28" s="761" t="s">
        <v>666</v>
      </c>
      <c r="B28" s="761"/>
      <c r="C28" s="63"/>
      <c r="D28" s="64"/>
      <c r="E28" s="19"/>
      <c r="F28" s="19"/>
      <c r="G28" s="19">
        <f>SUM(G7:G27)</f>
        <v>0</v>
      </c>
      <c r="H28" s="19">
        <f>SUM(H7:H27)</f>
        <v>0</v>
      </c>
      <c r="I28" s="20"/>
    </row>
    <row r="29" spans="1:9" s="2" customFormat="1" ht="15.75" customHeight="1">
      <c r="A29" s="2" t="str">
        <f>封面!B$10&amp;封面!D$10</f>
        <v>产权持有单位填表人：杨庆华</v>
      </c>
      <c r="C29" s="58"/>
      <c r="D29" s="22"/>
      <c r="E29" s="22"/>
    </row>
    <row r="30" spans="1:9" s="2" customFormat="1" ht="15.75" customHeight="1">
      <c r="A30" s="2" t="str">
        <f>封面!B$12&amp;封面!D$12&amp;封面!E$12&amp;封面!F$12&amp;封面!G$12&amp;封面!H$12&amp;封面!I$12</f>
        <v>填表日期：2019年1月24日</v>
      </c>
      <c r="C30" s="55"/>
      <c r="H30" s="24" t="str">
        <f>"评估人员："&amp;封面!$P$30</f>
        <v>评估人员：</v>
      </c>
    </row>
  </sheetData>
  <mergeCells count="10">
    <mergeCell ref="A1:I1"/>
    <mergeCell ref="A2:I2"/>
    <mergeCell ref="E5:G5"/>
    <mergeCell ref="A28:B28"/>
    <mergeCell ref="A5:A6"/>
    <mergeCell ref="B5:B6"/>
    <mergeCell ref="C5:C6"/>
    <mergeCell ref="D5:D6"/>
    <mergeCell ref="H5:H6"/>
    <mergeCell ref="I5:I6"/>
  </mergeCells>
  <phoneticPr fontId="206" type="noConversion"/>
  <hyperlinks>
    <hyperlink ref="A28:B28" location="'6-非流动负债汇总 '!A1" display="合            计"/>
  </hyperlinks>
  <printOptions horizontalCentered="1"/>
  <pageMargins left="0.43" right="0.39" top="0.87" bottom="0.87" header="1.26" footer="0.75"/>
  <pageSetup paperSize="9" fitToHeight="0" orientation="landscape" horizontalDpi="4294967292" r:id="rId1"/>
  <headerFooter scaleWithDoc="0">
    <oddHeader>&amp;R&amp;"宋体,常规"&amp;10表6-3
共&amp;N页第&amp;P页
金额单位:人民币元</oddHeader>
  </headerFooter>
  <legacy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showGridLines="0" workbookViewId="0">
      <selection activeCell="W7" sqref="W7"/>
    </sheetView>
  </sheetViews>
  <sheetFormatPr defaultRowHeight="15.75" customHeight="1"/>
  <cols>
    <col min="1" max="1" width="5.875" style="4" customWidth="1"/>
    <col min="2" max="2" width="28.625" style="4" customWidth="1"/>
    <col min="3" max="3" width="17.5" style="4" customWidth="1"/>
    <col min="4" max="4" width="12.75" style="49" customWidth="1"/>
    <col min="5" max="6" width="17.75" style="4" customWidth="1"/>
    <col min="7" max="7" width="22.25" style="4" customWidth="1"/>
    <col min="8" max="16384" width="9" style="4"/>
  </cols>
  <sheetData>
    <row r="1" spans="1:7" s="1" customFormat="1" ht="30" customHeight="1">
      <c r="A1" s="893" t="s">
        <v>1122</v>
      </c>
      <c r="B1" s="893"/>
      <c r="C1" s="893"/>
      <c r="D1" s="893"/>
      <c r="E1" s="893"/>
      <c r="F1" s="893"/>
      <c r="G1" s="893"/>
    </row>
    <row r="2" spans="1:7" s="2" customFormat="1" ht="14.1" customHeight="1">
      <c r="A2" s="894" t="str">
        <f>'1-汇总表'!A2:F2</f>
        <v>评估基准日：2018年12月31日</v>
      </c>
      <c r="B2" s="894"/>
      <c r="C2" s="894"/>
      <c r="D2" s="894"/>
      <c r="E2" s="894"/>
      <c r="F2" s="894"/>
      <c r="G2" s="895"/>
    </row>
    <row r="3" spans="1:7" s="2" customFormat="1" ht="14.1" customHeight="1">
      <c r="A3" s="51"/>
      <c r="B3" s="51"/>
      <c r="C3" s="51"/>
      <c r="D3" s="52"/>
      <c r="E3" s="50"/>
      <c r="F3" s="50"/>
      <c r="G3" s="53"/>
    </row>
    <row r="4" spans="1:7" s="2" customFormat="1" ht="15.75" customHeight="1">
      <c r="A4" s="54" t="str">
        <f>'1-汇总表'!A4</f>
        <v>产权持有人名称：阳煤集团青岛恒源化工有限公司</v>
      </c>
      <c r="B4" s="54"/>
      <c r="C4" s="54"/>
      <c r="D4" s="55"/>
      <c r="G4" s="12"/>
    </row>
    <row r="5" spans="1:7" s="3" customFormat="1" ht="15.75" customHeight="1">
      <c r="A5" s="13" t="s">
        <v>489</v>
      </c>
      <c r="B5" s="13" t="s">
        <v>1123</v>
      </c>
      <c r="C5" s="13" t="s">
        <v>1124</v>
      </c>
      <c r="D5" s="56" t="s">
        <v>646</v>
      </c>
      <c r="E5" s="16" t="s">
        <v>491</v>
      </c>
      <c r="F5" s="13" t="s">
        <v>492</v>
      </c>
      <c r="G5" s="13" t="s">
        <v>1118</v>
      </c>
    </row>
    <row r="6" spans="1:7" ht="15.75" customHeight="1">
      <c r="A6" s="13"/>
      <c r="B6" s="17"/>
      <c r="C6" s="17"/>
      <c r="D6" s="56"/>
      <c r="E6" s="19"/>
      <c r="F6" s="19">
        <f>E6</f>
        <v>0</v>
      </c>
      <c r="G6" s="20"/>
    </row>
    <row r="7" spans="1:7" ht="15.75" customHeight="1">
      <c r="A7" s="13"/>
      <c r="B7" s="17"/>
      <c r="C7" s="17"/>
      <c r="D7" s="56"/>
      <c r="E7" s="19"/>
      <c r="F7" s="19">
        <f t="shared" ref="F7:F26" si="0">E7</f>
        <v>0</v>
      </c>
      <c r="G7" s="20"/>
    </row>
    <row r="8" spans="1:7" ht="15.75" customHeight="1">
      <c r="A8" s="13"/>
      <c r="B8" s="17"/>
      <c r="C8" s="17"/>
      <c r="D8" s="56"/>
      <c r="E8" s="19"/>
      <c r="F8" s="19">
        <f t="shared" si="0"/>
        <v>0</v>
      </c>
      <c r="G8" s="20"/>
    </row>
    <row r="9" spans="1:7" ht="15.75" customHeight="1">
      <c r="A9" s="13"/>
      <c r="B9" s="17"/>
      <c r="C9" s="17"/>
      <c r="D9" s="56"/>
      <c r="E9" s="19"/>
      <c r="F9" s="19">
        <f t="shared" si="0"/>
        <v>0</v>
      </c>
      <c r="G9" s="20"/>
    </row>
    <row r="10" spans="1:7" ht="15.75" customHeight="1">
      <c r="A10" s="13"/>
      <c r="B10" s="17"/>
      <c r="C10" s="17"/>
      <c r="D10" s="56"/>
      <c r="E10" s="19"/>
      <c r="F10" s="19">
        <f t="shared" si="0"/>
        <v>0</v>
      </c>
      <c r="G10" s="20"/>
    </row>
    <row r="11" spans="1:7" ht="15.75" customHeight="1">
      <c r="A11" s="13"/>
      <c r="B11" s="17"/>
      <c r="C11" s="17"/>
      <c r="D11" s="56"/>
      <c r="E11" s="19"/>
      <c r="F11" s="19">
        <f t="shared" si="0"/>
        <v>0</v>
      </c>
      <c r="G11" s="20"/>
    </row>
    <row r="12" spans="1:7" ht="15.75" customHeight="1">
      <c r="A12" s="13"/>
      <c r="B12" s="17"/>
      <c r="C12" s="17"/>
      <c r="D12" s="56"/>
      <c r="E12" s="19"/>
      <c r="F12" s="19">
        <f t="shared" si="0"/>
        <v>0</v>
      </c>
      <c r="G12" s="20"/>
    </row>
    <row r="13" spans="1:7" ht="15.75" customHeight="1">
      <c r="A13" s="13"/>
      <c r="B13" s="17"/>
      <c r="C13" s="17"/>
      <c r="D13" s="56"/>
      <c r="E13" s="19"/>
      <c r="F13" s="19">
        <f t="shared" si="0"/>
        <v>0</v>
      </c>
      <c r="G13" s="20"/>
    </row>
    <row r="14" spans="1:7" ht="15.75" customHeight="1">
      <c r="A14" s="13"/>
      <c r="B14" s="17"/>
      <c r="C14" s="17"/>
      <c r="D14" s="56"/>
      <c r="E14" s="19"/>
      <c r="F14" s="19">
        <f t="shared" si="0"/>
        <v>0</v>
      </c>
      <c r="G14" s="20"/>
    </row>
    <row r="15" spans="1:7" ht="15.75" customHeight="1">
      <c r="A15" s="13"/>
      <c r="B15" s="17"/>
      <c r="C15" s="17"/>
      <c r="D15" s="56"/>
      <c r="E15" s="19"/>
      <c r="F15" s="19">
        <f t="shared" si="0"/>
        <v>0</v>
      </c>
      <c r="G15" s="20"/>
    </row>
    <row r="16" spans="1:7" ht="15.75" customHeight="1">
      <c r="A16" s="13"/>
      <c r="B16" s="17"/>
      <c r="C16" s="17"/>
      <c r="D16" s="56"/>
      <c r="E16" s="19"/>
      <c r="F16" s="19">
        <f t="shared" si="0"/>
        <v>0</v>
      </c>
      <c r="G16" s="20"/>
    </row>
    <row r="17" spans="1:7" ht="15.75" customHeight="1">
      <c r="A17" s="13"/>
      <c r="B17" s="17"/>
      <c r="C17" s="17"/>
      <c r="D17" s="56"/>
      <c r="E17" s="19"/>
      <c r="F17" s="19">
        <f t="shared" si="0"/>
        <v>0</v>
      </c>
      <c r="G17" s="20"/>
    </row>
    <row r="18" spans="1:7" ht="15.75" customHeight="1">
      <c r="A18" s="13"/>
      <c r="B18" s="17"/>
      <c r="C18" s="17"/>
      <c r="D18" s="56"/>
      <c r="E18" s="19"/>
      <c r="F18" s="19">
        <f t="shared" si="0"/>
        <v>0</v>
      </c>
      <c r="G18" s="20"/>
    </row>
    <row r="19" spans="1:7" ht="15.75" customHeight="1">
      <c r="A19" s="13"/>
      <c r="B19" s="17"/>
      <c r="C19" s="17"/>
      <c r="D19" s="56"/>
      <c r="E19" s="19"/>
      <c r="F19" s="19">
        <f t="shared" si="0"/>
        <v>0</v>
      </c>
      <c r="G19" s="20"/>
    </row>
    <row r="20" spans="1:7" ht="15.75" customHeight="1">
      <c r="A20" s="13"/>
      <c r="B20" s="17"/>
      <c r="C20" s="17"/>
      <c r="D20" s="56"/>
      <c r="E20" s="19"/>
      <c r="F20" s="19">
        <f t="shared" si="0"/>
        <v>0</v>
      </c>
      <c r="G20" s="20"/>
    </row>
    <row r="21" spans="1:7" ht="15.75" customHeight="1">
      <c r="A21" s="13"/>
      <c r="B21" s="17"/>
      <c r="C21" s="17"/>
      <c r="D21" s="56"/>
      <c r="E21" s="19"/>
      <c r="F21" s="19">
        <f t="shared" si="0"/>
        <v>0</v>
      </c>
      <c r="G21" s="20"/>
    </row>
    <row r="22" spans="1:7" ht="15.75" customHeight="1">
      <c r="A22" s="13"/>
      <c r="B22" s="17"/>
      <c r="C22" s="17"/>
      <c r="D22" s="56"/>
      <c r="E22" s="19"/>
      <c r="F22" s="19">
        <f t="shared" si="0"/>
        <v>0</v>
      </c>
      <c r="G22" s="20"/>
    </row>
    <row r="23" spans="1:7" ht="15.75" customHeight="1">
      <c r="A23" s="13"/>
      <c r="B23" s="17"/>
      <c r="C23" s="17"/>
      <c r="D23" s="56"/>
      <c r="E23" s="19"/>
      <c r="F23" s="19">
        <f t="shared" si="0"/>
        <v>0</v>
      </c>
      <c r="G23" s="20"/>
    </row>
    <row r="24" spans="1:7" ht="15.75" customHeight="1">
      <c r="A24" s="13"/>
      <c r="B24" s="17"/>
      <c r="C24" s="17"/>
      <c r="D24" s="56"/>
      <c r="E24" s="19"/>
      <c r="F24" s="19">
        <f t="shared" si="0"/>
        <v>0</v>
      </c>
      <c r="G24" s="20"/>
    </row>
    <row r="25" spans="1:7" ht="15.75" customHeight="1">
      <c r="A25" s="13"/>
      <c r="B25" s="17"/>
      <c r="C25" s="17"/>
      <c r="D25" s="56"/>
      <c r="E25" s="19"/>
      <c r="F25" s="19">
        <f t="shared" si="0"/>
        <v>0</v>
      </c>
      <c r="G25" s="20"/>
    </row>
    <row r="26" spans="1:7" ht="15.75" customHeight="1">
      <c r="A26" s="13"/>
      <c r="B26" s="17"/>
      <c r="C26" s="17"/>
      <c r="D26" s="56"/>
      <c r="E26" s="19"/>
      <c r="F26" s="19">
        <f t="shared" si="0"/>
        <v>0</v>
      </c>
      <c r="G26" s="20"/>
    </row>
    <row r="27" spans="1:7" ht="15.75" customHeight="1">
      <c r="A27" s="761" t="s">
        <v>666</v>
      </c>
      <c r="B27" s="761"/>
      <c r="C27" s="20"/>
      <c r="D27" s="57"/>
      <c r="E27" s="19">
        <f>SUM(E6:E26)</f>
        <v>0</v>
      </c>
      <c r="F27" s="19">
        <f>SUM(F6:F26)</f>
        <v>0</v>
      </c>
      <c r="G27" s="20"/>
    </row>
    <row r="28" spans="1:7" s="2" customFormat="1" ht="15.75" customHeight="1">
      <c r="A28" s="2" t="str">
        <f>封面!B$10&amp;封面!D$10</f>
        <v>产权持有单位填表人：杨庆华</v>
      </c>
      <c r="C28" s="22"/>
      <c r="D28" s="58"/>
      <c r="E28" s="22"/>
    </row>
    <row r="29" spans="1:7" s="2" customFormat="1" ht="15.75" customHeight="1">
      <c r="A29" s="2" t="str">
        <f>封面!B$12&amp;封面!D$12&amp;封面!E$12&amp;封面!F$12&amp;封面!G$12&amp;封面!H$12&amp;封面!I$12</f>
        <v>填表日期：2019年1月24日</v>
      </c>
      <c r="D29" s="55"/>
      <c r="F29" s="24" t="str">
        <f>"评估人员："&amp;封面!$P$30</f>
        <v>评估人员：</v>
      </c>
    </row>
    <row r="30" spans="1:7" s="2" customFormat="1" ht="15.75" customHeight="1">
      <c r="A30" s="51"/>
      <c r="B30" s="51"/>
      <c r="C30" s="51"/>
      <c r="D30" s="59"/>
      <c r="E30" s="51"/>
      <c r="F30" s="51"/>
      <c r="G30" s="51"/>
    </row>
    <row r="31" spans="1:7" ht="15.75" customHeight="1">
      <c r="A31" s="60"/>
      <c r="B31" s="60"/>
      <c r="C31" s="60"/>
      <c r="D31" s="61"/>
      <c r="E31" s="60"/>
      <c r="F31" s="60"/>
      <c r="G31" s="60"/>
    </row>
    <row r="32" spans="1:7" ht="15.75" customHeight="1">
      <c r="A32" s="60"/>
      <c r="B32" s="60"/>
      <c r="C32" s="60"/>
      <c r="D32" s="61"/>
      <c r="E32" s="60"/>
      <c r="F32" s="60"/>
      <c r="G32" s="60"/>
    </row>
  </sheetData>
  <mergeCells count="3">
    <mergeCell ref="A1:G1"/>
    <mergeCell ref="A2:G2"/>
    <mergeCell ref="A27:B27"/>
  </mergeCells>
  <phoneticPr fontId="206" type="noConversion"/>
  <hyperlinks>
    <hyperlink ref="A27:B27" location="'6-非流动负债汇总 '!A1" display="合            计"/>
  </hyperlinks>
  <printOptions horizontalCentered="1"/>
  <pageMargins left="0.53" right="0.55000000000000004" top="0.87" bottom="0.87" header="1.43" footer="0.79"/>
  <pageSetup paperSize="9" fitToHeight="0" orientation="landscape" horizontalDpi="300" verticalDpi="300" r:id="rId1"/>
  <headerFooter scaleWithDoc="0">
    <oddHeader>&amp;R&amp;"宋体,常规"&amp;10表6-4
共&amp;N页第&amp;P页
金额单位:人民币元</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showGridLines="0" workbookViewId="0">
      <selection activeCell="W7" sqref="W7"/>
    </sheetView>
  </sheetViews>
  <sheetFormatPr defaultRowHeight="15.75" customHeight="1"/>
  <cols>
    <col min="1" max="1" width="7.75" style="28" customWidth="1"/>
    <col min="2" max="2" width="31.875" style="28" customWidth="1"/>
    <col min="3" max="3" width="12.875" style="29" customWidth="1"/>
    <col min="4" max="4" width="18.75" style="28" customWidth="1"/>
    <col min="5" max="5" width="16.5" style="28" customWidth="1"/>
    <col min="6" max="6" width="18" style="28" customWidth="1"/>
    <col min="7" max="7" width="16.875" style="28" customWidth="1"/>
    <col min="8" max="16384" width="9" style="28"/>
  </cols>
  <sheetData>
    <row r="1" spans="1:7" s="25" customFormat="1" ht="30" customHeight="1">
      <c r="A1" s="789" t="s">
        <v>1125</v>
      </c>
      <c r="B1" s="789"/>
      <c r="C1" s="789"/>
      <c r="D1" s="789"/>
      <c r="E1" s="789"/>
      <c r="F1" s="789"/>
      <c r="G1" s="789"/>
    </row>
    <row r="2" spans="1:7" s="26" customFormat="1" ht="14.1" customHeight="1">
      <c r="A2" s="790" t="str">
        <f>'1-汇总表'!A2:F2</f>
        <v>评估基准日：2018年12月31日</v>
      </c>
      <c r="B2" s="790"/>
      <c r="C2" s="790"/>
      <c r="D2" s="790"/>
      <c r="E2" s="790"/>
      <c r="F2" s="790"/>
      <c r="G2" s="791"/>
    </row>
    <row r="3" spans="1:7" s="26" customFormat="1" ht="14.1" customHeight="1">
      <c r="A3" s="30"/>
      <c r="B3" s="30"/>
      <c r="C3" s="31"/>
      <c r="D3" s="30"/>
      <c r="E3" s="30"/>
      <c r="F3" s="30"/>
      <c r="G3" s="32"/>
    </row>
    <row r="4" spans="1:7" s="26" customFormat="1" ht="15.75" customHeight="1">
      <c r="A4" s="33" t="str">
        <f>'1-汇总表'!A4</f>
        <v>产权持有人名称：阳煤集团青岛恒源化工有限公司</v>
      </c>
      <c r="B4" s="33"/>
      <c r="C4" s="33"/>
      <c r="D4" s="33"/>
      <c r="G4" s="34"/>
    </row>
    <row r="5" spans="1:7" s="27" customFormat="1" ht="15.75" customHeight="1">
      <c r="A5" s="35" t="s">
        <v>489</v>
      </c>
      <c r="B5" s="46" t="s">
        <v>636</v>
      </c>
      <c r="C5" s="36" t="s">
        <v>646</v>
      </c>
      <c r="D5" s="35" t="s">
        <v>1126</v>
      </c>
      <c r="E5" s="37" t="s">
        <v>491</v>
      </c>
      <c r="F5" s="35" t="s">
        <v>492</v>
      </c>
      <c r="G5" s="35" t="s">
        <v>581</v>
      </c>
    </row>
    <row r="6" spans="1:7" ht="15.75" customHeight="1">
      <c r="A6" s="35"/>
      <c r="B6" s="38"/>
      <c r="C6" s="36"/>
      <c r="D6" s="47"/>
      <c r="E6" s="48"/>
      <c r="F6" s="48">
        <f>E6</f>
        <v>0</v>
      </c>
      <c r="G6" s="40"/>
    </row>
    <row r="7" spans="1:7" ht="15.75" customHeight="1">
      <c r="A7" s="35"/>
      <c r="B7" s="38"/>
      <c r="C7" s="36"/>
      <c r="D7" s="47"/>
      <c r="E7" s="48"/>
      <c r="F7" s="48">
        <f t="shared" ref="F7:F27" si="0">E7</f>
        <v>0</v>
      </c>
      <c r="G7" s="40"/>
    </row>
    <row r="8" spans="1:7" ht="15.75" customHeight="1">
      <c r="A8" s="35"/>
      <c r="B8" s="38"/>
      <c r="C8" s="36"/>
      <c r="D8" s="47"/>
      <c r="E8" s="48"/>
      <c r="F8" s="48">
        <f t="shared" si="0"/>
        <v>0</v>
      </c>
      <c r="G8" s="40"/>
    </row>
    <row r="9" spans="1:7" ht="15.75" customHeight="1">
      <c r="A9" s="35"/>
      <c r="B9" s="38"/>
      <c r="C9" s="36"/>
      <c r="D9" s="47"/>
      <c r="E9" s="48"/>
      <c r="F9" s="48">
        <f t="shared" si="0"/>
        <v>0</v>
      </c>
      <c r="G9" s="40"/>
    </row>
    <row r="10" spans="1:7" ht="15.75" customHeight="1">
      <c r="A10" s="35"/>
      <c r="B10" s="38"/>
      <c r="C10" s="36"/>
      <c r="D10" s="47"/>
      <c r="E10" s="48"/>
      <c r="F10" s="48">
        <f t="shared" si="0"/>
        <v>0</v>
      </c>
      <c r="G10" s="40"/>
    </row>
    <row r="11" spans="1:7" ht="15.75" customHeight="1">
      <c r="A11" s="35"/>
      <c r="B11" s="38"/>
      <c r="C11" s="36"/>
      <c r="D11" s="47"/>
      <c r="E11" s="48"/>
      <c r="F11" s="48">
        <f t="shared" si="0"/>
        <v>0</v>
      </c>
      <c r="G11" s="40"/>
    </row>
    <row r="12" spans="1:7" ht="15.75" customHeight="1">
      <c r="A12" s="35"/>
      <c r="B12" s="38"/>
      <c r="C12" s="36"/>
      <c r="D12" s="47"/>
      <c r="E12" s="48"/>
      <c r="F12" s="48">
        <f t="shared" si="0"/>
        <v>0</v>
      </c>
      <c r="G12" s="40"/>
    </row>
    <row r="13" spans="1:7" ht="15.75" customHeight="1">
      <c r="A13" s="35"/>
      <c r="B13" s="38"/>
      <c r="C13" s="36"/>
      <c r="D13" s="47"/>
      <c r="E13" s="48"/>
      <c r="F13" s="48">
        <f t="shared" si="0"/>
        <v>0</v>
      </c>
      <c r="G13" s="40"/>
    </row>
    <row r="14" spans="1:7" ht="15.75" customHeight="1">
      <c r="A14" s="35"/>
      <c r="B14" s="38"/>
      <c r="C14" s="36"/>
      <c r="D14" s="47"/>
      <c r="E14" s="48"/>
      <c r="F14" s="48">
        <f t="shared" si="0"/>
        <v>0</v>
      </c>
      <c r="G14" s="40"/>
    </row>
    <row r="15" spans="1:7" ht="15.75" customHeight="1">
      <c r="A15" s="35"/>
      <c r="B15" s="38"/>
      <c r="C15" s="36"/>
      <c r="D15" s="47"/>
      <c r="E15" s="48"/>
      <c r="F15" s="48">
        <f t="shared" si="0"/>
        <v>0</v>
      </c>
      <c r="G15" s="40"/>
    </row>
    <row r="16" spans="1:7" ht="15.75" customHeight="1">
      <c r="A16" s="35"/>
      <c r="B16" s="38"/>
      <c r="C16" s="36"/>
      <c r="D16" s="47"/>
      <c r="E16" s="48"/>
      <c r="F16" s="48">
        <f t="shared" si="0"/>
        <v>0</v>
      </c>
      <c r="G16" s="40"/>
    </row>
    <row r="17" spans="1:7" ht="15.75" customHeight="1">
      <c r="A17" s="35"/>
      <c r="B17" s="38"/>
      <c r="C17" s="36"/>
      <c r="D17" s="47"/>
      <c r="E17" s="48"/>
      <c r="F17" s="48">
        <f t="shared" si="0"/>
        <v>0</v>
      </c>
      <c r="G17" s="40"/>
    </row>
    <row r="18" spans="1:7" ht="15.75" customHeight="1">
      <c r="A18" s="35"/>
      <c r="B18" s="38"/>
      <c r="C18" s="36"/>
      <c r="D18" s="47"/>
      <c r="E18" s="48"/>
      <c r="F18" s="48">
        <f t="shared" si="0"/>
        <v>0</v>
      </c>
      <c r="G18" s="40"/>
    </row>
    <row r="19" spans="1:7" ht="15.75" customHeight="1">
      <c r="A19" s="35"/>
      <c r="B19" s="38"/>
      <c r="C19" s="36"/>
      <c r="D19" s="47"/>
      <c r="E19" s="48"/>
      <c r="F19" s="48">
        <f t="shared" si="0"/>
        <v>0</v>
      </c>
      <c r="G19" s="40"/>
    </row>
    <row r="20" spans="1:7" ht="15.75" customHeight="1">
      <c r="A20" s="35"/>
      <c r="B20" s="38"/>
      <c r="C20" s="36"/>
      <c r="D20" s="47"/>
      <c r="E20" s="48"/>
      <c r="F20" s="48">
        <f t="shared" si="0"/>
        <v>0</v>
      </c>
      <c r="G20" s="40"/>
    </row>
    <row r="21" spans="1:7" ht="15.75" customHeight="1">
      <c r="A21" s="35"/>
      <c r="B21" s="38"/>
      <c r="C21" s="36"/>
      <c r="D21" s="47"/>
      <c r="E21" s="48"/>
      <c r="F21" s="48">
        <f t="shared" si="0"/>
        <v>0</v>
      </c>
      <c r="G21" s="40"/>
    </row>
    <row r="22" spans="1:7" ht="15.75" customHeight="1">
      <c r="A22" s="35"/>
      <c r="B22" s="38"/>
      <c r="C22" s="36"/>
      <c r="D22" s="47"/>
      <c r="E22" s="48"/>
      <c r="F22" s="48">
        <f t="shared" si="0"/>
        <v>0</v>
      </c>
      <c r="G22" s="40"/>
    </row>
    <row r="23" spans="1:7" ht="15.75" customHeight="1">
      <c r="A23" s="35"/>
      <c r="B23" s="38"/>
      <c r="C23" s="36"/>
      <c r="D23" s="47"/>
      <c r="E23" s="48"/>
      <c r="F23" s="48">
        <f t="shared" si="0"/>
        <v>0</v>
      </c>
      <c r="G23" s="40"/>
    </row>
    <row r="24" spans="1:7" ht="15.75" customHeight="1">
      <c r="A24" s="35"/>
      <c r="B24" s="38"/>
      <c r="C24" s="36"/>
      <c r="D24" s="47"/>
      <c r="E24" s="48"/>
      <c r="F24" s="48">
        <f t="shared" si="0"/>
        <v>0</v>
      </c>
      <c r="G24" s="40"/>
    </row>
    <row r="25" spans="1:7" ht="15.75" customHeight="1">
      <c r="A25" s="35"/>
      <c r="B25" s="38"/>
      <c r="C25" s="36"/>
      <c r="D25" s="47"/>
      <c r="E25" s="48"/>
      <c r="F25" s="48">
        <f t="shared" si="0"/>
        <v>0</v>
      </c>
      <c r="G25" s="40"/>
    </row>
    <row r="26" spans="1:7" ht="15.75" customHeight="1">
      <c r="A26" s="35"/>
      <c r="B26" s="38"/>
      <c r="C26" s="36"/>
      <c r="D26" s="47"/>
      <c r="E26" s="48"/>
      <c r="F26" s="48">
        <f t="shared" si="0"/>
        <v>0</v>
      </c>
      <c r="G26" s="40"/>
    </row>
    <row r="27" spans="1:7" ht="15.75" customHeight="1">
      <c r="A27" s="35"/>
      <c r="B27" s="38"/>
      <c r="C27" s="36"/>
      <c r="D27" s="47"/>
      <c r="E27" s="48"/>
      <c r="F27" s="48">
        <f t="shared" si="0"/>
        <v>0</v>
      </c>
      <c r="G27" s="40"/>
    </row>
    <row r="28" spans="1:7" ht="15.75" customHeight="1">
      <c r="A28" s="792" t="s">
        <v>666</v>
      </c>
      <c r="B28" s="792"/>
      <c r="C28" s="36"/>
      <c r="D28" s="47"/>
      <c r="E28" s="48">
        <f>SUM(E6:E27)</f>
        <v>0</v>
      </c>
      <c r="F28" s="48">
        <f>SUM(F6:F27)</f>
        <v>0</v>
      </c>
      <c r="G28" s="40"/>
    </row>
    <row r="29" spans="1:7" s="26" customFormat="1" ht="15.75" customHeight="1">
      <c r="A29" s="26" t="str">
        <f>封面!B$10&amp;封面!D$10</f>
        <v>产权持有单位填表人：杨庆华</v>
      </c>
      <c r="C29" s="41"/>
      <c r="D29" s="42"/>
      <c r="E29" s="42"/>
    </row>
    <row r="30" spans="1:7" s="26" customFormat="1" ht="15.75" customHeight="1">
      <c r="A30" s="26" t="str">
        <f>封面!B$12&amp;封面!D$12&amp;封面!E$12&amp;封面!F$12&amp;封面!G$12&amp;封面!H$12&amp;封面!I$12</f>
        <v>填表日期：2019年1月24日</v>
      </c>
      <c r="C30" s="43"/>
      <c r="F30" s="44" t="str">
        <f>"评估人员："&amp;封面!$P$30</f>
        <v>评估人员：</v>
      </c>
    </row>
    <row r="31" spans="1:7" s="26" customFormat="1" ht="15.75" customHeight="1">
      <c r="C31" s="43"/>
    </row>
  </sheetData>
  <mergeCells count="3">
    <mergeCell ref="A1:G1"/>
    <mergeCell ref="A2:G2"/>
    <mergeCell ref="A28:B28"/>
  </mergeCells>
  <phoneticPr fontId="206" type="noConversion"/>
  <hyperlinks>
    <hyperlink ref="A28:B28" location="'6-非流动负债汇总 '!A1" display="合            计"/>
  </hyperlinks>
  <printOptions horizontalCentered="1"/>
  <pageMargins left="0.39" right="0.43" top="0.87" bottom="0.87" header="1.26" footer="0.75"/>
  <pageSetup paperSize="9" fitToHeight="0" orientation="landscape" horizontalDpi="4294967292" r:id="rId1"/>
  <headerFooter scaleWithDoc="0">
    <oddHeader>&amp;R&amp;"宋体,常规"&amp;10表6-5
共&amp;N页第&amp;P页
金额单位:人民币元</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9.625" style="28" customWidth="1"/>
    <col min="2" max="2" width="32" style="28" customWidth="1"/>
    <col min="3" max="3" width="16.625" style="29" customWidth="1"/>
    <col min="4" max="4" width="20.75" style="28" customWidth="1"/>
    <col min="5" max="5" width="21.375" style="28" customWidth="1"/>
    <col min="6" max="6" width="21" style="28" customWidth="1"/>
    <col min="7" max="16384" width="9" style="28"/>
  </cols>
  <sheetData>
    <row r="1" spans="1:6" s="25" customFormat="1" ht="30" customHeight="1">
      <c r="A1" s="789" t="s">
        <v>1127</v>
      </c>
      <c r="B1" s="801"/>
      <c r="C1" s="801"/>
      <c r="D1" s="801"/>
      <c r="E1" s="801"/>
      <c r="F1" s="801"/>
    </row>
    <row r="2" spans="1:6" s="26" customFormat="1" ht="14.1" customHeight="1">
      <c r="A2" s="790" t="str">
        <f>'1-汇总表'!A2:F2</f>
        <v>评估基准日：2018年12月31日</v>
      </c>
      <c r="B2" s="790"/>
      <c r="C2" s="790"/>
      <c r="D2" s="790"/>
      <c r="E2" s="790"/>
      <c r="F2" s="790"/>
    </row>
    <row r="3" spans="1:6" s="26" customFormat="1" ht="14.1" customHeight="1">
      <c r="A3" s="30"/>
      <c r="B3" s="30"/>
      <c r="C3" s="31"/>
      <c r="D3" s="30"/>
      <c r="E3" s="30"/>
      <c r="F3" s="32"/>
    </row>
    <row r="4" spans="1:6" s="26" customFormat="1" ht="15.75" customHeight="1">
      <c r="A4" s="33" t="str">
        <f>'1-汇总表'!A4</f>
        <v>产权持有人名称：阳煤集团青岛恒源化工有限公司</v>
      </c>
      <c r="B4" s="33"/>
      <c r="C4" s="33"/>
      <c r="F4" s="34"/>
    </row>
    <row r="5" spans="1:6" s="27" customFormat="1" ht="15.75" customHeight="1">
      <c r="A5" s="35" t="s">
        <v>489</v>
      </c>
      <c r="B5" s="35" t="s">
        <v>1128</v>
      </c>
      <c r="C5" s="36" t="s">
        <v>646</v>
      </c>
      <c r="D5" s="37" t="s">
        <v>491</v>
      </c>
      <c r="E5" s="35" t="s">
        <v>492</v>
      </c>
      <c r="F5" s="35" t="s">
        <v>581</v>
      </c>
    </row>
    <row r="6" spans="1:6" ht="15.75" customHeight="1">
      <c r="A6" s="35"/>
      <c r="B6" s="38"/>
      <c r="C6" s="36"/>
      <c r="D6" s="39"/>
      <c r="E6" s="39">
        <f>D6</f>
        <v>0</v>
      </c>
      <c r="F6" s="40"/>
    </row>
    <row r="7" spans="1:6" ht="15.75" customHeight="1">
      <c r="A7" s="35"/>
      <c r="B7" s="38"/>
      <c r="C7" s="36"/>
      <c r="D7" s="39"/>
      <c r="E7" s="39">
        <f t="shared" ref="E7:E27" si="0">D7</f>
        <v>0</v>
      </c>
      <c r="F7" s="40"/>
    </row>
    <row r="8" spans="1:6" ht="15.75" customHeight="1">
      <c r="A8" s="35"/>
      <c r="B8" s="38"/>
      <c r="C8" s="36"/>
      <c r="D8" s="39"/>
      <c r="E8" s="39">
        <f t="shared" si="0"/>
        <v>0</v>
      </c>
      <c r="F8" s="40"/>
    </row>
    <row r="9" spans="1:6" ht="15.75" customHeight="1">
      <c r="A9" s="35"/>
      <c r="B9" s="38"/>
      <c r="C9" s="36"/>
      <c r="D9" s="39"/>
      <c r="E9" s="39">
        <f t="shared" si="0"/>
        <v>0</v>
      </c>
      <c r="F9" s="40"/>
    </row>
    <row r="10" spans="1:6" ht="15.75" customHeight="1">
      <c r="A10" s="35"/>
      <c r="B10" s="38"/>
      <c r="C10" s="36"/>
      <c r="D10" s="39"/>
      <c r="E10" s="39">
        <f t="shared" si="0"/>
        <v>0</v>
      </c>
      <c r="F10" s="40"/>
    </row>
    <row r="11" spans="1:6" ht="15.75" customHeight="1">
      <c r="A11" s="35"/>
      <c r="B11" s="38"/>
      <c r="C11" s="36"/>
      <c r="D11" s="39"/>
      <c r="E11" s="39">
        <f t="shared" si="0"/>
        <v>0</v>
      </c>
      <c r="F11" s="40"/>
    </row>
    <row r="12" spans="1:6" ht="15.75" customHeight="1">
      <c r="A12" s="35"/>
      <c r="B12" s="38"/>
      <c r="C12" s="36"/>
      <c r="D12" s="39"/>
      <c r="E12" s="39">
        <f t="shared" si="0"/>
        <v>0</v>
      </c>
      <c r="F12" s="40"/>
    </row>
    <row r="13" spans="1:6" ht="15.75" customHeight="1">
      <c r="A13" s="35"/>
      <c r="B13" s="38"/>
      <c r="C13" s="36"/>
      <c r="D13" s="39"/>
      <c r="E13" s="39">
        <f t="shared" si="0"/>
        <v>0</v>
      </c>
      <c r="F13" s="40"/>
    </row>
    <row r="14" spans="1:6" ht="15.75" customHeight="1">
      <c r="A14" s="35"/>
      <c r="B14" s="38"/>
      <c r="C14" s="36"/>
      <c r="D14" s="39"/>
      <c r="E14" s="39">
        <f t="shared" si="0"/>
        <v>0</v>
      </c>
      <c r="F14" s="40"/>
    </row>
    <row r="15" spans="1:6" ht="15.75" customHeight="1">
      <c r="A15" s="35"/>
      <c r="B15" s="38"/>
      <c r="C15" s="36"/>
      <c r="D15" s="39"/>
      <c r="E15" s="39">
        <f t="shared" si="0"/>
        <v>0</v>
      </c>
      <c r="F15" s="40"/>
    </row>
    <row r="16" spans="1:6" ht="15.75" customHeight="1">
      <c r="A16" s="35"/>
      <c r="B16" s="38"/>
      <c r="C16" s="36"/>
      <c r="D16" s="39"/>
      <c r="E16" s="39">
        <f t="shared" si="0"/>
        <v>0</v>
      </c>
      <c r="F16" s="40"/>
    </row>
    <row r="17" spans="1:6" ht="15.75" customHeight="1">
      <c r="A17" s="35"/>
      <c r="B17" s="38"/>
      <c r="C17" s="36"/>
      <c r="D17" s="39"/>
      <c r="E17" s="39">
        <f t="shared" si="0"/>
        <v>0</v>
      </c>
      <c r="F17" s="40"/>
    </row>
    <row r="18" spans="1:6" ht="15.75" customHeight="1">
      <c r="A18" s="35"/>
      <c r="B18" s="38"/>
      <c r="C18" s="36"/>
      <c r="D18" s="39"/>
      <c r="E18" s="39">
        <f t="shared" si="0"/>
        <v>0</v>
      </c>
      <c r="F18" s="40"/>
    </row>
    <row r="19" spans="1:6" ht="15.75" customHeight="1">
      <c r="A19" s="35"/>
      <c r="B19" s="38"/>
      <c r="C19" s="36"/>
      <c r="D19" s="39"/>
      <c r="E19" s="39">
        <f t="shared" si="0"/>
        <v>0</v>
      </c>
      <c r="F19" s="40"/>
    </row>
    <row r="20" spans="1:6" ht="15.75" customHeight="1">
      <c r="A20" s="35"/>
      <c r="B20" s="38"/>
      <c r="C20" s="36"/>
      <c r="D20" s="39"/>
      <c r="E20" s="39">
        <f t="shared" si="0"/>
        <v>0</v>
      </c>
      <c r="F20" s="40"/>
    </row>
    <row r="21" spans="1:6" ht="15.75" customHeight="1">
      <c r="A21" s="35"/>
      <c r="B21" s="38"/>
      <c r="C21" s="36"/>
      <c r="D21" s="39"/>
      <c r="E21" s="39">
        <f t="shared" si="0"/>
        <v>0</v>
      </c>
      <c r="F21" s="40"/>
    </row>
    <row r="22" spans="1:6" ht="15.75" customHeight="1">
      <c r="A22" s="35"/>
      <c r="B22" s="38"/>
      <c r="C22" s="36"/>
      <c r="D22" s="39"/>
      <c r="E22" s="39">
        <f t="shared" si="0"/>
        <v>0</v>
      </c>
      <c r="F22" s="40"/>
    </row>
    <row r="23" spans="1:6" ht="15.75" customHeight="1">
      <c r="A23" s="35"/>
      <c r="B23" s="38"/>
      <c r="C23" s="36"/>
      <c r="D23" s="39"/>
      <c r="E23" s="39">
        <f t="shared" si="0"/>
        <v>0</v>
      </c>
      <c r="F23" s="40"/>
    </row>
    <row r="24" spans="1:6" ht="15.75" customHeight="1">
      <c r="A24" s="35"/>
      <c r="B24" s="38"/>
      <c r="C24" s="36"/>
      <c r="D24" s="39"/>
      <c r="E24" s="39">
        <f t="shared" si="0"/>
        <v>0</v>
      </c>
      <c r="F24" s="40"/>
    </row>
    <row r="25" spans="1:6" ht="15.75" customHeight="1">
      <c r="A25" s="35"/>
      <c r="B25" s="38"/>
      <c r="C25" s="36"/>
      <c r="D25" s="39"/>
      <c r="E25" s="39">
        <f t="shared" si="0"/>
        <v>0</v>
      </c>
      <c r="F25" s="40"/>
    </row>
    <row r="26" spans="1:6" ht="15.75" customHeight="1">
      <c r="A26" s="35"/>
      <c r="B26" s="38"/>
      <c r="C26" s="36"/>
      <c r="D26" s="39"/>
      <c r="E26" s="39">
        <f t="shared" si="0"/>
        <v>0</v>
      </c>
      <c r="F26" s="40"/>
    </row>
    <row r="27" spans="1:6" ht="15.75" customHeight="1">
      <c r="A27" s="35"/>
      <c r="B27" s="38"/>
      <c r="C27" s="36"/>
      <c r="D27" s="39"/>
      <c r="E27" s="39">
        <f t="shared" si="0"/>
        <v>0</v>
      </c>
      <c r="F27" s="40"/>
    </row>
    <row r="28" spans="1:6" ht="15.75" customHeight="1">
      <c r="A28" s="792" t="s">
        <v>666</v>
      </c>
      <c r="B28" s="792"/>
      <c r="C28" s="36"/>
      <c r="D28" s="39">
        <f>SUM(D6:D27)</f>
        <v>0</v>
      </c>
      <c r="E28" s="39">
        <f>SUM(E6:E27)</f>
        <v>0</v>
      </c>
      <c r="F28" s="40"/>
    </row>
    <row r="29" spans="1:6" s="26" customFormat="1" ht="15.75" customHeight="1">
      <c r="A29" s="26" t="str">
        <f>封面!B$10&amp;封面!D$10</f>
        <v>产权持有单位填表人：杨庆华</v>
      </c>
      <c r="C29" s="41"/>
      <c r="D29" s="42"/>
      <c r="E29" s="42"/>
    </row>
    <row r="30" spans="1:6" s="26" customFormat="1" ht="15.75" customHeight="1">
      <c r="A30" s="26" t="str">
        <f>封面!B$12&amp;封面!D$12&amp;封面!E$12&amp;封面!F$12&amp;封面!G$12&amp;封面!H$12&amp;封面!I$12</f>
        <v>填表日期：2019年1月24日</v>
      </c>
      <c r="C30" s="43"/>
      <c r="E30" s="44" t="str">
        <f>"评估人员："&amp;封面!$P$30</f>
        <v>评估人员：</v>
      </c>
    </row>
  </sheetData>
  <mergeCells count="3">
    <mergeCell ref="A1:F1"/>
    <mergeCell ref="A2:F2"/>
    <mergeCell ref="A28:B28"/>
  </mergeCells>
  <phoneticPr fontId="206" type="noConversion"/>
  <hyperlinks>
    <hyperlink ref="A28:B28" location="'6-非流动负债汇总 '!A1" display="合            计"/>
  </hyperlinks>
  <printOptions horizontalCentered="1"/>
  <pageMargins left="0.47" right="0.47" top="0.87" bottom="0.87" header="1.26" footer="0.75"/>
  <pageSetup paperSize="9" fitToHeight="0" orientation="landscape" horizontalDpi="4294967292" r:id="rId1"/>
  <headerFooter scaleWithDoc="0">
    <oddHeader>&amp;R&amp;"宋体,常规"&amp;10表6-6
共&amp;N页第&amp;P页
金额单位:人民币元</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11.625" style="4" customWidth="1"/>
    <col min="2" max="2" width="29" style="4" customWidth="1"/>
    <col min="3" max="3" width="12" style="5" customWidth="1"/>
    <col min="4" max="4" width="17.125" style="4" customWidth="1"/>
    <col min="5" max="5" width="16.5" style="4" customWidth="1"/>
    <col min="6" max="6" width="18.875" style="4" customWidth="1"/>
    <col min="7" max="7" width="17.875" style="4" customWidth="1"/>
    <col min="8" max="16384" width="9" style="4"/>
  </cols>
  <sheetData>
    <row r="1" spans="1:7" s="1" customFormat="1" ht="30" customHeight="1">
      <c r="A1" s="759" t="s">
        <v>1129</v>
      </c>
      <c r="B1" s="759"/>
      <c r="C1" s="759"/>
      <c r="D1" s="759"/>
      <c r="E1" s="759"/>
      <c r="F1" s="759"/>
      <c r="G1" s="759"/>
    </row>
    <row r="2" spans="1:7" s="2" customFormat="1" ht="14.1" customHeight="1">
      <c r="A2" s="760" t="str">
        <f>'1-汇总表'!A2:F2</f>
        <v>评估基准日：2018年12月31日</v>
      </c>
      <c r="B2" s="760"/>
      <c r="C2" s="760"/>
      <c r="D2" s="760"/>
      <c r="E2" s="760"/>
      <c r="F2" s="760"/>
      <c r="G2" s="768"/>
    </row>
    <row r="3" spans="1:7" s="2" customFormat="1" ht="14.1" customHeight="1">
      <c r="A3" s="7"/>
      <c r="B3" s="7"/>
      <c r="C3" s="9"/>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489</v>
      </c>
      <c r="B5" s="14" t="s">
        <v>636</v>
      </c>
      <c r="C5" s="15" t="s">
        <v>646</v>
      </c>
      <c r="D5" s="13" t="s">
        <v>726</v>
      </c>
      <c r="E5" s="16" t="s">
        <v>491</v>
      </c>
      <c r="F5" s="13" t="s">
        <v>492</v>
      </c>
      <c r="G5" s="13" t="s">
        <v>581</v>
      </c>
    </row>
    <row r="6" spans="1:7" ht="15.75" customHeight="1">
      <c r="A6" s="13"/>
      <c r="B6" s="17"/>
      <c r="C6" s="15"/>
      <c r="D6" s="18"/>
      <c r="E6" s="19"/>
      <c r="F6" s="19">
        <f>E6</f>
        <v>0</v>
      </c>
      <c r="G6" s="20"/>
    </row>
    <row r="7" spans="1:7" ht="15.75" customHeight="1">
      <c r="A7" s="13"/>
      <c r="B7" s="17"/>
      <c r="C7" s="15"/>
      <c r="D7" s="18"/>
      <c r="E7" s="19"/>
      <c r="F7" s="19">
        <f t="shared" ref="F7:F27" si="0">E7</f>
        <v>0</v>
      </c>
      <c r="G7" s="20"/>
    </row>
    <row r="8" spans="1:7" ht="15.75" customHeight="1">
      <c r="A8" s="13"/>
      <c r="B8" s="17"/>
      <c r="C8" s="15"/>
      <c r="D8" s="18"/>
      <c r="E8" s="19"/>
      <c r="F8" s="19">
        <f t="shared" si="0"/>
        <v>0</v>
      </c>
      <c r="G8" s="20"/>
    </row>
    <row r="9" spans="1:7" ht="15.75" customHeight="1">
      <c r="A9" s="13"/>
      <c r="B9" s="17"/>
      <c r="C9" s="15"/>
      <c r="D9" s="18"/>
      <c r="E9" s="19"/>
      <c r="F9" s="19">
        <f t="shared" si="0"/>
        <v>0</v>
      </c>
      <c r="G9" s="20"/>
    </row>
    <row r="10" spans="1:7" ht="15.75" customHeight="1">
      <c r="A10" s="13"/>
      <c r="B10" s="17"/>
      <c r="C10" s="15"/>
      <c r="D10" s="18"/>
      <c r="E10" s="19"/>
      <c r="F10" s="19">
        <f t="shared" si="0"/>
        <v>0</v>
      </c>
      <c r="G10" s="20"/>
    </row>
    <row r="11" spans="1:7" ht="15.75" customHeight="1">
      <c r="A11" s="13"/>
      <c r="B11" s="17"/>
      <c r="C11" s="15"/>
      <c r="D11" s="18"/>
      <c r="E11" s="19"/>
      <c r="F11" s="19">
        <f t="shared" si="0"/>
        <v>0</v>
      </c>
      <c r="G11" s="20"/>
    </row>
    <row r="12" spans="1:7" ht="15.75" customHeight="1">
      <c r="A12" s="13"/>
      <c r="B12" s="17"/>
      <c r="C12" s="15"/>
      <c r="D12" s="18"/>
      <c r="E12" s="19"/>
      <c r="F12" s="19">
        <f t="shared" si="0"/>
        <v>0</v>
      </c>
      <c r="G12" s="20"/>
    </row>
    <row r="13" spans="1:7" ht="15.75" customHeight="1">
      <c r="A13" s="13"/>
      <c r="B13" s="17"/>
      <c r="C13" s="15"/>
      <c r="D13" s="18"/>
      <c r="E13" s="19"/>
      <c r="F13" s="19">
        <f t="shared" si="0"/>
        <v>0</v>
      </c>
      <c r="G13" s="20"/>
    </row>
    <row r="14" spans="1:7" ht="15.75" customHeight="1">
      <c r="A14" s="13"/>
      <c r="B14" s="17"/>
      <c r="C14" s="15"/>
      <c r="D14" s="18"/>
      <c r="E14" s="19"/>
      <c r="F14" s="19">
        <f t="shared" si="0"/>
        <v>0</v>
      </c>
      <c r="G14" s="20"/>
    </row>
    <row r="15" spans="1:7" ht="15.75" customHeight="1">
      <c r="A15" s="13"/>
      <c r="B15" s="17"/>
      <c r="C15" s="15"/>
      <c r="D15" s="18"/>
      <c r="E15" s="19"/>
      <c r="F15" s="19">
        <f t="shared" si="0"/>
        <v>0</v>
      </c>
      <c r="G15" s="20"/>
    </row>
    <row r="16" spans="1:7" ht="15.75" customHeight="1">
      <c r="A16" s="13"/>
      <c r="B16" s="17"/>
      <c r="C16" s="15"/>
      <c r="D16" s="18"/>
      <c r="E16" s="19"/>
      <c r="F16" s="19">
        <f t="shared" si="0"/>
        <v>0</v>
      </c>
      <c r="G16" s="20"/>
    </row>
    <row r="17" spans="1:7" ht="15.75" customHeight="1">
      <c r="A17" s="13"/>
      <c r="B17" s="17"/>
      <c r="C17" s="15"/>
      <c r="D17" s="18"/>
      <c r="E17" s="19"/>
      <c r="F17" s="19">
        <f t="shared" si="0"/>
        <v>0</v>
      </c>
      <c r="G17" s="20"/>
    </row>
    <row r="18" spans="1:7" ht="15.75" customHeight="1">
      <c r="A18" s="13"/>
      <c r="B18" s="17"/>
      <c r="C18" s="15"/>
      <c r="D18" s="18"/>
      <c r="E18" s="19"/>
      <c r="F18" s="19">
        <f t="shared" si="0"/>
        <v>0</v>
      </c>
      <c r="G18" s="20"/>
    </row>
    <row r="19" spans="1:7" ht="15.75" customHeight="1">
      <c r="A19" s="13"/>
      <c r="B19" s="17"/>
      <c r="C19" s="15"/>
      <c r="D19" s="18"/>
      <c r="E19" s="19"/>
      <c r="F19" s="19">
        <f t="shared" si="0"/>
        <v>0</v>
      </c>
      <c r="G19" s="20"/>
    </row>
    <row r="20" spans="1:7" ht="15.75" customHeight="1">
      <c r="A20" s="13"/>
      <c r="B20" s="17"/>
      <c r="C20" s="15"/>
      <c r="D20" s="18"/>
      <c r="E20" s="19"/>
      <c r="F20" s="19">
        <f t="shared" si="0"/>
        <v>0</v>
      </c>
      <c r="G20" s="20"/>
    </row>
    <row r="21" spans="1:7" ht="15.75" customHeight="1">
      <c r="A21" s="13"/>
      <c r="B21" s="17"/>
      <c r="C21" s="15"/>
      <c r="D21" s="18"/>
      <c r="E21" s="19"/>
      <c r="F21" s="19">
        <f t="shared" si="0"/>
        <v>0</v>
      </c>
      <c r="G21" s="20"/>
    </row>
    <row r="22" spans="1:7" ht="15.75" customHeight="1">
      <c r="A22" s="13"/>
      <c r="B22" s="17"/>
      <c r="C22" s="15"/>
      <c r="D22" s="18"/>
      <c r="E22" s="19"/>
      <c r="F22" s="19">
        <f t="shared" si="0"/>
        <v>0</v>
      </c>
      <c r="G22" s="20"/>
    </row>
    <row r="23" spans="1:7" ht="15.75" customHeight="1">
      <c r="A23" s="13"/>
      <c r="B23" s="17"/>
      <c r="C23" s="15"/>
      <c r="D23" s="18"/>
      <c r="E23" s="19"/>
      <c r="F23" s="19">
        <f t="shared" si="0"/>
        <v>0</v>
      </c>
      <c r="G23" s="20"/>
    </row>
    <row r="24" spans="1:7" ht="15.75" customHeight="1">
      <c r="A24" s="13"/>
      <c r="B24" s="17"/>
      <c r="C24" s="15"/>
      <c r="D24" s="18"/>
      <c r="E24" s="19"/>
      <c r="F24" s="19">
        <f t="shared" si="0"/>
        <v>0</v>
      </c>
      <c r="G24" s="20"/>
    </row>
    <row r="25" spans="1:7" ht="15.75" customHeight="1">
      <c r="A25" s="13"/>
      <c r="B25" s="17"/>
      <c r="C25" s="15"/>
      <c r="D25" s="18"/>
      <c r="E25" s="19"/>
      <c r="F25" s="19">
        <f t="shared" si="0"/>
        <v>0</v>
      </c>
      <c r="G25" s="20"/>
    </row>
    <row r="26" spans="1:7" ht="15.75" customHeight="1">
      <c r="A26" s="13"/>
      <c r="B26" s="17"/>
      <c r="C26" s="15"/>
      <c r="D26" s="18"/>
      <c r="E26" s="19"/>
      <c r="F26" s="19">
        <f t="shared" si="0"/>
        <v>0</v>
      </c>
      <c r="G26" s="20"/>
    </row>
    <row r="27" spans="1:7" ht="15.75" customHeight="1">
      <c r="A27" s="13"/>
      <c r="B27" s="17"/>
      <c r="C27" s="15"/>
      <c r="D27" s="18"/>
      <c r="E27" s="19"/>
      <c r="F27" s="19">
        <f t="shared" si="0"/>
        <v>0</v>
      </c>
      <c r="G27" s="20"/>
    </row>
    <row r="28" spans="1:7" ht="15.75" customHeight="1">
      <c r="A28" s="761" t="s">
        <v>666</v>
      </c>
      <c r="B28" s="761"/>
      <c r="C28" s="15"/>
      <c r="D28" s="18"/>
      <c r="E28" s="19">
        <f>SUM(E6:E27)</f>
        <v>0</v>
      </c>
      <c r="F28" s="19">
        <f>SUM(F6:F27)</f>
        <v>0</v>
      </c>
      <c r="G28" s="20"/>
    </row>
    <row r="29" spans="1:7" s="2" customFormat="1" ht="15.75" customHeight="1">
      <c r="A29" s="2" t="str">
        <f>封面!B$10&amp;封面!D$10</f>
        <v>产权持有单位填表人：杨庆华</v>
      </c>
      <c r="C29" s="21"/>
      <c r="D29" s="22"/>
      <c r="E29" s="22"/>
    </row>
    <row r="30" spans="1:7" s="2" customFormat="1" ht="15.75" customHeight="1">
      <c r="A30" s="2" t="str">
        <f>封面!B$12&amp;封面!D$12&amp;封面!E$12&amp;封面!F$12&amp;封面!G$12&amp;封面!H$12&amp;封面!I$12</f>
        <v>填表日期：2019年1月24日</v>
      </c>
      <c r="C30" s="23"/>
      <c r="F30" s="24" t="str">
        <f>"评估人员："&amp;封面!$P$30</f>
        <v>评估人员：</v>
      </c>
    </row>
  </sheetData>
  <mergeCells count="3">
    <mergeCell ref="A1:G1"/>
    <mergeCell ref="A2:G2"/>
    <mergeCell ref="A28:B28"/>
  </mergeCells>
  <phoneticPr fontId="206" type="noConversion"/>
  <hyperlinks>
    <hyperlink ref="A28:B28" location="'6-非流动负债汇总 '!A1" display="合            计"/>
  </hyperlinks>
  <printOptions horizontalCentered="1"/>
  <pageMargins left="0.31" right="0.31" top="0.87" bottom="0.87" header="1.26" footer="0.75"/>
  <pageSetup paperSize="9" fitToHeight="0" orientation="landscape" horizontalDpi="4294967292" r:id="rId1"/>
  <headerFooter scaleWithDoc="0">
    <oddHeader>&amp;R&amp;"宋体,常规"&amp;10表6-7
共&amp;N页第&amp;P页
金额单位:人民币元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98</vt:i4>
      </vt:variant>
      <vt:variant>
        <vt:lpstr>命名范围</vt:lpstr>
      </vt:variant>
      <vt:variant>
        <vt:i4>36</vt:i4>
      </vt:variant>
    </vt:vector>
  </HeadingPairs>
  <TitlesOfParts>
    <vt:vector size="134" baseType="lpstr">
      <vt:lpstr>资产负债表(旧)</vt:lpstr>
      <vt:lpstr>封面</vt:lpstr>
      <vt:lpstr>填表注意事项</vt:lpstr>
      <vt:lpstr>索引目录</vt:lpstr>
      <vt:lpstr>科目填表说明</vt:lpstr>
      <vt:lpstr>企业基本情况表</vt:lpstr>
      <vt:lpstr>企业报表</vt:lpstr>
      <vt:lpstr>审定报表</vt:lpstr>
      <vt:lpstr>万元汇总表(报告用表)</vt:lpstr>
      <vt:lpstr>万元汇总表(报国资委)</vt:lpstr>
      <vt:lpstr>Sheet1</vt:lpstr>
      <vt:lpstr>1-汇总表</vt:lpstr>
      <vt:lpstr>2-分类汇总</vt:lpstr>
      <vt:lpstr>3-流动汇总</vt:lpstr>
      <vt:lpstr>表3-1货币汇总表</vt:lpstr>
      <vt:lpstr>3-1-1现金</vt:lpstr>
      <vt:lpstr>3-1-2银行存款</vt:lpstr>
      <vt:lpstr>3-1-3其他货币资金</vt:lpstr>
      <vt:lpstr>3-2交易性金融资产汇总</vt:lpstr>
      <vt:lpstr>3-2-1交易性-股票</vt:lpstr>
      <vt:lpstr>3-2-2交易性-债券</vt:lpstr>
      <vt:lpstr>3-2-3交易性-基金</vt:lpstr>
      <vt:lpstr>3-3应收票据</vt:lpstr>
      <vt:lpstr>3-4应收账款</vt:lpstr>
      <vt:lpstr>3-5预付账款</vt:lpstr>
      <vt:lpstr>3-6应收利息</vt:lpstr>
      <vt:lpstr>3-7应收股利</vt:lpstr>
      <vt:lpstr>3-8其他应收款</vt:lpstr>
      <vt:lpstr>3-9存货汇总</vt:lpstr>
      <vt:lpstr>3-9-1材料采购（在途物资）</vt:lpstr>
      <vt:lpstr>3-9-2原材料</vt:lpstr>
      <vt:lpstr>3-9-3在库周转材料</vt:lpstr>
      <vt:lpstr>3-9-4委托加工物资</vt:lpstr>
      <vt:lpstr>3-9-5产成品（库存商品）</vt:lpstr>
      <vt:lpstr>3-9-6在产品（自制半成品）</vt:lpstr>
      <vt:lpstr>3-9-7发出商品</vt:lpstr>
      <vt:lpstr>3-9-8在用周转材料</vt:lpstr>
      <vt:lpstr>3-10一年到期非流动资产</vt:lpstr>
      <vt:lpstr>3-11其他流动资产</vt:lpstr>
      <vt:lpstr>4-非流动资产汇总</vt:lpstr>
      <vt:lpstr>4-1可供出售金融资产汇总</vt:lpstr>
      <vt:lpstr>4-1-1可出售-股票</vt:lpstr>
      <vt:lpstr>4-1-2可出售-债券</vt:lpstr>
      <vt:lpstr>4-1-3可出售-其他</vt:lpstr>
      <vt:lpstr>4-2持有到期投资</vt:lpstr>
      <vt:lpstr>4-3长期应收</vt:lpstr>
      <vt:lpstr>4-4股权投资</vt:lpstr>
      <vt:lpstr>4-5投资性房地产</vt:lpstr>
      <vt:lpstr>4-5-1投资性房地产</vt:lpstr>
      <vt:lpstr>4-5-2投资性房地产</vt:lpstr>
      <vt:lpstr>4-5-3投资性地产</vt:lpstr>
      <vt:lpstr>4-5-4投资性地产</vt:lpstr>
      <vt:lpstr>4-6固定资产汇总</vt:lpstr>
      <vt:lpstr>4-6-2构筑物</vt:lpstr>
      <vt:lpstr>4-6-8井巷工程</vt:lpstr>
      <vt:lpstr>4-6-3管道沟槽</vt:lpstr>
      <vt:lpstr>4-6-4机器设备</vt:lpstr>
      <vt:lpstr>4-6-5车辆</vt:lpstr>
      <vt:lpstr>4-6-6电子设备</vt:lpstr>
      <vt:lpstr>4-6-7其他设备</vt:lpstr>
      <vt:lpstr>4-6-8土地</vt:lpstr>
      <vt:lpstr>4-7在建工程汇总</vt:lpstr>
      <vt:lpstr>4-7-1在建（土建）</vt:lpstr>
      <vt:lpstr>4-7-2在建（设备）</vt:lpstr>
      <vt:lpstr>4-8工程物资</vt:lpstr>
      <vt:lpstr>4-9固定资产清理</vt:lpstr>
      <vt:lpstr>4-10生产性生物资产</vt:lpstr>
      <vt:lpstr>4-11油气资产</vt:lpstr>
      <vt:lpstr>4-12无形资产汇总</vt:lpstr>
      <vt:lpstr>4-12-1无形-土地</vt:lpstr>
      <vt:lpstr>4-12-2无形-矿业权</vt:lpstr>
      <vt:lpstr>4-12-3无形-其他</vt:lpstr>
      <vt:lpstr>4-13开发支出</vt:lpstr>
      <vt:lpstr>4-14商誉</vt:lpstr>
      <vt:lpstr>4-15长期待摊费用</vt:lpstr>
      <vt:lpstr>4-16递延所得税资产</vt:lpstr>
      <vt:lpstr>4-17其他非流动资产</vt:lpstr>
      <vt:lpstr>5-流动负债汇总</vt:lpstr>
      <vt:lpstr>5-1短期借款</vt:lpstr>
      <vt:lpstr>5-2交易性金融负债</vt:lpstr>
      <vt:lpstr>5-3应付票据</vt:lpstr>
      <vt:lpstr>5-4应付账款</vt:lpstr>
      <vt:lpstr>5-5预收账款</vt:lpstr>
      <vt:lpstr>5-6职工薪酬</vt:lpstr>
      <vt:lpstr>5-7应交税费</vt:lpstr>
      <vt:lpstr>5-8应付利息</vt:lpstr>
      <vt:lpstr>5-9应付股利（利润）</vt:lpstr>
      <vt:lpstr>5-10其他应付款</vt:lpstr>
      <vt:lpstr>5-11一年到期非流动负债</vt:lpstr>
      <vt:lpstr>5-12其他流动负债</vt:lpstr>
      <vt:lpstr>6-非流动负债汇总 </vt:lpstr>
      <vt:lpstr>6-1长期借款</vt:lpstr>
      <vt:lpstr>6-2应付债券</vt:lpstr>
      <vt:lpstr>6-3长期应付款</vt:lpstr>
      <vt:lpstr>6-4专项应付款</vt:lpstr>
      <vt:lpstr>6-5预计负债</vt:lpstr>
      <vt:lpstr>6-6递延所得税负债</vt:lpstr>
      <vt:lpstr>6-7其他非流动负债</vt:lpstr>
      <vt:lpstr>'1-汇总表'!Print_Area</vt:lpstr>
      <vt:lpstr>'2-分类汇总'!Print_Area</vt:lpstr>
      <vt:lpstr>'3-9-2原材料'!Print_Area</vt:lpstr>
      <vt:lpstr>'4-6-2构筑物'!Print_Area</vt:lpstr>
      <vt:lpstr>'4-6-4机器设备'!Print_Area</vt:lpstr>
      <vt:lpstr>'4-6-6电子设备'!Print_Area</vt:lpstr>
      <vt:lpstr>'4-6固定资产汇总'!Print_Area</vt:lpstr>
      <vt:lpstr>'万元汇总表(报告用表)'!Print_Area</vt:lpstr>
      <vt:lpstr>'万元汇总表(报国资委)'!Print_Area</vt:lpstr>
      <vt:lpstr>'2-分类汇总'!Print_Titles</vt:lpstr>
      <vt:lpstr>'3-10一年到期非流动资产'!Print_Titles</vt:lpstr>
      <vt:lpstr>'3-11其他流动资产'!Print_Titles</vt:lpstr>
      <vt:lpstr>'3-4应收账款'!Print_Titles</vt:lpstr>
      <vt:lpstr>'3-5预付账款'!Print_Titles</vt:lpstr>
      <vt:lpstr>'3-8其他应收款'!Print_Titles</vt:lpstr>
      <vt:lpstr>'3-9-1材料采购（在途物资）'!Print_Titles</vt:lpstr>
      <vt:lpstr>'3-9-2原材料'!Print_Titles</vt:lpstr>
      <vt:lpstr>'3-9-3在库周转材料'!Print_Titles</vt:lpstr>
      <vt:lpstr>'3-9-4委托加工物资'!Print_Titles</vt:lpstr>
      <vt:lpstr>'3-9-5产成品（库存商品）'!Print_Titles</vt:lpstr>
      <vt:lpstr>'3-9-6在产品（自制半成品）'!Print_Titles</vt:lpstr>
      <vt:lpstr>'3-9-7发出商品'!Print_Titles</vt:lpstr>
      <vt:lpstr>'3-9-8在用周转材料'!Print_Titles</vt:lpstr>
      <vt:lpstr>'4-6-2构筑物'!Print_Titles</vt:lpstr>
      <vt:lpstr>'4-6-3管道沟槽'!Print_Titles</vt:lpstr>
      <vt:lpstr>'4-6-4机器设备'!Print_Titles</vt:lpstr>
      <vt:lpstr>'4-6-5车辆'!Print_Titles</vt:lpstr>
      <vt:lpstr>'4-6-6电子设备'!Print_Titles</vt:lpstr>
      <vt:lpstr>'4-6-7其他设备'!Print_Titles</vt:lpstr>
      <vt:lpstr>'4-6-8井巷工程'!Print_Titles</vt:lpstr>
      <vt:lpstr>'4-7-2在建（设备）'!Print_Titles</vt:lpstr>
      <vt:lpstr>'4-8工程物资'!Print_Titles</vt:lpstr>
      <vt:lpstr>'5-10其他应付款'!Print_Titles</vt:lpstr>
      <vt:lpstr>'5-3应付票据'!Print_Titles</vt:lpstr>
      <vt:lpstr>'5-4应付账款'!Print_Titles</vt:lpstr>
      <vt:lpstr>'5-5预收账款'!Print_Titles</vt:lpstr>
    </vt:vector>
  </TitlesOfParts>
  <Company>conqueror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评估明细表</dc:title>
  <dc:creator>sxch</dc:creator>
  <cp:lastModifiedBy>Administrator</cp:lastModifiedBy>
  <cp:lastPrinted>2019-06-27T08:52:00Z</cp:lastPrinted>
  <dcterms:created xsi:type="dcterms:W3CDTF">1999-04-07T08:44:02Z</dcterms:created>
  <dcterms:modified xsi:type="dcterms:W3CDTF">2019-06-27T08:55:53Z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